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30" yWindow="795" windowWidth="22920" windowHeight="9525" tabRatio="745"/>
  </bookViews>
  <sheets>
    <sheet name="●目次(Contents)●" sheetId="65" r:id="rId1"/>
    <sheet name="１（１）原油地域別、国別輸入" sheetId="268" r:id="rId2"/>
    <sheet name="１（２）原油油種別輸入" sheetId="269" r:id="rId3"/>
    <sheet name="１（３）非精製用出荷内訳" sheetId="270" r:id="rId4"/>
    <sheet name="１（４）原油処理及び原油在庫" sheetId="271" r:id="rId5"/>
    <sheet name="２（１）①石油製品需給総括暦年" sheetId="272" r:id="rId6"/>
    <sheet name="２（１）②石油製品需給総括年度" sheetId="273" r:id="rId7"/>
    <sheet name="２（２）①製造業者・輸入業者受払暦年" sheetId="274" r:id="rId8"/>
    <sheet name="２（２）②製造業者・輸入業者受払年度" sheetId="275" r:id="rId9"/>
    <sheet name="２（３）石油製品国内向月別販売" sheetId="276" r:id="rId10"/>
    <sheet name="２（４）①石油製品月別輸入" sheetId="277" r:id="rId11"/>
    <sheet name="２（４）②石油製品国・地域別月別輸入" sheetId="278" r:id="rId12"/>
    <sheet name="２（４）③石油製品月別輸出" sheetId="279" r:id="rId13"/>
    <sheet name="２（４）④石油製品国・地域別月別輸出" sheetId="281" r:id="rId14"/>
    <sheet name="２（５）石油製品月別業態別在庫" sheetId="282" r:id="rId15"/>
    <sheet name="２（６）製造業者・輸入業者月別消費者、販売業者向販売" sheetId="283" r:id="rId16"/>
    <sheet name="２（７）品種別、月別消費者・販売業者向販売及び在庫内訳" sheetId="284" r:id="rId17"/>
    <sheet name="参考資料１、２備蓄量推移、輸入価格推移" sheetId="285" r:id="rId18"/>
    <sheet name="参考資料３（１）（２）" sheetId="286" r:id="rId19"/>
    <sheet name="参考資料３（３）（４）" sheetId="287" r:id="rId20"/>
    <sheet name="参考資料３（５）（６）" sheetId="288" r:id="rId21"/>
    <sheet name="参考資料３（７）（８）" sheetId="289" r:id="rId22"/>
  </sheets>
  <definedNames>
    <definedName name="_10__123Graph_Aｸﾞﾗﾌ_3" localSheetId="1" hidden="1">#REF!</definedName>
    <definedName name="_10__123Graph_Aｸﾞﾗﾌ_3" localSheetId="2" hidden="1">#REF!</definedName>
    <definedName name="_10__123Graph_Aｸﾞﾗﾌ_3" localSheetId="3" hidden="1">#REF!</definedName>
    <definedName name="_10__123Graph_Aｸﾞﾗﾌ_3" localSheetId="4" hidden="1">#REF!</definedName>
    <definedName name="_10__123Graph_Aｸﾞﾗﾌ_3" localSheetId="5" hidden="1">#REF!</definedName>
    <definedName name="_10__123Graph_Aｸﾞﾗﾌ_3" localSheetId="6" hidden="1">#REF!</definedName>
    <definedName name="_10__123Graph_Aｸﾞﾗﾌ_3" localSheetId="7" hidden="1">#REF!</definedName>
    <definedName name="_10__123Graph_Aｸﾞﾗﾌ_3" localSheetId="8" hidden="1">#REF!</definedName>
    <definedName name="_10__123Graph_Aｸﾞﾗﾌ_3" localSheetId="9" hidden="1">#REF!</definedName>
    <definedName name="_10__123Graph_Aｸﾞﾗﾌ_3" localSheetId="10" hidden="1">#REF!</definedName>
    <definedName name="_10__123Graph_Aｸﾞﾗﾌ_3" localSheetId="11" hidden="1">#REF!</definedName>
    <definedName name="_10__123Graph_Aｸﾞﾗﾌ_3" localSheetId="12" hidden="1">#REF!</definedName>
    <definedName name="_10__123Graph_Aｸﾞﾗﾌ_3" localSheetId="13" hidden="1">#REF!</definedName>
    <definedName name="_10__123Graph_Aｸﾞﾗﾌ_3" localSheetId="14" hidden="1">#REF!</definedName>
    <definedName name="_10__123Graph_Aｸﾞﾗﾌ_3" localSheetId="15" hidden="1">#REF!</definedName>
    <definedName name="_10__123Graph_Aｸﾞﾗﾌ_3" localSheetId="16" hidden="1">#REF!</definedName>
    <definedName name="_10__123Graph_Aｸﾞﾗﾌ_3" localSheetId="18" hidden="1">#REF!</definedName>
    <definedName name="_10__123Graph_Aｸﾞﾗﾌ_3" localSheetId="19" hidden="1">#REF!</definedName>
    <definedName name="_10__123Graph_Aｸﾞﾗﾌ_3" localSheetId="20" hidden="1">#REF!</definedName>
    <definedName name="_10__123Graph_Aｸﾞﾗﾌ_3" localSheetId="21" hidden="1">#REF!</definedName>
    <definedName name="_10__123Graph_Aｸﾞﾗﾌ_3" hidden="1">#REF!</definedName>
    <definedName name="_15__123Graph_Bｸﾞﾗﾌ_1" localSheetId="1" hidden="1">#REF!</definedName>
    <definedName name="_15__123Graph_Bｸﾞﾗﾌ_1" localSheetId="2" hidden="1">#REF!</definedName>
    <definedName name="_15__123Graph_Bｸﾞﾗﾌ_1" localSheetId="3" hidden="1">#REF!</definedName>
    <definedName name="_15__123Graph_Bｸﾞﾗﾌ_1" localSheetId="4" hidden="1">#REF!</definedName>
    <definedName name="_15__123Graph_Bｸﾞﾗﾌ_1" localSheetId="5" hidden="1">#REF!</definedName>
    <definedName name="_15__123Graph_Bｸﾞﾗﾌ_1" localSheetId="6" hidden="1">#REF!</definedName>
    <definedName name="_15__123Graph_Bｸﾞﾗﾌ_1" localSheetId="7" hidden="1">#REF!</definedName>
    <definedName name="_15__123Graph_Bｸﾞﾗﾌ_1" localSheetId="8" hidden="1">#REF!</definedName>
    <definedName name="_15__123Graph_Bｸﾞﾗﾌ_1" localSheetId="9" hidden="1">#REF!</definedName>
    <definedName name="_15__123Graph_Bｸﾞﾗﾌ_1" localSheetId="10" hidden="1">#REF!</definedName>
    <definedName name="_15__123Graph_Bｸﾞﾗﾌ_1" localSheetId="11" hidden="1">#REF!</definedName>
    <definedName name="_15__123Graph_Bｸﾞﾗﾌ_1" localSheetId="12" hidden="1">#REF!</definedName>
    <definedName name="_15__123Graph_Bｸﾞﾗﾌ_1" localSheetId="13" hidden="1">#REF!</definedName>
    <definedName name="_15__123Graph_Bｸﾞﾗﾌ_1" localSheetId="14" hidden="1">#REF!</definedName>
    <definedName name="_15__123Graph_Bｸﾞﾗﾌ_1" localSheetId="15" hidden="1">#REF!</definedName>
    <definedName name="_15__123Graph_Bｸﾞﾗﾌ_1" localSheetId="16" hidden="1">#REF!</definedName>
    <definedName name="_15__123Graph_Bｸﾞﾗﾌ_1" localSheetId="18" hidden="1">#REF!</definedName>
    <definedName name="_15__123Graph_Bｸﾞﾗﾌ_1" localSheetId="19" hidden="1">#REF!</definedName>
    <definedName name="_15__123Graph_Bｸﾞﾗﾌ_1" localSheetId="20" hidden="1">#REF!</definedName>
    <definedName name="_15__123Graph_Bｸﾞﾗﾌ_1" localSheetId="21" hidden="1">#REF!</definedName>
    <definedName name="_15__123Graph_Bｸﾞﾗﾌ_1" hidden="1">#REF!</definedName>
    <definedName name="_２_供給者区分別原油月別輸入___Crude_Oil_Import_by_Month_and_Supplier">#REF!</definedName>
    <definedName name="_20__123Graph_Bｸﾞﾗﾌ_2" localSheetId="1" hidden="1">#REF!</definedName>
    <definedName name="_20__123Graph_Bｸﾞﾗﾌ_2" localSheetId="2" hidden="1">#REF!</definedName>
    <definedName name="_20__123Graph_Bｸﾞﾗﾌ_2" localSheetId="3" hidden="1">#REF!</definedName>
    <definedName name="_20__123Graph_Bｸﾞﾗﾌ_2" localSheetId="4" hidden="1">#REF!</definedName>
    <definedName name="_20__123Graph_Bｸﾞﾗﾌ_2" localSheetId="5" hidden="1">#REF!</definedName>
    <definedName name="_20__123Graph_Bｸﾞﾗﾌ_2" localSheetId="6" hidden="1">#REF!</definedName>
    <definedName name="_20__123Graph_Bｸﾞﾗﾌ_2" localSheetId="7" hidden="1">#REF!</definedName>
    <definedName name="_20__123Graph_Bｸﾞﾗﾌ_2" localSheetId="8" hidden="1">#REF!</definedName>
    <definedName name="_20__123Graph_Bｸﾞﾗﾌ_2" localSheetId="9" hidden="1">#REF!</definedName>
    <definedName name="_20__123Graph_Bｸﾞﾗﾌ_2" localSheetId="10" hidden="1">#REF!</definedName>
    <definedName name="_20__123Graph_Bｸﾞﾗﾌ_2" localSheetId="11" hidden="1">#REF!</definedName>
    <definedName name="_20__123Graph_Bｸﾞﾗﾌ_2" localSheetId="12" hidden="1">#REF!</definedName>
    <definedName name="_20__123Graph_Bｸﾞﾗﾌ_2" localSheetId="13" hidden="1">#REF!</definedName>
    <definedName name="_20__123Graph_Bｸﾞﾗﾌ_2" localSheetId="14" hidden="1">#REF!</definedName>
    <definedName name="_20__123Graph_Bｸﾞﾗﾌ_2" localSheetId="15" hidden="1">#REF!</definedName>
    <definedName name="_20__123Graph_Bｸﾞﾗﾌ_2" localSheetId="16" hidden="1">#REF!</definedName>
    <definedName name="_20__123Graph_Bｸﾞﾗﾌ_2" localSheetId="18" hidden="1">#REF!</definedName>
    <definedName name="_20__123Graph_Bｸﾞﾗﾌ_2" localSheetId="19" hidden="1">#REF!</definedName>
    <definedName name="_20__123Graph_Bｸﾞﾗﾌ_2" localSheetId="20" hidden="1">#REF!</definedName>
    <definedName name="_20__123Graph_Bｸﾞﾗﾌ_2" localSheetId="21" hidden="1">#REF!</definedName>
    <definedName name="_20__123Graph_Bｸﾞﾗﾌ_2" hidden="1">#REF!</definedName>
    <definedName name="_25__123Graph_Bｸﾞﾗﾌ_3" localSheetId="13" hidden="1">#REF!</definedName>
    <definedName name="_25__123Graph_Bｸﾞﾗﾌ_3" localSheetId="19" hidden="1">#REF!</definedName>
    <definedName name="_25__123Graph_Bｸﾞﾗﾌ_3" localSheetId="20" hidden="1">#REF!</definedName>
    <definedName name="_25__123Graph_Bｸﾞﾗﾌ_3" localSheetId="21" hidden="1">#REF!</definedName>
    <definedName name="_25__123Graph_Bｸﾞﾗﾌ_3" hidden="1">#REF!</definedName>
    <definedName name="_３．石油輸入価格推移___Customs_Clearance_Prices_of_Crude_Oil_and_Petroleum_Products_CIF">#REF!</definedName>
    <definedName name="_30__123Graph_Cｸﾞﾗﾌ_1" localSheetId="13" hidden="1">#REF!</definedName>
    <definedName name="_30__123Graph_Cｸﾞﾗﾌ_1" localSheetId="19" hidden="1">#REF!</definedName>
    <definedName name="_30__123Graph_Cｸﾞﾗﾌ_1" localSheetId="20" hidden="1">#REF!</definedName>
    <definedName name="_30__123Graph_Cｸﾞﾗﾌ_1" localSheetId="21" hidden="1">#REF!</definedName>
    <definedName name="_30__123Graph_Cｸﾞﾗﾌ_1" hidden="1">#REF!</definedName>
    <definedName name="_35__123Graph_Cｸﾞﾗﾌ_2" localSheetId="13" hidden="1">#REF!</definedName>
    <definedName name="_35__123Graph_Cｸﾞﾗﾌ_2" localSheetId="19" hidden="1">#REF!</definedName>
    <definedName name="_35__123Graph_Cｸﾞﾗﾌ_2" localSheetId="20" hidden="1">#REF!</definedName>
    <definedName name="_35__123Graph_Cｸﾞﾗﾌ_2" localSheetId="21" hidden="1">#REF!</definedName>
    <definedName name="_35__123Graph_Cｸﾞﾗﾌ_2" hidden="1">#REF!</definedName>
    <definedName name="_４_国別_契約期間別原油輸入_平均ＡＰＩ及び平均硫黄分_平成23年度">#REF!</definedName>
    <definedName name="_40__123Graph_Dｸﾞﾗﾌ_1" localSheetId="13" hidden="1">#REF!</definedName>
    <definedName name="_40__123Graph_Dｸﾞﾗﾌ_1" localSheetId="19" hidden="1">#REF!</definedName>
    <definedName name="_40__123Graph_Dｸﾞﾗﾌ_1" localSheetId="20" hidden="1">#REF!</definedName>
    <definedName name="_40__123Graph_Dｸﾞﾗﾌ_1" localSheetId="21" hidden="1">#REF!</definedName>
    <definedName name="_40__123Graph_Dｸﾞﾗﾌ_1" hidden="1">#REF!</definedName>
    <definedName name="_45__123Graph_Dｸﾞﾗﾌ_2" localSheetId="13" hidden="1">#REF!</definedName>
    <definedName name="_45__123Graph_Dｸﾞﾗﾌ_2" localSheetId="19" hidden="1">#REF!</definedName>
    <definedName name="_45__123Graph_Dｸﾞﾗﾌ_2" localSheetId="20" hidden="1">#REF!</definedName>
    <definedName name="_45__123Graph_Dｸﾞﾗﾌ_2" localSheetId="21" hidden="1">#REF!</definedName>
    <definedName name="_45__123Graph_Dｸﾞﾗﾌ_2" hidden="1">#REF!</definedName>
    <definedName name="_5__123Graph_Aｸﾞﾗﾌ_1" localSheetId="13" hidden="1">#REF!</definedName>
    <definedName name="_5__123Graph_Aｸﾞﾗﾌ_1" localSheetId="19" hidden="1">#REF!</definedName>
    <definedName name="_5__123Graph_Aｸﾞﾗﾌ_1" localSheetId="20" hidden="1">#REF!</definedName>
    <definedName name="_5__123Graph_Aｸﾞﾗﾌ_1" localSheetId="21" hidden="1">#REF!</definedName>
    <definedName name="_5__123Graph_Aｸﾞﾗﾌ_1" hidden="1">#REF!</definedName>
    <definedName name="_50__123Graph_Eｸﾞﾗﾌ_2" localSheetId="13" hidden="1">#REF!</definedName>
    <definedName name="_50__123Graph_Eｸﾞﾗﾌ_2" localSheetId="19" hidden="1">#REF!</definedName>
    <definedName name="_50__123Graph_Eｸﾞﾗﾌ_2" localSheetId="20" hidden="1">#REF!</definedName>
    <definedName name="_50__123Graph_Eｸﾞﾗﾌ_2" localSheetId="21" hidden="1">#REF!</definedName>
    <definedName name="_50__123Graph_Eｸﾞﾗﾌ_2" hidden="1">#REF!</definedName>
    <definedName name="_55__123Graph_Xｸﾞﾗﾌ_3" localSheetId="13" hidden="1">#REF!</definedName>
    <definedName name="_55__123Graph_Xｸﾞﾗﾌ_3" localSheetId="19" hidden="1">#REF!</definedName>
    <definedName name="_55__123Graph_Xｸﾞﾗﾌ_3" localSheetId="20" hidden="1">#REF!</definedName>
    <definedName name="_55__123Graph_Xｸﾞﾗﾌ_3" localSheetId="21" hidden="1">#REF!</definedName>
    <definedName name="_55__123Graph_Xｸﾞﾗﾌ_3" hidden="1">#REF!</definedName>
    <definedName name="_6__労務___Labor">#REF!</definedName>
    <definedName name="_６_国別_契約期間別ＣＩＦ総額_平成23年度____Imported_Crude_Oil_value_CIF__by_Country_and_Contract_Ｆ.Y.2011">#REF!</definedName>
    <definedName name="_８_国別船積数量_FOB_運賃総額及び保険料総額_平成23年度">#REF!</definedName>
    <definedName name="aaa" hidden="1">#REF!</definedName>
    <definedName name="_xlnm.Print_Area" localSheetId="0">'●目次(Contents)●'!$A$1:$Z$38</definedName>
    <definedName name="_xlnm.Print_Area" localSheetId="1">'１（１）原油地域別、国別輸入'!$A$1:$R$106</definedName>
    <definedName name="_xlnm.Print_Area" localSheetId="2">'１（２）原油油種別輸入'!$A$1:$R$422</definedName>
    <definedName name="_xlnm.Print_Area" localSheetId="3">'１（３）非精製用出荷内訳'!$A$2:$R$146</definedName>
    <definedName name="_xlnm.Print_Area" localSheetId="4">'１（４）原油処理及び原油在庫'!$A$1:$U$79</definedName>
    <definedName name="_xlnm.Print_Area" localSheetId="5">'２（１）①石油製品需給総括暦年'!$B$1:$T$47</definedName>
    <definedName name="_xlnm.Print_Area" localSheetId="6">'２（１）②石油製品需給総括年度'!$B$1:$T$47</definedName>
    <definedName name="_xlnm.Print_Area" localSheetId="7">'２（２）①製造業者・輸入業者受払暦年'!$B$1:$T$45</definedName>
    <definedName name="_xlnm.Print_Area" localSheetId="8">'２（２）②製造業者・輸入業者受払年度'!$B$1:$T$44</definedName>
    <definedName name="_xlnm.Print_Area" localSheetId="9">'２（３）石油製品国内向月別販売'!$A$1:$X$41</definedName>
    <definedName name="_xlnm.Print_Area" localSheetId="11">'２（４）②石油製品国・地域別月別輸入'!$A$1:$W$502</definedName>
    <definedName name="_xlnm.Print_Area" localSheetId="12">'２（４）③石油製品月別輸出'!$A$1:$X$40</definedName>
    <definedName name="_xlnm.Print_Area" localSheetId="13">'２（４）④石油製品国・地域別月別輸出'!$A$1:$W$610</definedName>
    <definedName name="_xlnm.Print_Area" localSheetId="14">'２（５）石油製品月別業態別在庫'!$A$4:$W$61</definedName>
    <definedName name="_xlnm.Print_Area" localSheetId="15">'２（６）製造業者・輸入業者月別消費者、販売業者向販売'!$A$1:$X$40</definedName>
    <definedName name="_xlnm.Print_Area" localSheetId="16">'２（７）品種別、月別消費者・販売業者向販売及び在庫内訳'!$A$2:$Z$42</definedName>
    <definedName name="_xlnm.Print_Area" localSheetId="18">'参考資料３（１）（２）'!$A$1:$K$38,'参考資料３（１）（２）'!$L$40:$S$76</definedName>
    <definedName name="_xlnm.Print_Area" localSheetId="19">'参考資料３（３）（４）'!$A$1:$K$29,'参考資料３（３）（４）'!$A$31:$K$60</definedName>
    <definedName name="_xlnm.Print_Area" localSheetId="20">'参考資料３（５）（６）'!$A$1:$F$58</definedName>
    <definedName name="_xlnm.Print_Area" localSheetId="21">'参考資料３（７）（８）'!$A$1:$G$59</definedName>
    <definedName name="けんめい" localSheetId="1">#REF!</definedName>
    <definedName name="けんめい" localSheetId="2">#REF!</definedName>
    <definedName name="けんめい" localSheetId="3">#REF!</definedName>
    <definedName name="けんめい" localSheetId="4">#REF!</definedName>
    <definedName name="けんめい" localSheetId="5">#REF!</definedName>
    <definedName name="けんめい" localSheetId="6">#REF!</definedName>
    <definedName name="けんめい" localSheetId="7">#REF!</definedName>
    <definedName name="けんめい" localSheetId="8">#REF!</definedName>
    <definedName name="けんめい" localSheetId="9">#REF!</definedName>
    <definedName name="けんめい" localSheetId="11">#REF!</definedName>
    <definedName name="けんめい" localSheetId="12">#REF!</definedName>
    <definedName name="けんめい" localSheetId="13">#REF!</definedName>
    <definedName name="けんめい" localSheetId="14">#REF!</definedName>
    <definedName name="けんめい" localSheetId="15">#REF!</definedName>
    <definedName name="けんめい" localSheetId="16">#REF!</definedName>
    <definedName name="けんめい" localSheetId="18">#REF!</definedName>
    <definedName name="けんめい" localSheetId="19">#REF!</definedName>
    <definedName name="けんめい" localSheetId="20">#REF!</definedName>
    <definedName name="けんめい" localSheetId="21">#REF!</definedName>
    <definedName name="けんめい">#REF!</definedName>
    <definedName name="県名" localSheetId="1">#REF!</definedName>
    <definedName name="県名" localSheetId="2">#REF!</definedName>
    <definedName name="県名" localSheetId="3">#REF!</definedName>
    <definedName name="県名" localSheetId="4">#REF!</definedName>
    <definedName name="県名" localSheetId="5">#REF!</definedName>
    <definedName name="県名" localSheetId="6">#REF!</definedName>
    <definedName name="県名" localSheetId="7">#REF!</definedName>
    <definedName name="県名" localSheetId="8">#REF!</definedName>
    <definedName name="県名" localSheetId="9">#REF!</definedName>
    <definedName name="県名" localSheetId="11">#REF!</definedName>
    <definedName name="県名" localSheetId="12">#REF!</definedName>
    <definedName name="県名" localSheetId="13">#REF!</definedName>
    <definedName name="県名" localSheetId="14">#REF!</definedName>
    <definedName name="県名" localSheetId="15">#REF!</definedName>
    <definedName name="県名" localSheetId="16">#REF!</definedName>
    <definedName name="県名" localSheetId="18">#REF!</definedName>
    <definedName name="県名" localSheetId="19">#REF!</definedName>
    <definedName name="県名" localSheetId="20">#REF!</definedName>
    <definedName name="県名" localSheetId="21">#REF!</definedName>
    <definedName name="県名">#REF!</definedName>
  </definedNames>
  <calcPr calcId="162913"/>
</workbook>
</file>

<file path=xl/calcChain.xml><?xml version="1.0" encoding="utf-8"?>
<calcChain xmlns="http://schemas.openxmlformats.org/spreadsheetml/2006/main">
  <c r="O116" i="270" l="1"/>
  <c r="N116" i="270"/>
  <c r="K116" i="270"/>
  <c r="I116" i="270"/>
  <c r="H116" i="270"/>
  <c r="F116" i="270"/>
  <c r="E116" i="270"/>
  <c r="D116" i="270"/>
  <c r="C116" i="270"/>
  <c r="P80" i="270"/>
  <c r="M80" i="270"/>
  <c r="L80" i="270"/>
  <c r="K80" i="270"/>
  <c r="H80" i="270"/>
  <c r="F80" i="270"/>
  <c r="E80" i="270"/>
  <c r="D80" i="270"/>
  <c r="C80" i="270"/>
  <c r="Q44" i="270"/>
  <c r="N44" i="270"/>
  <c r="M44" i="270"/>
  <c r="L44" i="270"/>
  <c r="I44" i="270"/>
  <c r="H44" i="270"/>
  <c r="F44" i="270"/>
  <c r="E44" i="270"/>
  <c r="D44" i="270"/>
  <c r="Q8" i="270"/>
  <c r="O8" i="270"/>
  <c r="N8" i="270"/>
  <c r="M8" i="270"/>
  <c r="L8" i="270"/>
  <c r="K8" i="270"/>
  <c r="I8" i="270"/>
  <c r="H8" i="270"/>
  <c r="G8" i="270"/>
  <c r="F8" i="270"/>
  <c r="C392" i="269" l="1"/>
  <c r="B392" i="269"/>
  <c r="P357" i="269"/>
  <c r="O357" i="269"/>
  <c r="N357" i="269"/>
  <c r="M357" i="269"/>
  <c r="L357" i="269"/>
  <c r="K357" i="269"/>
  <c r="J357" i="269"/>
  <c r="I357" i="269"/>
  <c r="H357" i="269"/>
  <c r="G357" i="269"/>
  <c r="F357" i="269"/>
  <c r="E357" i="269"/>
  <c r="D357" i="269"/>
  <c r="C357" i="269"/>
  <c r="B357" i="269"/>
  <c r="O322" i="269"/>
  <c r="N322" i="269"/>
  <c r="M322" i="269"/>
  <c r="L322" i="269"/>
  <c r="K322" i="269"/>
  <c r="J322" i="269"/>
  <c r="I322" i="269"/>
  <c r="H322" i="269"/>
  <c r="G322" i="269"/>
  <c r="E322" i="269"/>
  <c r="D322" i="269"/>
  <c r="B322" i="269"/>
  <c r="Q287" i="269"/>
  <c r="P287" i="269"/>
  <c r="O287" i="269"/>
  <c r="N287" i="269"/>
  <c r="L287" i="269"/>
  <c r="K287" i="269"/>
  <c r="I287" i="269"/>
  <c r="G287" i="269"/>
  <c r="F287" i="269"/>
  <c r="D287" i="269"/>
  <c r="C287" i="269"/>
  <c r="B287" i="269"/>
  <c r="P252" i="269"/>
  <c r="O252" i="269"/>
  <c r="L252" i="269"/>
  <c r="K252" i="269"/>
  <c r="J252" i="269"/>
  <c r="I252" i="269"/>
  <c r="H252" i="269"/>
  <c r="G252" i="269"/>
  <c r="F252" i="269"/>
  <c r="E252" i="269"/>
  <c r="D252" i="269"/>
  <c r="C252" i="269"/>
  <c r="B252" i="269"/>
  <c r="Q217" i="269"/>
  <c r="O217" i="269"/>
  <c r="M217" i="269"/>
  <c r="L217" i="269"/>
  <c r="K217" i="269"/>
  <c r="J217" i="269"/>
  <c r="I217" i="269"/>
  <c r="G217" i="269"/>
  <c r="E217" i="269"/>
  <c r="D217" i="269"/>
  <c r="B217" i="269"/>
  <c r="Q182" i="269"/>
  <c r="P182" i="269"/>
  <c r="O182" i="269"/>
  <c r="N182" i="269"/>
  <c r="M182" i="269"/>
  <c r="L182" i="269"/>
  <c r="K182" i="269"/>
  <c r="J182" i="269"/>
  <c r="H182" i="269"/>
  <c r="G182" i="269"/>
  <c r="F182" i="269"/>
  <c r="D182" i="269"/>
  <c r="C182" i="269"/>
  <c r="B182" i="269"/>
  <c r="Q147" i="269"/>
  <c r="P147" i="269"/>
  <c r="O147" i="269"/>
  <c r="N147" i="269"/>
  <c r="L147" i="269"/>
  <c r="K147" i="269"/>
  <c r="I147" i="269"/>
  <c r="H147" i="269"/>
  <c r="G147" i="269"/>
  <c r="E147" i="269"/>
  <c r="D147" i="269"/>
  <c r="C147" i="269"/>
  <c r="B147" i="269"/>
  <c r="Q112" i="269"/>
  <c r="P112" i="269"/>
  <c r="N112" i="269"/>
  <c r="M112" i="269"/>
  <c r="L112" i="269"/>
  <c r="K112" i="269"/>
  <c r="J112" i="269"/>
  <c r="I112" i="269"/>
  <c r="G112" i="269"/>
  <c r="F112" i="269"/>
  <c r="E112" i="269"/>
  <c r="D112" i="269"/>
  <c r="C112" i="269"/>
  <c r="B112" i="269"/>
  <c r="O77" i="269"/>
  <c r="N77" i="269"/>
  <c r="M77" i="269"/>
  <c r="L77" i="269"/>
  <c r="K77" i="269"/>
  <c r="J77" i="269"/>
  <c r="I77" i="269"/>
  <c r="H77" i="269"/>
  <c r="G77" i="269"/>
  <c r="F77" i="269"/>
  <c r="E77" i="269"/>
  <c r="D77" i="269"/>
  <c r="C77" i="269"/>
  <c r="B77" i="269"/>
  <c r="P42" i="269"/>
  <c r="O42" i="269"/>
  <c r="M42" i="269"/>
  <c r="L42" i="269"/>
  <c r="K42" i="269"/>
  <c r="J42" i="269"/>
  <c r="I42" i="269"/>
  <c r="H42" i="269"/>
  <c r="G42" i="269"/>
  <c r="F42" i="269"/>
  <c r="E42" i="269"/>
  <c r="D42" i="269"/>
  <c r="C42" i="269"/>
  <c r="B42" i="269"/>
  <c r="P7" i="269"/>
  <c r="O7" i="269"/>
  <c r="N7" i="269"/>
  <c r="M7" i="269"/>
  <c r="L7" i="269"/>
  <c r="K7" i="269"/>
  <c r="J7" i="269"/>
  <c r="I7" i="269"/>
  <c r="F7" i="269"/>
  <c r="E7" i="269"/>
</calcChain>
</file>

<file path=xl/sharedStrings.xml><?xml version="1.0" encoding="utf-8"?>
<sst xmlns="http://schemas.openxmlformats.org/spreadsheetml/2006/main" count="19162" uniqueCount="1708">
  <si>
    <t>（１）石油製品需給総括 / Supply and Demand Summary of Petroleum Products</t>
    <phoneticPr fontId="8"/>
  </si>
  <si>
    <t>①月別輸入 / Import by Month</t>
    <phoneticPr fontId="8"/>
  </si>
  <si>
    <t>③月別輸出 / Export by Month</t>
    <phoneticPr fontId="8"/>
  </si>
  <si>
    <t>（４）石油製品の輸出入 / Import and Export of Ｐetroleum Products</t>
    <phoneticPr fontId="8"/>
  </si>
  <si>
    <t>（２）石油製品製造業者 ・ 輸入業者受払 / Receipt and Shipment of Petroleum Products by Manufacturers and Importers</t>
    <phoneticPr fontId="8"/>
  </si>
  <si>
    <t>（２）原油油種別輸入 / Import by Kind of Crude Oil</t>
    <phoneticPr fontId="8"/>
  </si>
  <si>
    <t>※下線のある文字をクリックすると、統計表にジャンプします。</t>
    <rPh sb="1" eb="3">
      <t>カセン</t>
    </rPh>
    <rPh sb="6" eb="8">
      <t>モジ</t>
    </rPh>
    <rPh sb="17" eb="20">
      <t>トウケイヒョウ</t>
    </rPh>
    <phoneticPr fontId="8"/>
  </si>
  <si>
    <t>石　　油 / Ｐｅｔｒｏｌｅｕｍ</t>
    <phoneticPr fontId="8"/>
  </si>
  <si>
    <t>１．原油 / Crude Oil</t>
    <phoneticPr fontId="8"/>
  </si>
  <si>
    <t>（１）原油地域別、国別輸入 / Import of Crude Oil by Area and Country</t>
    <phoneticPr fontId="8"/>
  </si>
  <si>
    <t>２．石油製品 / Petroleum Products</t>
    <rPh sb="4" eb="6">
      <t>セイヒン</t>
    </rPh>
    <phoneticPr fontId="8"/>
  </si>
  <si>
    <t>２．石油輸入価格推移 / Customs Clearance Prices of Crude Oil and Petroleum Products(CIF)</t>
    <phoneticPr fontId="8"/>
  </si>
  <si>
    <t>ベトナム</t>
  </si>
  <si>
    <t>ブルネイ</t>
  </si>
  <si>
    <t>イラン</t>
  </si>
  <si>
    <t>イラク</t>
  </si>
  <si>
    <t>エクアドル</t>
  </si>
  <si>
    <t>スーダン</t>
  </si>
  <si>
    <t>ガボン</t>
  </si>
  <si>
    <t>アンゴラ</t>
  </si>
  <si>
    <t>Malaysia</t>
  </si>
  <si>
    <t>Brunei</t>
  </si>
  <si>
    <t>Indonesia</t>
  </si>
  <si>
    <t>Iran</t>
  </si>
  <si>
    <t>Iraq</t>
  </si>
  <si>
    <t>Ecuador</t>
  </si>
  <si>
    <t>Africa</t>
  </si>
  <si>
    <t>Sudan</t>
  </si>
  <si>
    <t>Gabon</t>
  </si>
  <si>
    <t>Angola</t>
  </si>
  <si>
    <t>サウジアラビア</t>
  </si>
  <si>
    <t>クウェート</t>
  </si>
  <si>
    <t>カタール</t>
  </si>
  <si>
    <t>オマーン</t>
  </si>
  <si>
    <t>イエメン</t>
  </si>
  <si>
    <t>ロシア</t>
  </si>
  <si>
    <t>Saudi Arabia</t>
  </si>
  <si>
    <t>Kuwait</t>
  </si>
  <si>
    <t>Qatar</t>
  </si>
  <si>
    <t>Oman</t>
  </si>
  <si>
    <t>（２）原油油種別輸入 / Import by Kind of Crude Oil</t>
    <rPh sb="3" eb="5">
      <t>ゲンユ</t>
    </rPh>
    <phoneticPr fontId="8"/>
  </si>
  <si>
    <t>Viet Nam</t>
  </si>
  <si>
    <t>ｲﾝﾄﾞﾈｼｱ計</t>
  </si>
  <si>
    <t>ｼﾝﾀ</t>
  </si>
  <si>
    <t>ｼﾞｭﾘｰ</t>
  </si>
  <si>
    <t>ｽﾏﾄﾗ･ﾗｲﾄ</t>
  </si>
  <si>
    <t>ﾌﾞｶﾊﾟｲ</t>
  </si>
  <si>
    <t>ﾐﾅｽ･ﾄｯﾌﾟ</t>
  </si>
  <si>
    <t>ｳｲﾄﾞﾘｰ</t>
  </si>
  <si>
    <t>ｶｼﾞ･ｾﾓｶﾞ</t>
  </si>
  <si>
    <t>Middle East</t>
  </si>
  <si>
    <t>ｲﾗﾆｱﾝ･ﾍﾋﾞｰ</t>
  </si>
  <si>
    <t>ﾊﾞｽﾗ･ﾗｲﾄ</t>
  </si>
  <si>
    <t>ｻｳｼﾞｱﾗﾋﾞｱ計</t>
  </si>
  <si>
    <t>中立地帯計</t>
  </si>
  <si>
    <t>ｱﾗﾋﾞｱﾝ･ﾗｲﾄ</t>
  </si>
  <si>
    <t>ｱﾗﾋﾞｱﾝ･ﾍﾋﾞｰ</t>
  </si>
  <si>
    <t>ｱﾙ･ｼｬﾋｰﾝ</t>
  </si>
  <si>
    <t>ｷｻﾝｼﾞｪ</t>
  </si>
  <si>
    <t>ﾅｲﾙ</t>
  </si>
  <si>
    <t>Oceania</t>
  </si>
  <si>
    <t>Australia</t>
  </si>
  <si>
    <t>ﾗｲﾄ･ｾﾘｱ</t>
  </si>
  <si>
    <t>Total</t>
  </si>
  <si>
    <t>合計</t>
  </si>
  <si>
    <t>インドネシア</t>
  </si>
  <si>
    <t>アラブ首長国連邦</t>
  </si>
  <si>
    <t>オーストラリア</t>
  </si>
  <si>
    <t>マレーシア</t>
  </si>
  <si>
    <t>（３）非精製用出荷内訳 / Shipment of Crude Oil for Non-Refining</t>
    <phoneticPr fontId="8"/>
  </si>
  <si>
    <t>１．石油備蓄量推移 / Changes in Oil Stock</t>
    <phoneticPr fontId="8"/>
  </si>
  <si>
    <t>Sri Lanka</t>
  </si>
  <si>
    <t>United States of America</t>
  </si>
  <si>
    <t>ｿﾝ･ﾄﾞｸ</t>
  </si>
  <si>
    <t>United Arab Emirates</t>
  </si>
  <si>
    <t>Russia</t>
  </si>
  <si>
    <t>メキシコ</t>
  </si>
  <si>
    <t>Mexico</t>
  </si>
  <si>
    <t>コロンビア</t>
  </si>
  <si>
    <t>Colombia</t>
  </si>
  <si>
    <t>べネズエラ</t>
  </si>
  <si>
    <t>Venezuela</t>
  </si>
  <si>
    <t>カザフスタン</t>
  </si>
  <si>
    <t>Kazakhstan</t>
  </si>
  <si>
    <t>アメリカ合衆国</t>
  </si>
  <si>
    <t>(単位：kl/Unit：kl)</t>
  </si>
  <si>
    <t>Feb.</t>
  </si>
  <si>
    <t>Mar.</t>
  </si>
  <si>
    <t>Apr.</t>
  </si>
  <si>
    <t>Oct.</t>
  </si>
  <si>
    <t>Nov.</t>
  </si>
  <si>
    <t>Dec.</t>
  </si>
  <si>
    <t>Year,_x000D_
Quarter_x000D_
&amp; Month</t>
  </si>
  <si>
    <t>東・中央アジア_x000D_
計</t>
  </si>
  <si>
    <t>南方計</t>
  </si>
  <si>
    <t>スリランカ</t>
  </si>
  <si>
    <t>中東計</t>
  </si>
  <si>
    <t>East and Central Asia</t>
  </si>
  <si>
    <t>South East Asia</t>
  </si>
  <si>
    <t>C.Y. 2015</t>
  </si>
  <si>
    <t xml:space="preserve">Q2  </t>
  </si>
  <si>
    <t xml:space="preserve">Q3  </t>
  </si>
  <si>
    <t xml:space="preserve">Q4  </t>
  </si>
  <si>
    <t xml:space="preserve">May </t>
  </si>
  <si>
    <t>Jun.</t>
  </si>
  <si>
    <t>Jul.</t>
  </si>
  <si>
    <t>Aug.</t>
  </si>
  <si>
    <t>Sep.</t>
  </si>
  <si>
    <t>→</t>
  </si>
  <si>
    <t>中東（つづき）</t>
  </si>
  <si>
    <t>中立地帯</t>
  </si>
  <si>
    <t>欧州計</t>
  </si>
  <si>
    <t>英国</t>
  </si>
  <si>
    <t>北米計</t>
  </si>
  <si>
    <t>中南米計</t>
  </si>
  <si>
    <t>Neutral Zone</t>
  </si>
  <si>
    <t>Yemen</t>
  </si>
  <si>
    <t>Europe</t>
  </si>
  <si>
    <t>United Kingdom</t>
  </si>
  <si>
    <t>North America</t>
  </si>
  <si>
    <t>Central and_x000D_
South_x000D_
America</t>
  </si>
  <si>
    <t>中南米（つづき）</t>
  </si>
  <si>
    <t>アフリカ計</t>
  </si>
  <si>
    <t>アルジェリア</t>
  </si>
  <si>
    <t>リビア</t>
  </si>
  <si>
    <t>チャド</t>
  </si>
  <si>
    <t>大洋州計</t>
  </si>
  <si>
    <t>Algeria</t>
  </si>
  <si>
    <t>Libya</t>
  </si>
  <si>
    <t>Chad</t>
  </si>
  <si>
    <t>大洋州（つづき）</t>
  </si>
  <si>
    <t>パプア_x000D_
ニューギニア</t>
  </si>
  <si>
    <t>Papua_x000D_
New Guinea</t>
  </si>
  <si>
    <t>東･中央ｱｼﾞｱ計</t>
  </si>
  <si>
    <t>ﾍﾞﾄﾅﾑ計</t>
  </si>
  <si>
    <t>ﾊﾞｯｸ･ﾎ</t>
  </si>
  <si>
    <t>ﾀﾞｲﾌﾝ</t>
  </si>
  <si>
    <t>ﾗﾝﾄﾞﾝ</t>
  </si>
  <si>
    <t>ﾙﾋﾞｰ</t>
  </si>
  <si>
    <t>ｽﾂﾃﾞﾝ</t>
  </si>
  <si>
    <t>ﾁﾑ･ｻｵ</t>
  </si>
  <si>
    <t>南方（つづき）</t>
  </si>
  <si>
    <t>ﾏﾚｰｼｱ計</t>
  </si>
  <si>
    <t>ﾀﾝﾛﾝ</t>
  </si>
  <si>
    <t>ﾀﾋﾟｽ･ﾌﾞﾚﾝﾄﾞ</t>
  </si>
  <si>
    <t>ﾀﾋﾟｽ･ﾄｯﾌﾟ</t>
  </si>
  <si>
    <t>ﾃﾞｭﾗﾝ</t>
  </si>
  <si>
    <t>ｱﾝｼｰ</t>
  </si>
  <si>
    <t>ﾍﾟﾅﾗ･ﾌﾞﾚﾝﾄﾞ</t>
  </si>
  <si>
    <t>ｾﾊﾟﾄ</t>
  </si>
  <si>
    <t>ｾﾝﾄﾞｰ</t>
  </si>
  <si>
    <t>ﾌﾞﾙﾈｲ計</t>
  </si>
  <si>
    <t>ﾍﾞﾙﾀﾑ</t>
  </si>
  <si>
    <t>ｷﾄﾞｩﾛﾝ</t>
  </si>
  <si>
    <t>ﾁｬﾝﾋﾟｵﾝ</t>
  </si>
  <si>
    <t>ｲﾝﾄﾞﾈｼｱ（つづき）</t>
  </si>
  <si>
    <t>ﾊﾝﾃﾞｨﾙ･ﾐｯｸｽ</t>
  </si>
  <si>
    <t>ｽﾘﾗﾝｶ_x000D_
Sri Lanka</t>
  </si>
  <si>
    <t>ｲﾗﾝ計</t>
  </si>
  <si>
    <t>ｲﾗｸ計</t>
  </si>
  <si>
    <t>ｲﾗﾆｱﾝ･ﾗｲﾄ</t>
  </si>
  <si>
    <t>ﾊﾞｰﾚｶﾞﾝ</t>
  </si>
  <si>
    <t>ｿﾙｰｼｭ</t>
  </si>
  <si>
    <t>ﾊﾞｽﾗ･ﾍﾋﾞｰ</t>
  </si>
  <si>
    <t>ｸｳｪｰﾄ計</t>
  </si>
  <si>
    <t>ｸｳｪｰﾄ</t>
  </si>
  <si>
    <t>ﾜﾌﾗ</t>
  </si>
  <si>
    <t>ｲｵｼﾝ</t>
  </si>
  <si>
    <t>ｶﾀｰﾙ計</t>
  </si>
  <si>
    <t>ｵﾏｰﾝ計</t>
  </si>
  <si>
    <t>ｱﾗﾌﾞ首長国_x000D_
連邦計</t>
  </si>
  <si>
    <t>ｶﾀｰﾙ</t>
  </si>
  <si>
    <t>ｶﾀｰﾙ･ﾏﾘｰﾝ</t>
  </si>
  <si>
    <t>ｱﾙ･ﾗﾔﾝ</t>
  </si>
  <si>
    <t>ｵﾏｰﾝ</t>
  </si>
  <si>
    <t>United_x000D_
Arab Emirates</t>
  </si>
  <si>
    <t>ﾏｰﾊﾞﾝ</t>
  </si>
  <si>
    <t>ｳﾑｼｬｲﾌ</t>
  </si>
  <si>
    <t>ｲｴﾒﾝ計</t>
  </si>
  <si>
    <t>英国_x000D_
United Kingdom</t>
  </si>
  <si>
    <t>ﾃﾞｭﾊﾞｲ</t>
  </si>
  <si>
    <t>ｱｯﾊﾟｰ･ｻﾞｸﾑ</t>
  </si>
  <si>
    <t>ﾑﾊﾞﾗｽ･ﾌﾞﾚﾝﾄﾞ</t>
  </si>
  <si>
    <t>ﾀﾞｽ</t>
  </si>
  <si>
    <t>ｲｴﾒﾝ･ﾚｼｯﾄﾞ</t>
  </si>
  <si>
    <t>ﾌｫｰﾃｨｽﾞ</t>
  </si>
  <si>
    <t>ﾛｼｱ計</t>
  </si>
  <si>
    <t>ｱﾒﾘｶ合衆国計</t>
  </si>
  <si>
    <t>ﾒｷｼｺ計</t>
  </si>
  <si>
    <t>ｿｺｰﾙ</t>
  </si>
  <si>
    <t>ｴﾑ･ﾊﾝﾄﾞﾚｯﾄﾞ･ﾚｼｯﾄﾞ</t>
  </si>
  <si>
    <t>ｴｽﾎﾟ･ﾌﾞﾚﾝﾄﾞ</t>
  </si>
  <si>
    <t>ｻﾊﾘﾝ･ﾌﾞﾚﾝﾄﾞ</t>
  </si>
  <si>
    <t>North_x000D_
America</t>
  </si>
  <si>
    <t>ｲｽﾑｽ</t>
  </si>
  <si>
    <t>べﾈｽﾞｴﾗ_x000D_
Venezuela</t>
  </si>
  <si>
    <t>ｴｸｱﾄﾞﾙ計</t>
  </si>
  <si>
    <t>ｱﾌﾘｶ計</t>
  </si>
  <si>
    <t>ｱﾙｼﾞｪﾘｱ_x000D_
Algeria</t>
  </si>
  <si>
    <t>ｽｰﾀﾞﾝ計</t>
  </si>
  <si>
    <t>ﾏﾔ</t>
  </si>
  <si>
    <t>ｶｽﾃｨﾗ･ﾌﾞﾚﾝﾄﾞ</t>
  </si>
  <si>
    <t>ｻﾝﾀ･ﾊﾞｰﾊﾞﾗ</t>
  </si>
  <si>
    <t>ｵﾘｴﾝﾃ</t>
  </si>
  <si>
    <t>ﾅﾎﾟ</t>
  </si>
  <si>
    <t>ｻﾊﾗ･ﾌﾞﾚﾝﾄﾞ</t>
  </si>
  <si>
    <t>ｱﾌﾘｶ（つづき）</t>
  </si>
  <si>
    <t>ﾁｬﾄﾞ_x000D_
Chad</t>
  </si>
  <si>
    <t>ｶﾞﾎﾞﾝ計</t>
  </si>
  <si>
    <t>ﾀﾞﾙ･ﾌﾞﾚﾝﾄﾞ</t>
  </si>
  <si>
    <t>ﾄﾞﾊﾞ･ﾌﾞﾚﾝﾄﾞ</t>
  </si>
  <si>
    <t>ﾗﾋﾞ･ﾗｲﾄ</t>
  </si>
  <si>
    <t>ﾗﾋﾞ･ｴｷｽﾎﾟｰﾄ･ﾌﾞﾚﾝﾄﾞ</t>
  </si>
  <si>
    <t>ｱﾝｺﾞﾗ計</t>
  </si>
  <si>
    <t>ｵｰｽﾄﾗﾘｱ計</t>
  </si>
  <si>
    <t>ﾈﾝﾊﾞ</t>
  </si>
  <si>
    <t>ｼﾞﾗｿﾙ</t>
  </si>
  <si>
    <t>ﾎﾝｺﾞ･ﾌﾞﾚﾝﾄﾞ</t>
  </si>
  <si>
    <t>ｻﾂﾙﾉ･ﾌﾞﾚﾝﾄﾞ</t>
  </si>
  <si>
    <t>ｵｰｽﾄﾗﾘｱ粗油</t>
  </si>
  <si>
    <t>ｼﾞｯﾌﾟｽﾗﾝﾄﾞ</t>
  </si>
  <si>
    <t>ﾊﾟﾌﾟｱﾆｭｰｷﾞﾆｱ計</t>
  </si>
  <si>
    <t>ﾜﾝﾄﾞｩｰ</t>
  </si>
  <si>
    <t>ｺｻｯｸ</t>
  </si>
  <si>
    <t>ｽﾀｸﾞ</t>
  </si>
  <si>
    <t>ｴﾝﾌｨｰﾙﾄﾞ</t>
  </si>
  <si>
    <t>ﾋﾟﾚﾆｰｽﾞ</t>
  </si>
  <si>
    <t>ﾊﾞﾙﾅｳﾞｪｽ</t>
  </si>
  <si>
    <t>Papua New Guinea</t>
  </si>
  <si>
    <t>ｸﾂﾌﾞ･ﾌﾞﾚﾝﾄﾞ</t>
  </si>
  <si>
    <t>年・期・月</t>
  </si>
  <si>
    <t>④国・地域別月別輸出 / Monthly Export by Area and Country</t>
    <rPh sb="1" eb="2">
      <t>クニ</t>
    </rPh>
    <rPh sb="3" eb="5">
      <t>チイキ</t>
    </rPh>
    <rPh sb="5" eb="6">
      <t>ベツ</t>
    </rPh>
    <phoneticPr fontId="8"/>
  </si>
  <si>
    <t>②国・地域別月別輸入 / Monthly Import by Area and Country</t>
    <rPh sb="1" eb="2">
      <t>クニ</t>
    </rPh>
    <rPh sb="3" eb="5">
      <t>チイキ</t>
    </rPh>
    <rPh sb="5" eb="6">
      <t>ベツ</t>
    </rPh>
    <phoneticPr fontId="8"/>
  </si>
  <si>
    <t>C.Y. 2016</t>
  </si>
  <si>
    <t>ﾊﾞﾗﾅｽ</t>
  </si>
  <si>
    <t>ｻｻﾞﾝ･ｸﾞﾘｰﾝ･ｷｬﾆｵﾝ</t>
  </si>
  <si>
    <t>ｲｰｸﾞﾙ･ﾌｫｰﾄﾞ</t>
  </si>
  <si>
    <t>ｳｪｽﾄ･ﾌﾞｯｶ</t>
  </si>
  <si>
    <t>ﾊﾞﾝﾕ･ｳﾘｯﾌﾟ</t>
  </si>
  <si>
    <t>ｹﾀﾊﾟﾝ</t>
  </si>
  <si>
    <t>（３）非精製用出荷内訳 / Shipment of Crude Oil for Non-Refining</t>
    <rPh sb="9" eb="11">
      <t>ウチワケ</t>
    </rPh>
    <phoneticPr fontId="8"/>
  </si>
  <si>
    <t>電力用計</t>
  </si>
  <si>
    <t>Electric Power</t>
  </si>
  <si>
    <t>電力用（つづき）</t>
  </si>
  <si>
    <t>石油化学用計</t>
  </si>
  <si>
    <t>ｱﾝｺﾞﾗ_x000D_
Angola</t>
  </si>
  <si>
    <t>Petro Chemical</t>
  </si>
  <si>
    <t>ｲﾗﾝ_x000D_
Iran</t>
  </si>
  <si>
    <t>その他用計</t>
  </si>
  <si>
    <t>ｱﾗﾌﾞ首長国連邦_x000D_
United Arab Emirates</t>
  </si>
  <si>
    <t>Other Industries</t>
  </si>
  <si>
    <t>ｲﾝﾄﾞﾈｼｱ_x000D_
Indonesia</t>
  </si>
  <si>
    <t>その他用（つづき）</t>
  </si>
  <si>
    <t>ｶﾀｰﾙ_x000D_
Qatar</t>
  </si>
  <si>
    <t>ｱﾗﾌﾞ首長国連邦計</t>
  </si>
  <si>
    <t>Oil stockpiling bases</t>
  </si>
  <si>
    <t>Lubricant Manufacturers</t>
  </si>
  <si>
    <t>計</t>
    <rPh sb="0" eb="1">
      <t>ケイ</t>
    </rPh>
    <phoneticPr fontId="8"/>
  </si>
  <si>
    <t>計</t>
  </si>
  <si>
    <t>採油業者</t>
    <rPh sb="0" eb="2">
      <t>サイユ</t>
    </rPh>
    <rPh sb="2" eb="4">
      <t>ギョウシャ</t>
    </rPh>
    <phoneticPr fontId="8"/>
  </si>
  <si>
    <t>その他業者</t>
  </si>
  <si>
    <t>潤滑油業者</t>
  </si>
  <si>
    <t>精製業者</t>
  </si>
  <si>
    <t>合計</t>
    <rPh sb="0" eb="2">
      <t>ゴウケイ</t>
    </rPh>
    <phoneticPr fontId="8"/>
  </si>
  <si>
    <t>（単位：kl／Unit：kl）</t>
    <rPh sb="1" eb="3">
      <t>タンイ</t>
    </rPh>
    <phoneticPr fontId="6"/>
  </si>
  <si>
    <t>②原油在庫 / Inventory of Crude Oil</t>
    <rPh sb="1" eb="3">
      <t>ゲンユ</t>
    </rPh>
    <rPh sb="3" eb="5">
      <t>ザイコ</t>
    </rPh>
    <phoneticPr fontId="8"/>
  </si>
  <si>
    <t>Refiners</t>
  </si>
  <si>
    <t xml:space="preserve">①原油処理 / Crude Oil Processing </t>
    <rPh sb="1" eb="3">
      <t>ゲンユ</t>
    </rPh>
    <rPh sb="3" eb="5">
      <t>ショリ</t>
    </rPh>
    <phoneticPr fontId="8"/>
  </si>
  <si>
    <t xml:space="preserve">（４）原油処理及び原油在庫 / Crude Oil Processing and Inventory </t>
    <rPh sb="3" eb="5">
      <t>ゲンユ</t>
    </rPh>
    <rPh sb="5" eb="7">
      <t>ショリ</t>
    </rPh>
    <rPh sb="7" eb="8">
      <t>オヨ</t>
    </rPh>
    <rPh sb="9" eb="11">
      <t>ゲンユ</t>
    </rPh>
    <rPh sb="11" eb="13">
      <t>ザイコ</t>
    </rPh>
    <phoneticPr fontId="8"/>
  </si>
  <si>
    <t>注 1： 国内向販売＝(年初在庫＋受入) - (年末在庫＋国内向販売以外の各払出項目)</t>
    <rPh sb="7" eb="8">
      <t>ム</t>
    </rPh>
    <rPh sb="31" eb="32">
      <t>ム</t>
    </rPh>
    <phoneticPr fontId="6"/>
  </si>
  <si>
    <t>Manufacturers and Importers</t>
  </si>
  <si>
    <t>年末在庫計</t>
  </si>
  <si>
    <t>Other Shipments</t>
  </si>
  <si>
    <t>Own Consumption</t>
  </si>
  <si>
    <t>品種振替による減量</t>
    <rPh sb="7" eb="8">
      <t>ゲン</t>
    </rPh>
    <phoneticPr fontId="45"/>
  </si>
  <si>
    <t>Exports</t>
  </si>
  <si>
    <t>Domestic Sales</t>
  </si>
  <si>
    <t>国内向販売</t>
    <rPh sb="2" eb="3">
      <t>ム</t>
    </rPh>
    <rPh sb="3" eb="5">
      <t>ハンバイ</t>
    </rPh>
    <phoneticPr fontId="45"/>
  </si>
  <si>
    <t>払出合計</t>
  </si>
  <si>
    <t>Other Receipts</t>
  </si>
  <si>
    <t>石油化学よりの返還</t>
    <rPh sb="7" eb="9">
      <t>ヘンカン</t>
    </rPh>
    <phoneticPr fontId="6"/>
  </si>
  <si>
    <t>Imports</t>
  </si>
  <si>
    <t>Production Division</t>
  </si>
  <si>
    <t>受入合計</t>
  </si>
  <si>
    <t xml:space="preserve"> </t>
  </si>
  <si>
    <t>Inventory at Start of Year</t>
  </si>
  <si>
    <t>年初在庫計</t>
  </si>
  <si>
    <t>Paraffin Wax</t>
  </si>
  <si>
    <t>Grease</t>
  </si>
  <si>
    <t>Asphalt</t>
  </si>
  <si>
    <t>Kerosene</t>
  </si>
  <si>
    <t>Gasoline</t>
  </si>
  <si>
    <t>Ｂ・Ｃ重油</t>
    <rPh sb="3" eb="5">
      <t>ジュウユ</t>
    </rPh>
    <phoneticPr fontId="6"/>
  </si>
  <si>
    <t>Ａ重油</t>
    <rPh sb="1" eb="3">
      <t>ジュウユ</t>
    </rPh>
    <phoneticPr fontId="6"/>
  </si>
  <si>
    <t>　</t>
  </si>
  <si>
    <t>燃料油</t>
  </si>
  <si>
    <t>Category</t>
  </si>
  <si>
    <t>燃料油計</t>
    <rPh sb="3" eb="4">
      <t>ケイ</t>
    </rPh>
    <phoneticPr fontId="6"/>
  </si>
  <si>
    <t>２．石油製品 / Petroleum Products</t>
    <rPh sb="4" eb="6">
      <t>セイヒン</t>
    </rPh>
    <phoneticPr fontId="6"/>
  </si>
  <si>
    <t>石油化学よりの受入</t>
  </si>
  <si>
    <t>Lubricating Oil</t>
  </si>
  <si>
    <t>Inventory at End of Year</t>
  </si>
  <si>
    <t>製造業者・輸入業者への販売・融通　</t>
    <rPh sb="7" eb="9">
      <t>ギョウシャ</t>
    </rPh>
    <phoneticPr fontId="16"/>
  </si>
  <si>
    <t>消費者･販売業者向販売</t>
    <rPh sb="0" eb="3">
      <t>ショウヒシャ</t>
    </rPh>
    <rPh sb="4" eb="6">
      <t>ハンバイ</t>
    </rPh>
    <rPh sb="6" eb="8">
      <t>ギョウシャ</t>
    </rPh>
    <rPh sb="8" eb="9">
      <t>ム</t>
    </rPh>
    <rPh sb="9" eb="11">
      <t>ハンバイ</t>
    </rPh>
    <phoneticPr fontId="16"/>
  </si>
  <si>
    <t>Return from Petrochemical Industry</t>
  </si>
  <si>
    <t>製造業者・輸入業者よりの購入・融通　</t>
    <rPh sb="7" eb="9">
      <t>ギョウシャ</t>
    </rPh>
    <rPh sb="12" eb="14">
      <t>コウニュウ</t>
    </rPh>
    <phoneticPr fontId="16"/>
  </si>
  <si>
    <t/>
  </si>
  <si>
    <t>平成</t>
  </si>
  <si>
    <t>28</t>
  </si>
  <si>
    <t>パプア_x000D_
ニュー_x000D_
ギニア_x000D_
Papua New Guinea</t>
  </si>
  <si>
    <t>オースト_x000D_
ラリア_x000D_
Australia</t>
  </si>
  <si>
    <t>アンゴラ_x000D_
Angola</t>
  </si>
  <si>
    <t>赤道ギニア_x000D_
Equatorial Guinea</t>
  </si>
  <si>
    <t>ナイジェ_x000D_
リア_x000D_
Nigeria</t>
  </si>
  <si>
    <t>エジプト_x000D_
Egypt</t>
  </si>
  <si>
    <t>アルジェ_x000D_
リア_x000D_
Algeria</t>
  </si>
  <si>
    <t>ブラジル_x000D_
Brazil</t>
  </si>
  <si>
    <t>大洋州</t>
  </si>
  <si>
    <t>アフリカ</t>
  </si>
  <si>
    <t>液化天然ガス（つづき）</t>
  </si>
  <si>
    <t>ペルー_x000D_
Peru</t>
  </si>
  <si>
    <t>アメリカ_x000D_
合衆国_x000D_
United States of America</t>
  </si>
  <si>
    <t>ロシア_x000D_
Russia</t>
  </si>
  <si>
    <t>スペイン_x000D_
Spain</t>
  </si>
  <si>
    <t>フランス_x000D_
France</t>
  </si>
  <si>
    <t>ベルギー_x000D_
Belgium</t>
  </si>
  <si>
    <t>ノルウェー_x000D_
Norway</t>
  </si>
  <si>
    <t>イエメン_x000D_
Yemen</t>
  </si>
  <si>
    <t>オマーン_x000D_
Oman</t>
  </si>
  <si>
    <t>カタール_x000D_
Qatar</t>
  </si>
  <si>
    <t>インド_x000D_
ネシア_x000D_
Indonesia</t>
  </si>
  <si>
    <t>ブルネイ_x000D_
Brunei</t>
  </si>
  <si>
    <t>マレーシア_x000D_
Malaysia</t>
  </si>
  <si>
    <t>シンガ_x000D_
ポール_x000D_
Singapore</t>
  </si>
  <si>
    <t>大韓民国_x000D_
Republic of Korea</t>
  </si>
  <si>
    <t>南アメリカ</t>
  </si>
  <si>
    <t>北アメリカ</t>
  </si>
  <si>
    <t>ヨーロッパ</t>
  </si>
  <si>
    <t>アジア（つづき）</t>
  </si>
  <si>
    <t>アルゼン_x000D_
チン_x000D_
Argentina</t>
  </si>
  <si>
    <t>クウェート_x000D_
Kuwait</t>
  </si>
  <si>
    <t>サウジ_x000D_
アラビア_x000D_
Saudi Arabia</t>
  </si>
  <si>
    <t>バーレーン_x000D_
Bahrain</t>
  </si>
  <si>
    <t>イラン_x000D_
Iran</t>
  </si>
  <si>
    <t>東ティ_x000D_
モール_x000D_
Timor-Leste</t>
  </si>
  <si>
    <t>アジア</t>
  </si>
  <si>
    <t>Liquefied Natural Gas Total</t>
  </si>
  <si>
    <t>液化天然ガス合計</t>
  </si>
  <si>
    <t>ブタン（つづき）</t>
  </si>
  <si>
    <t>パナマ_x000D_
Panama</t>
  </si>
  <si>
    <t>B.B Total</t>
  </si>
  <si>
    <t>ブタン合計</t>
  </si>
  <si>
    <t>プロパン（つづき）</t>
  </si>
  <si>
    <t>P.P and P.B Total</t>
  </si>
  <si>
    <t>プロパン_x000D_
合計</t>
  </si>
  <si>
    <t>液化石油ガス（つづき）</t>
  </si>
  <si>
    <t>台湾_x000D_
Taiwan</t>
  </si>
  <si>
    <t>Liquefied Petroleum Gas Total</t>
  </si>
  <si>
    <t>Paraffin Wax Total</t>
  </si>
  <si>
    <t>液化石油ガス合計</t>
  </si>
  <si>
    <t>パラフィン合計</t>
  </si>
  <si>
    <t>カナダ_x000D_
Canada</t>
  </si>
  <si>
    <t>トルコ_x000D_
Turkey</t>
  </si>
  <si>
    <t>ドイツ_x000D_
Germany</t>
  </si>
  <si>
    <t>タイ_x000D_
Thailand</t>
  </si>
  <si>
    <t>香港_x000D_
Hong Kong</t>
  </si>
  <si>
    <t>Grease Total</t>
  </si>
  <si>
    <t>グリース_x000D_
合計</t>
  </si>
  <si>
    <t>イタリア_x000D_
Italy</t>
  </si>
  <si>
    <t>インド_x000D_
India</t>
  </si>
  <si>
    <t>Asphalt Total</t>
  </si>
  <si>
    <t>アスファルト_x000D_
合計</t>
  </si>
  <si>
    <t>潤滑油（つづき）</t>
  </si>
  <si>
    <t>スウェー_x000D_
デン_x000D_
Sweden</t>
  </si>
  <si>
    <t>Lubricating Oil Total</t>
  </si>
  <si>
    <t>潤滑油_x000D_
合計</t>
  </si>
  <si>
    <t>Fuel Oil A Total</t>
  </si>
  <si>
    <t>Gas Oil Total</t>
  </si>
  <si>
    <t>Ｂ・Ｃ重油合計</t>
  </si>
  <si>
    <t>Ａ重油合計</t>
  </si>
  <si>
    <t>軽油合計</t>
  </si>
  <si>
    <t>ニュージーランド_x000D_
New Zealand</t>
  </si>
  <si>
    <t>Kerosene Total</t>
  </si>
  <si>
    <t>Jet Fuel Total</t>
  </si>
  <si>
    <t>アフリカ（つづき）</t>
  </si>
  <si>
    <t>灯油合計</t>
  </si>
  <si>
    <t>ジェット燃料油合計</t>
  </si>
  <si>
    <t>ナフサ（つづき）</t>
  </si>
  <si>
    <t>チュニジア_x000D_
Tunisia</t>
  </si>
  <si>
    <t>メキシコ_x000D_
Mexico</t>
  </si>
  <si>
    <t>ウクライナ_x000D_
Ukraine</t>
  </si>
  <si>
    <t>キプロス_x000D_
Cyprus</t>
  </si>
  <si>
    <t>ギリシャ_x000D_
Greece</t>
  </si>
  <si>
    <t>ヨーロッパ（つづき）</t>
  </si>
  <si>
    <t>デンマーク_x000D_
Denmark</t>
  </si>
  <si>
    <t>バングラ_x000D_
デシュ_x000D_
Bangladesh</t>
  </si>
  <si>
    <t>スリランカ_x000D_
Sri Lanka</t>
  </si>
  <si>
    <t>パキスタン_x000D_
Pakistan</t>
  </si>
  <si>
    <t>フィリピン_x000D_
Philippines</t>
  </si>
  <si>
    <t>ポーランド_x000D_
Poland</t>
  </si>
  <si>
    <t>Naphtha Total</t>
  </si>
  <si>
    <t>Gasoline Total</t>
  </si>
  <si>
    <t>ナフサ合計</t>
  </si>
  <si>
    <t>ガソリン_x000D_
合計</t>
  </si>
  <si>
    <t>燃料油（つづき）</t>
  </si>
  <si>
    <t>燃料油_x000D_
合計</t>
  </si>
  <si>
    <t xml:space="preserve">   ②国・地域別月別輸入 / Monthly Import by Area and Country</t>
    <rPh sb="9" eb="11">
      <t>ツキベツ</t>
    </rPh>
    <rPh sb="11" eb="13">
      <t>ユニュウ</t>
    </rPh>
    <phoneticPr fontId="8"/>
  </si>
  <si>
    <t>年・期・月</t>
    <rPh sb="0" eb="1">
      <t>ネン</t>
    </rPh>
    <rPh sb="2" eb="3">
      <t>キ</t>
    </rPh>
    <rPh sb="4" eb="5">
      <t>ツキ</t>
    </rPh>
    <phoneticPr fontId="6"/>
  </si>
  <si>
    <t>ボンド_x000D_
Bonded Oil</t>
  </si>
  <si>
    <t>The U.S.Armed Forces &amp; Bonded Oil</t>
  </si>
  <si>
    <t>フィジー_x000D_
Fiji</t>
  </si>
  <si>
    <t>南アフリカ共和国_x000D_
South Africa</t>
  </si>
  <si>
    <t>ケニア_x000D_
Kenya</t>
  </si>
  <si>
    <t>チリ_x000D_
Chile</t>
  </si>
  <si>
    <t>エクアドル_x000D_
Ecuador</t>
  </si>
  <si>
    <t>コロンビア_x000D_
Colombia</t>
  </si>
  <si>
    <t>ドミニカ_x000D_
Dominica</t>
  </si>
  <si>
    <t>北アメリカ（つづき）</t>
  </si>
  <si>
    <t>パラフィン（つづき）</t>
  </si>
  <si>
    <t>グアテマラ_x000D_
Guatemala</t>
  </si>
  <si>
    <t>ハンガリー_x000D_
Hungary</t>
  </si>
  <si>
    <t>ベトナム_x000D_
Viet Nam</t>
  </si>
  <si>
    <t>グリース（つづき）</t>
  </si>
  <si>
    <t>モルドバ_x000D_
Moldova</t>
  </si>
  <si>
    <t>フィンランド_x000D_
Finland</t>
  </si>
  <si>
    <t>ジョージア_x000D_
Georgia</t>
  </si>
  <si>
    <t>キルギス_x000D_
Kyrgyz</t>
  </si>
  <si>
    <t>レバノン_x000D_
Lebanon</t>
  </si>
  <si>
    <t>イスラエル_x000D_
Israel</t>
  </si>
  <si>
    <t>ミャンマー_x000D_
Myanmar</t>
  </si>
  <si>
    <t>モンゴル_x000D_
Mongolia</t>
  </si>
  <si>
    <t>米軍_x000D_
The U.S.Armed Forces</t>
  </si>
  <si>
    <t>パラオ_x000D_
Palau</t>
  </si>
  <si>
    <t>グアム（米）_x000D_
Guam (USA)</t>
  </si>
  <si>
    <t>ニューカレドニア（仏）_x000D_
New Caledonia (France)</t>
  </si>
  <si>
    <t>軽油（つづき）</t>
  </si>
  <si>
    <t>モザン_x000D_
ビーク_x000D_
Mozambique</t>
  </si>
  <si>
    <t>プエルトリコ（米）_x000D_
Puerto Rico (USA)</t>
  </si>
  <si>
    <t>ジェット燃料油（つづき）</t>
  </si>
  <si>
    <t>ガソリン（つづき）</t>
  </si>
  <si>
    <t xml:space="preserve">注 1： M &amp; I =製造・輸入業者 </t>
    <rPh sb="12" eb="14">
      <t>セイゾウ</t>
    </rPh>
    <rPh sb="15" eb="17">
      <t>ユニュウ</t>
    </rPh>
    <rPh sb="17" eb="19">
      <t>ギョウシャ</t>
    </rPh>
    <phoneticPr fontId="43"/>
  </si>
  <si>
    <t>M &amp; I</t>
  </si>
  <si>
    <t>製造・輸入業者</t>
  </si>
  <si>
    <t>製油所</t>
  </si>
  <si>
    <t>1月</t>
  </si>
  <si>
    <t>（５）石油製品月別業態別在庫 / Monthly Inventory of Petroleum Products by Type of Business</t>
    <rPh sb="11" eb="12">
      <t>ベツ</t>
    </rPh>
    <phoneticPr fontId="6"/>
  </si>
  <si>
    <t xml:space="preserve">    表番→年報P114-115（業態別在庫）　(様式改善案 ： 石油製品　+　液化石油ガス)</t>
    <rPh sb="18" eb="20">
      <t>ギョウタイ</t>
    </rPh>
    <rPh sb="20" eb="21">
      <t>ベツ</t>
    </rPh>
    <rPh sb="21" eb="23">
      <t>ザイコ</t>
    </rPh>
    <rPh sb="26" eb="28">
      <t>ヨウシキ</t>
    </rPh>
    <rPh sb="28" eb="30">
      <t>カイゼン</t>
    </rPh>
    <rPh sb="30" eb="31">
      <t>アン</t>
    </rPh>
    <rPh sb="34" eb="36">
      <t>セキユ</t>
    </rPh>
    <rPh sb="36" eb="38">
      <t>セイヒン</t>
    </rPh>
    <phoneticPr fontId="6"/>
  </si>
  <si>
    <t>その他特定用途向け</t>
  </si>
  <si>
    <t>油</t>
    <rPh sb="0" eb="1">
      <t>ユ</t>
    </rPh>
    <phoneticPr fontId="70"/>
  </si>
  <si>
    <t>ディーゼルエンジン油</t>
  </si>
  <si>
    <t>滑</t>
    <rPh sb="0" eb="1">
      <t>ヌメ</t>
    </rPh>
    <phoneticPr fontId="70"/>
  </si>
  <si>
    <t>潤</t>
    <rPh sb="0" eb="1">
      <t>ジュン</t>
    </rPh>
    <phoneticPr fontId="70"/>
  </si>
  <si>
    <t>消費者　　　・販売　　業者向　　販売</t>
    <rPh sb="0" eb="3">
      <t>ショウヒシャ</t>
    </rPh>
    <rPh sb="7" eb="9">
      <t>ハンバイ</t>
    </rPh>
    <rPh sb="11" eb="13">
      <t>ギョウシャ</t>
    </rPh>
    <rPh sb="13" eb="14">
      <t>ム</t>
    </rPh>
    <rPh sb="16" eb="18">
      <t>ハンバイ</t>
    </rPh>
    <phoneticPr fontId="70"/>
  </si>
  <si>
    <t>そ　の　他　</t>
    <rPh sb="4" eb="5">
      <t>タ</t>
    </rPh>
    <phoneticPr fontId="70"/>
  </si>
  <si>
    <t>石油化学用</t>
  </si>
  <si>
    <t>自動車用並級</t>
  </si>
  <si>
    <t>自動車用高級</t>
  </si>
  <si>
    <r>
      <t>（７）製造業者</t>
    </r>
    <r>
      <rPr>
        <sz val="8"/>
        <rFont val="ＭＳ Ｐゴシック"/>
        <family val="3"/>
        <charset val="128"/>
      </rPr>
      <t>・</t>
    </r>
    <r>
      <rPr>
        <sz val="10"/>
        <rFont val="ＭＳ Ｐゴシック"/>
        <family val="3"/>
        <charset val="128"/>
      </rPr>
      <t>輸入業者品種別、月別消費者</t>
    </r>
    <r>
      <rPr>
        <sz val="8"/>
        <rFont val="ＭＳ Ｐゴシック"/>
        <family val="3"/>
        <charset val="128"/>
      </rPr>
      <t>・</t>
    </r>
    <r>
      <rPr>
        <sz val="10"/>
        <rFont val="ＭＳ Ｐゴシック"/>
        <family val="3"/>
        <charset val="128"/>
      </rPr>
      <t>販売業者向販売及び在庫内訳 /</t>
    </r>
    <rPh sb="22" eb="23">
      <t>ハン</t>
    </rPh>
    <rPh sb="23" eb="24">
      <t>バイ</t>
    </rPh>
    <rPh sb="24" eb="25">
      <t>ギョウ</t>
    </rPh>
    <rPh sb="25" eb="26">
      <t>モノ</t>
    </rPh>
    <rPh sb="26" eb="27">
      <t>ムカイ</t>
    </rPh>
    <phoneticPr fontId="70"/>
  </si>
  <si>
    <t>注：出典は資源エネルギー庁「石油輸入調査」。</t>
    <rPh sb="0" eb="1">
      <t>チュウ</t>
    </rPh>
    <rPh sb="2" eb="4">
      <t>シュッテン</t>
    </rPh>
    <rPh sb="5" eb="7">
      <t>シゲン</t>
    </rPh>
    <rPh sb="12" eb="13">
      <t>チョウ</t>
    </rPh>
    <rPh sb="14" eb="16">
      <t>セキユ</t>
    </rPh>
    <rPh sb="16" eb="18">
      <t>ユニュウ</t>
    </rPh>
    <rPh sb="18" eb="20">
      <t>チョウサ</t>
    </rPh>
    <phoneticPr fontId="8"/>
  </si>
  <si>
    <t xml:space="preserve">         3</t>
  </si>
  <si>
    <t xml:space="preserve">         2</t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</si>
  <si>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</si>
  <si>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</si>
  <si>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</si>
  <si>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</si>
  <si>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</si>
  <si>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</si>
  <si>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</si>
  <si>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4</t>
  </si>
  <si>
    <t xml:space="preserve">        10～12</t>
  </si>
  <si>
    <t xml:space="preserve">         4～ 6</t>
  </si>
  <si>
    <t>平成27年</t>
  </si>
  <si>
    <t>Oil Producer Country's Government</t>
  </si>
  <si>
    <t>American Independence</t>
  </si>
  <si>
    <t>Majors</t>
  </si>
  <si>
    <t>メジャーズ</t>
  </si>
  <si>
    <t>（単位：kl／Unit：kl）</t>
    <rPh sb="1" eb="3">
      <t>タンイ</t>
    </rPh>
    <phoneticPr fontId="8"/>
  </si>
  <si>
    <t>スポット契約</t>
    <rPh sb="4" eb="6">
      <t>ケイヤク</t>
    </rPh>
    <phoneticPr fontId="8"/>
  </si>
  <si>
    <t>長期契約</t>
    <rPh sb="0" eb="2">
      <t>チョウキ</t>
    </rPh>
    <rPh sb="2" eb="4">
      <t>ケイヤク</t>
    </rPh>
    <phoneticPr fontId="8"/>
  </si>
  <si>
    <t xml:space="preserve">スポット比率   </t>
  </si>
  <si>
    <t xml:space="preserve">合計             </t>
  </si>
  <si>
    <t>平均　　API度</t>
    <rPh sb="7" eb="8">
      <t>ド</t>
    </rPh>
    <phoneticPr fontId="8"/>
  </si>
  <si>
    <r>
      <t>CIF総額（千ドル）                                        Value（CIF）(10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＄）</t>
    </r>
    <rPh sb="3" eb="5">
      <t>ソウガク</t>
    </rPh>
    <rPh sb="6" eb="7">
      <t>セン</t>
    </rPh>
    <phoneticPr fontId="8"/>
  </si>
  <si>
    <t>年・期・月</t>
    <rPh sb="0" eb="1">
      <t>ネン</t>
    </rPh>
    <rPh sb="2" eb="3">
      <t>キ</t>
    </rPh>
    <rPh sb="4" eb="5">
      <t>ツキ</t>
    </rPh>
    <phoneticPr fontId="8"/>
  </si>
  <si>
    <t>注2：2社以下の集計金額に係る箇所は、秘匿措置（X）を講じている。</t>
    <rPh sb="0" eb="1">
      <t>チュウ</t>
    </rPh>
    <rPh sb="4" eb="7">
      <t>シャイカ</t>
    </rPh>
    <rPh sb="8" eb="10">
      <t>シュウケイ</t>
    </rPh>
    <rPh sb="10" eb="12">
      <t>キンガク</t>
    </rPh>
    <rPh sb="13" eb="14">
      <t>カカ</t>
    </rPh>
    <rPh sb="15" eb="17">
      <t>カショ</t>
    </rPh>
    <rPh sb="19" eb="21">
      <t>ヒトク</t>
    </rPh>
    <rPh sb="21" eb="23">
      <t>ソチ</t>
    </rPh>
    <rPh sb="27" eb="28">
      <t>コウ</t>
    </rPh>
    <phoneticPr fontId="8"/>
  </si>
  <si>
    <t>注1：出典は資源エネルギー庁「石油輸入調査」。</t>
    <rPh sb="0" eb="1">
      <t>チュウ</t>
    </rPh>
    <rPh sb="3" eb="5">
      <t>シュッテン</t>
    </rPh>
    <rPh sb="6" eb="8">
      <t>シゲン</t>
    </rPh>
    <rPh sb="13" eb="14">
      <t>チョウ</t>
    </rPh>
    <rPh sb="15" eb="17">
      <t>セキユ</t>
    </rPh>
    <rPh sb="17" eb="19">
      <t>ユニュウ</t>
    </rPh>
    <rPh sb="19" eb="21">
      <t>チョウサ</t>
    </rPh>
    <phoneticPr fontId="8"/>
  </si>
  <si>
    <t>Others</t>
  </si>
  <si>
    <t>その他</t>
  </si>
  <si>
    <t>X</t>
  </si>
  <si>
    <t>合　　　　計</t>
    <rPh sb="0" eb="1">
      <t>ゴウ</t>
    </rPh>
    <rPh sb="5" eb="6">
      <t>ケイ</t>
    </rPh>
    <phoneticPr fontId="8"/>
  </si>
  <si>
    <t>国名</t>
    <rPh sb="0" eb="1">
      <t>クニ</t>
    </rPh>
    <rPh sb="1" eb="2">
      <t>ナ</t>
    </rPh>
    <phoneticPr fontId="8"/>
  </si>
  <si>
    <t>区分</t>
    <rPh sb="0" eb="2">
      <t>クブン</t>
    </rPh>
    <phoneticPr fontId="8"/>
  </si>
  <si>
    <t>国名</t>
    <rPh sb="0" eb="1">
      <t>クニ</t>
    </rPh>
    <rPh sb="1" eb="2">
      <t>メイ</t>
    </rPh>
    <phoneticPr fontId="8"/>
  </si>
  <si>
    <t>保険料総額</t>
    <rPh sb="0" eb="3">
      <t>ホケンリョウ</t>
    </rPh>
    <rPh sb="3" eb="5">
      <t>ソウガク</t>
    </rPh>
    <phoneticPr fontId="8"/>
  </si>
  <si>
    <t>運賃総額</t>
    <rPh sb="0" eb="2">
      <t>ウンチン</t>
    </rPh>
    <rPh sb="2" eb="4">
      <t>ソウガク</t>
    </rPh>
    <phoneticPr fontId="8"/>
  </si>
  <si>
    <t>船積数量</t>
    <rPh sb="0" eb="1">
      <t>フネ</t>
    </rPh>
    <rPh sb="1" eb="2">
      <t>ツミ</t>
    </rPh>
    <rPh sb="2" eb="4">
      <t>スウリョウ</t>
    </rPh>
    <phoneticPr fontId="8"/>
  </si>
  <si>
    <t>注2：2社以下の集計数量に係る箇所は、秘匿措置（X）を講じている。</t>
    <rPh sb="0" eb="1">
      <t>チュウ</t>
    </rPh>
    <rPh sb="4" eb="7">
      <t>シャイカ</t>
    </rPh>
    <rPh sb="8" eb="10">
      <t>シュウケイ</t>
    </rPh>
    <rPh sb="10" eb="12">
      <t>スウリョウ</t>
    </rPh>
    <rPh sb="13" eb="14">
      <t>カカ</t>
    </rPh>
    <rPh sb="15" eb="17">
      <t>カショ</t>
    </rPh>
    <rPh sb="19" eb="21">
      <t>ヒトク</t>
    </rPh>
    <rPh sb="21" eb="23">
      <t>ソチ</t>
    </rPh>
    <rPh sb="27" eb="28">
      <t>コウ</t>
    </rPh>
    <phoneticPr fontId="8"/>
  </si>
  <si>
    <t>合　　　　計</t>
  </si>
  <si>
    <t>（60°Ｆ）</t>
  </si>
  <si>
    <t>注5：C重油は低硫黄C重油の輸入価格。</t>
    <rPh sb="0" eb="1">
      <t>チュウ</t>
    </rPh>
    <rPh sb="4" eb="6">
      <t>ジュウユ</t>
    </rPh>
    <rPh sb="7" eb="10">
      <t>テイイオウ</t>
    </rPh>
    <rPh sb="11" eb="13">
      <t>ジュウユ</t>
    </rPh>
    <rPh sb="14" eb="16">
      <t>ユニュウ</t>
    </rPh>
    <rPh sb="16" eb="18">
      <t>カカク</t>
    </rPh>
    <phoneticPr fontId="8"/>
  </si>
  <si>
    <t>注4：A重油は農林漁業用の輸入価格。</t>
    <rPh sb="0" eb="1">
      <t>チュウ</t>
    </rPh>
    <rPh sb="4" eb="6">
      <t>ジュウユ</t>
    </rPh>
    <rPh sb="7" eb="9">
      <t>ノウリン</t>
    </rPh>
    <rPh sb="9" eb="12">
      <t>ギョギョウヨウ</t>
    </rPh>
    <rPh sb="13" eb="15">
      <t>ユニュウ</t>
    </rPh>
    <rPh sb="15" eb="17">
      <t>カカク</t>
    </rPh>
    <phoneticPr fontId="8"/>
  </si>
  <si>
    <t>注3：ナフサは石化用ナフサの輸入価格。</t>
    <rPh sb="0" eb="1">
      <t>チュウ</t>
    </rPh>
    <rPh sb="7" eb="9">
      <t>セッカ</t>
    </rPh>
    <rPh sb="9" eb="10">
      <t>ヨウ</t>
    </rPh>
    <rPh sb="14" eb="16">
      <t>ユニュウ</t>
    </rPh>
    <rPh sb="16" eb="18">
      <t>カカク</t>
    </rPh>
    <phoneticPr fontId="8"/>
  </si>
  <si>
    <t>注1：出典は財務省貿易統計。</t>
    <rPh sb="0" eb="1">
      <t>チュウ</t>
    </rPh>
    <rPh sb="3" eb="5">
      <t>シュッテン</t>
    </rPh>
    <rPh sb="6" eb="9">
      <t>ザイムショウ</t>
    </rPh>
    <rPh sb="9" eb="11">
      <t>ボウエキ</t>
    </rPh>
    <rPh sb="11" eb="13">
      <t>トウケイ</t>
    </rPh>
    <phoneticPr fontId="8"/>
  </si>
  <si>
    <t xml:space="preserve">  ( 円/t)  (yen/ton)</t>
    <rPh sb="4" eb="5">
      <t>エン</t>
    </rPh>
    <phoneticPr fontId="8"/>
  </si>
  <si>
    <t xml:space="preserve">  ( 円/kl)  (yen/kl)</t>
    <rPh sb="4" eb="5">
      <t>エン</t>
    </rPh>
    <phoneticPr fontId="8"/>
  </si>
  <si>
    <t>液化天然ガス   　　　　　　　　　　　　　　LNG</t>
    <rPh sb="0" eb="2">
      <t>エキカ</t>
    </rPh>
    <rPh sb="2" eb="4">
      <t>テンネン</t>
    </rPh>
    <phoneticPr fontId="8"/>
  </si>
  <si>
    <t>液化石油ガス   　　　　　　　　　　　　　　LPG</t>
    <rPh sb="0" eb="2">
      <t>エキカ</t>
    </rPh>
    <rPh sb="2" eb="4">
      <t>セキユ</t>
    </rPh>
    <phoneticPr fontId="8"/>
  </si>
  <si>
    <t>Ｃ重油   　　　　　　　　　　 Fuel Oil C</t>
    <rPh sb="1" eb="3">
      <t>ジュウユ</t>
    </rPh>
    <phoneticPr fontId="8"/>
  </si>
  <si>
    <t>Ａ重油　　　　　　　　　　　 Fuel Oil A</t>
    <rPh sb="1" eb="3">
      <t>ジュウユ</t>
    </rPh>
    <phoneticPr fontId="8"/>
  </si>
  <si>
    <t>原油     　　　　　　　　　　　　　　　　　　　　　　　　　　　　　　　　　　Crude Oil</t>
    <rPh sb="0" eb="2">
      <t>ゲンユ</t>
    </rPh>
    <phoneticPr fontId="8"/>
  </si>
  <si>
    <t>年  月</t>
    <rPh sb="0" eb="1">
      <t>ネン</t>
    </rPh>
    <rPh sb="3" eb="4">
      <t>ツキ</t>
    </rPh>
    <phoneticPr fontId="8"/>
  </si>
  <si>
    <t>２．石油輸入価格推移 / Customs Clearance Prices of Crude Oil and Petroleum Products(CIF)</t>
    <rPh sb="2" eb="3">
      <t>イシ</t>
    </rPh>
    <rPh sb="3" eb="4">
      <t>ユ</t>
    </rPh>
    <rPh sb="4" eb="5">
      <t>ユ</t>
    </rPh>
    <rPh sb="5" eb="6">
      <t>イリ</t>
    </rPh>
    <rPh sb="6" eb="7">
      <t>アタイ</t>
    </rPh>
    <rPh sb="7" eb="8">
      <t>カク</t>
    </rPh>
    <rPh sb="8" eb="10">
      <t>スイイ</t>
    </rPh>
    <phoneticPr fontId="8"/>
  </si>
  <si>
    <t>注2：資源エネルギー庁調べ。</t>
    <rPh sb="0" eb="1">
      <t>チュウ</t>
    </rPh>
    <rPh sb="3" eb="5">
      <t>シゲン</t>
    </rPh>
    <rPh sb="5" eb="11">
      <t>エネルギーチョウ</t>
    </rPh>
    <rPh sb="11" eb="12">
      <t>シラ</t>
    </rPh>
    <phoneticPr fontId="8"/>
  </si>
  <si>
    <t>注1：原油の製品換算は原油量に0.95を乗じたものである。</t>
    <rPh sb="0" eb="1">
      <t>チュウ</t>
    </rPh>
    <rPh sb="3" eb="5">
      <t>ゲンユ</t>
    </rPh>
    <rPh sb="6" eb="8">
      <t>セイヒン</t>
    </rPh>
    <rPh sb="8" eb="10">
      <t>カンサン</t>
    </rPh>
    <rPh sb="11" eb="13">
      <t>ゲンユ</t>
    </rPh>
    <rPh sb="13" eb="14">
      <t>リョウ</t>
    </rPh>
    <rPh sb="20" eb="21">
      <t>ジョウ</t>
    </rPh>
    <phoneticPr fontId="8"/>
  </si>
  <si>
    <t>製品
 Products</t>
    <rPh sb="0" eb="2">
      <t>セイヒン</t>
    </rPh>
    <phoneticPr fontId="8"/>
  </si>
  <si>
    <t>原油
Crude  Oil</t>
    <rPh sb="0" eb="2">
      <t>ゲンユ</t>
    </rPh>
    <phoneticPr fontId="8"/>
  </si>
  <si>
    <t>計   Total</t>
    <rPh sb="0" eb="1">
      <t>ケイ</t>
    </rPh>
    <phoneticPr fontId="8"/>
  </si>
  <si>
    <t>合計   Total</t>
    <rPh sb="0" eb="2">
      <t>ゴウケイ</t>
    </rPh>
    <phoneticPr fontId="8"/>
  </si>
  <si>
    <t>産油国共同備蓄     Joint oil storage projects</t>
    <rPh sb="0" eb="3">
      <t>サンユコク</t>
    </rPh>
    <rPh sb="3" eb="5">
      <t>キョウドウ</t>
    </rPh>
    <rPh sb="5" eb="7">
      <t>ビチク</t>
    </rPh>
    <phoneticPr fontId="8"/>
  </si>
  <si>
    <t>国家備蓄          Government</t>
    <rPh sb="0" eb="2">
      <t>コッカ</t>
    </rPh>
    <rPh sb="2" eb="4">
      <t>ビチク</t>
    </rPh>
    <phoneticPr fontId="8"/>
  </si>
  <si>
    <t>民間備蓄   Private</t>
    <rPh sb="0" eb="2">
      <t>ミンカン</t>
    </rPh>
    <rPh sb="2" eb="4">
      <t>ビチク</t>
    </rPh>
    <phoneticPr fontId="8"/>
  </si>
  <si>
    <t>(単位：万kl/Unit:10 thousand kl)</t>
    <rPh sb="1" eb="3">
      <t>タンイ</t>
    </rPh>
    <rPh sb="4" eb="5">
      <t>マン</t>
    </rPh>
    <phoneticPr fontId="8"/>
  </si>
  <si>
    <t>１．石油備蓄量推移 / Changes in Oil Stock</t>
    <rPh sb="2" eb="3">
      <t>イシ</t>
    </rPh>
    <rPh sb="3" eb="4">
      <t>ユ</t>
    </rPh>
    <rPh sb="4" eb="6">
      <t>ビチク</t>
    </rPh>
    <rPh sb="6" eb="7">
      <t>リョウ</t>
    </rPh>
    <rPh sb="7" eb="8">
      <t>スイ</t>
    </rPh>
    <rPh sb="8" eb="9">
      <t>ウツリ</t>
    </rPh>
    <phoneticPr fontId="8"/>
  </si>
  <si>
    <t>料</t>
    <rPh sb="0" eb="1">
      <t>リョウ</t>
    </rPh>
    <phoneticPr fontId="8"/>
  </si>
  <si>
    <t>資</t>
    <rPh sb="0" eb="1">
      <t>シ</t>
    </rPh>
    <phoneticPr fontId="8"/>
  </si>
  <si>
    <t>考</t>
    <rPh sb="0" eb="1">
      <t>コウ</t>
    </rPh>
    <phoneticPr fontId="8"/>
  </si>
  <si>
    <t>参</t>
    <rPh sb="0" eb="1">
      <t>サン</t>
    </rPh>
    <phoneticPr fontId="8"/>
  </si>
  <si>
    <t>バーレーン</t>
  </si>
  <si>
    <t>Bahrain</t>
  </si>
  <si>
    <t>C.Y. 2017</t>
  </si>
  <si>
    <t>ガーナ</t>
  </si>
  <si>
    <t>モザンビーク</t>
  </si>
  <si>
    <t>Ghana</t>
  </si>
  <si>
    <t>Mozambique</t>
  </si>
  <si>
    <t>ｶｻﾞﾌｽﾀﾝ計</t>
  </si>
  <si>
    <t>ﾊﾞｰﾚｰﾝ_x000D_
Bahrain</t>
  </si>
  <si>
    <t>ﾑﾊﾞﾗｽ･ｸﾙｰﾄﾞ</t>
  </si>
  <si>
    <t>WTIﾐｯﾄﾞﾗﾝﾄﾞ</t>
  </si>
  <si>
    <t>北米（つづき）</t>
  </si>
  <si>
    <t>ｱﾒﾘｶ合衆国（つづき）</t>
  </si>
  <si>
    <t>ｺﾛﾝﾋﾞｱ計</t>
  </si>
  <si>
    <t>ﾏｰｽﾞ</t>
  </si>
  <si>
    <t>ﾊﾞｯｹﾝ</t>
  </si>
  <si>
    <t>ｻｳｽ･ﾌﾞﾚﾝﾄﾞ</t>
  </si>
  <si>
    <t>ｶﾞｰﾅ_x000D_
Ghana</t>
  </si>
  <si>
    <t>ﾃﾝ･ﾌﾞﾚﾝﾄﾞ</t>
  </si>
  <si>
    <t>ﾓｻﾞﾝﾋﾞｰｸ_x000D_
Mozambique</t>
  </si>
  <si>
    <t>29</t>
  </si>
  <si>
    <t>ガボン_x000D_
Gabon</t>
  </si>
  <si>
    <t>マーシャル_x000D_
Marshall</t>
  </si>
  <si>
    <t>注2：原油（ドル／バレル）は石油連盟「石油資料月報」による。</t>
    <rPh sb="0" eb="1">
      <t>チュウ</t>
    </rPh>
    <rPh sb="3" eb="5">
      <t>ゲンユ</t>
    </rPh>
    <rPh sb="14" eb="16">
      <t>セキユ</t>
    </rPh>
    <rPh sb="16" eb="18">
      <t>レンメイ</t>
    </rPh>
    <rPh sb="19" eb="21">
      <t>セキユ</t>
    </rPh>
    <rPh sb="21" eb="23">
      <t>シリョウ</t>
    </rPh>
    <rPh sb="23" eb="25">
      <t>ゲッポウ</t>
    </rPh>
    <phoneticPr fontId="8"/>
  </si>
  <si>
    <t>１．原  油 /  Crude Oil</t>
    <phoneticPr fontId="8"/>
  </si>
  <si>
    <t>　（１）原油地域別、国別輸入 / Import of Crude Oil by Area and Country</t>
    <phoneticPr fontId="8"/>
  </si>
  <si>
    <t>→</t>
    <phoneticPr fontId="8"/>
  </si>
  <si>
    <t>(単位：kl/Unit：kl)</t>
    <phoneticPr fontId="8"/>
  </si>
  <si>
    <t xml:space="preserve">- </t>
  </si>
  <si>
    <t>区　分</t>
    <phoneticPr fontId="6"/>
  </si>
  <si>
    <t>ガソリン</t>
    <phoneticPr fontId="6"/>
  </si>
  <si>
    <t>ナフサ</t>
    <phoneticPr fontId="6"/>
  </si>
  <si>
    <t>ジェット</t>
    <phoneticPr fontId="6"/>
  </si>
  <si>
    <t>灯油</t>
    <phoneticPr fontId="6"/>
  </si>
  <si>
    <t>軽油</t>
    <phoneticPr fontId="6"/>
  </si>
  <si>
    <t>重油</t>
    <phoneticPr fontId="6"/>
  </si>
  <si>
    <t>潤滑油</t>
    <phoneticPr fontId="16"/>
  </si>
  <si>
    <t>アスファルト</t>
    <phoneticPr fontId="16"/>
  </si>
  <si>
    <t>グリース</t>
    <phoneticPr fontId="16"/>
  </si>
  <si>
    <t>パラフィン</t>
    <phoneticPr fontId="16"/>
  </si>
  <si>
    <t>液化天然ガス</t>
    <phoneticPr fontId="6"/>
  </si>
  <si>
    <t>P・P, P・B</t>
    <phoneticPr fontId="16"/>
  </si>
  <si>
    <t>B・B</t>
    <phoneticPr fontId="6"/>
  </si>
  <si>
    <t>Naphtha</t>
    <phoneticPr fontId="6"/>
  </si>
  <si>
    <t>Jet Fuel</t>
    <phoneticPr fontId="6"/>
  </si>
  <si>
    <t>Gas Oil</t>
    <phoneticPr fontId="6"/>
  </si>
  <si>
    <t>Fuel Oil
 Total</t>
    <phoneticPr fontId="6"/>
  </si>
  <si>
    <t>Fuel Oil A</t>
    <phoneticPr fontId="6"/>
  </si>
  <si>
    <t>Fuel Oil
 B･C</t>
    <phoneticPr fontId="6"/>
  </si>
  <si>
    <t>LPG</t>
    <phoneticPr fontId="6"/>
  </si>
  <si>
    <t>ＬＮＧ</t>
    <phoneticPr fontId="6"/>
  </si>
  <si>
    <t>Total Receipts</t>
    <phoneticPr fontId="6"/>
  </si>
  <si>
    <t>Total Shipments</t>
    <phoneticPr fontId="6"/>
  </si>
  <si>
    <t>　液化石油ガス</t>
    <phoneticPr fontId="16"/>
  </si>
  <si>
    <t>Lubricating
 Oil</t>
    <phoneticPr fontId="16"/>
  </si>
  <si>
    <t>年初在庫　　　</t>
    <phoneticPr fontId="16"/>
  </si>
  <si>
    <t>輸入</t>
    <phoneticPr fontId="16"/>
  </si>
  <si>
    <t xml:space="preserve">Purchase or Loans from Manufacturers and Importers </t>
    <phoneticPr fontId="16"/>
  </si>
  <si>
    <t>販売業者よりの購入</t>
    <phoneticPr fontId="16"/>
  </si>
  <si>
    <t>Purchase from Wholesalers and Retailers</t>
    <phoneticPr fontId="16"/>
  </si>
  <si>
    <t>品種振替による増量</t>
    <phoneticPr fontId="16"/>
  </si>
  <si>
    <t>Increase in Quantity by Conversion to Another Product</t>
    <phoneticPr fontId="16"/>
  </si>
  <si>
    <t>Other Received</t>
    <phoneticPr fontId="16"/>
  </si>
  <si>
    <t>Sales to Consumers, Wholesalers and Retailers</t>
    <phoneticPr fontId="16"/>
  </si>
  <si>
    <t xml:space="preserve">Sales or Loans to Manufacturers and Importers </t>
    <phoneticPr fontId="16"/>
  </si>
  <si>
    <t>注： Ｐ・Ｐ＝プロパン・プロピレン、Ｐ・Ｂ＝プロパン・ブタン、プロピレン・ブチレン等プロパン、プロピレンを主成分とするもの。</t>
    <phoneticPr fontId="43"/>
  </si>
  <si>
    <t xml:space="preserve">Note : P・P is Propane・Propylene; P・B is Propane・Butane ; B・B is Butane・Butylene. </t>
    <phoneticPr fontId="6"/>
  </si>
  <si>
    <t>　　  Ｂ・Ｂ＝ブタン・ブチレンを主成分とするもの。</t>
    <phoneticPr fontId="43"/>
  </si>
  <si>
    <t>備蓄日数
 Days</t>
    <rPh sb="0" eb="2">
      <t>ビチク</t>
    </rPh>
    <rPh sb="2" eb="4">
      <t>ニッスウ</t>
    </rPh>
    <phoneticPr fontId="8"/>
  </si>
  <si>
    <t>製品換算
Products Equivalent</t>
    <rPh sb="0" eb="2">
      <t>セイヒン</t>
    </rPh>
    <rPh sb="2" eb="4">
      <t>カンサン</t>
    </rPh>
    <phoneticPr fontId="8"/>
  </si>
  <si>
    <t>備蓄日数
Days</t>
    <rPh sb="0" eb="2">
      <t>ビチク</t>
    </rPh>
    <rPh sb="2" eb="4">
      <t>ニッスウ</t>
    </rPh>
    <phoneticPr fontId="8"/>
  </si>
  <si>
    <t>製品換算 
Products Equivalent</t>
    <rPh sb="0" eb="2">
      <t>セイヒン</t>
    </rPh>
    <rPh sb="2" eb="4">
      <t>カンサン</t>
    </rPh>
    <phoneticPr fontId="8"/>
  </si>
  <si>
    <t>C.Y. 2018</t>
  </si>
  <si>
    <t>F.Y. 2018</t>
  </si>
  <si>
    <t>Q1  2019</t>
  </si>
  <si>
    <t>Jan. 2019</t>
  </si>
  <si>
    <t>タンザニア</t>
  </si>
  <si>
    <t>Tanzania</t>
  </si>
  <si>
    <t>ｼｰﾋﾟｰｼｰ･
ﾌﾞﾚﾝﾄﾞ</t>
    <phoneticPr fontId="29"/>
  </si>
  <si>
    <t>ｻﾞｲｸﾑﾅｲ･
ｺﾝﾃﾞﾝｾｰﾄ</t>
    <phoneticPr fontId="29"/>
  </si>
  <si>
    <t>ﾏﾚｰｼｱ･
ｽﾄﾚｰﾄ･ﾗﾝ･
ﾌｭｰｴﾙ･ｵｲﾙ</t>
    <phoneticPr fontId="29"/>
  </si>
  <si>
    <t>ﾌﾞﾚﾝﾃﾞﾄﾞ･
ﾌｭｰｴﾙ･ｵｲﾙ</t>
    <phoneticPr fontId="29"/>
  </si>
  <si>
    <t>ﾐﾘ･ﾗｲﾄ</t>
  </si>
  <si>
    <t>ｾﾆﾊﾟ･
ｺﾝﾃﾞﾝｾｰﾄ</t>
    <phoneticPr fontId="29"/>
  </si>
  <si>
    <t>ﾀﾝｸﾞｰ･
ｺﾝﾃﾞﾝｾｰﾄ</t>
    <phoneticPr fontId="29"/>
  </si>
  <si>
    <t>ｾﾉﾛ･
ｺﾝﾃﾞﾝｾｰﾄ</t>
    <phoneticPr fontId="29"/>
  </si>
  <si>
    <t>ｽﾘﾗﾝｶ･
ｽﾄﾚｰﾄ･ﾗﾝ･
ﾌｭｰｴﾙ･ｵｲﾙ</t>
    <phoneticPr fontId="29"/>
  </si>
  <si>
    <t>ﾌｫﾛｰｻﾞﾝ･
ﾌﾞﾚﾝﾄﾞ</t>
    <phoneticPr fontId="29"/>
  </si>
  <si>
    <t>ｻｳｽ･ﾊﾟｰｽ･
ｺﾝﾃﾞﾝｾｰﾄ</t>
    <phoneticPr fontId="29"/>
  </si>
  <si>
    <t>ｲﾗｸ･
ｽﾄﾚｰﾄ･ﾗﾝ･
ﾌｭｰｴﾙ･ｵｲﾙ</t>
    <phoneticPr fontId="29"/>
  </si>
  <si>
    <t>ｲﾗｷﾗｲﾄ･
ｽﾄﾚｰﾄ･ﾗﾝ･
ﾌｭｰｴﾙ･ｵｲﾙ</t>
    <phoneticPr fontId="29"/>
  </si>
  <si>
    <t>ｴｸｽﾎﾟｰﾄ･
ﾌﾞﾚﾝﾄﾞ･ｵﾌﾞ･
ｲﾗｷｵﾘｼﾞﾝ</t>
    <phoneticPr fontId="29"/>
  </si>
  <si>
    <t>ﾊﾞﾉｺ･ｱﾗﾌﾞ･
ﾐﾃﾞｨｱﾑ</t>
    <phoneticPr fontId="29"/>
  </si>
  <si>
    <t>ｶﾀｰﾙ･ﾃﾞｭﾊﾝ･
ｺﾝﾃﾞﾝｾｰﾄ</t>
    <phoneticPr fontId="29"/>
  </si>
  <si>
    <t>ﾛｰｻﾙﾌｧｰ･
ｺﾝﾃﾞﾝｾｰﾄ</t>
    <phoneticPr fontId="29"/>
  </si>
  <si>
    <t>ﾃﾞｵﾄﾞﾗｲｽﾞﾄﾞ･
ﾌｨｰﾙﾄﾞ･
ｺﾝﾃﾞﾝｾｰﾄ</t>
    <phoneticPr fontId="29"/>
  </si>
  <si>
    <t>ｿﾊｰﾙ･
ｺﾝﾃﾞﾝｾｰﾄ</t>
    <phoneticPr fontId="29"/>
  </si>
  <si>
    <t>ｼｬﾙｼﾞｬ･
ｺﾝﾃﾞﾝｾｰﾄ</t>
    <phoneticPr fontId="29"/>
  </si>
  <si>
    <t>ﾏｰﾊﾞﾝ･
ｽﾄﾚｰﾄ･ﾗﾝ･
ﾌｭｰｴﾙ･ｵｲﾙ</t>
    <phoneticPr fontId="29"/>
  </si>
  <si>
    <t>ｳﾑﾙﾙ</t>
  </si>
  <si>
    <t>ﾔﾏｰﾙ･
ｺﾝﾃﾞﾝｾｰﾄ</t>
    <phoneticPr fontId="29"/>
  </si>
  <si>
    <t>ﾌﾟﾛｾｽﾄﾞ･
ｺﾝﾃﾞﾝｾｰﾄ</t>
    <phoneticPr fontId="29"/>
  </si>
  <si>
    <t>ﾌﾞﾗｯｸﾎｰｸ･
ﾌﾟﾛｾｽﾄﾞ･
ｺﾝﾃﾞﾝｾｰﾄ</t>
    <phoneticPr fontId="29"/>
  </si>
  <si>
    <t>WTI-ﾄﾞﾒｽﾃｨｯｸ･
ｽｲｰﾄ･ﾌﾞﾚﾝﾄﾞ</t>
    <phoneticPr fontId="29"/>
  </si>
  <si>
    <t>ﾎﾜｲﾄ･ｸﾘﾌ</t>
  </si>
  <si>
    <t>ﾀﾝｻﾞﾆｱ_x000D_
Tanzania</t>
  </si>
  <si>
    <t>ｸﾛﾌﾞ</t>
  </si>
  <si>
    <t>ｵﾛﾑﾍﾞﾝﾄﾞ</t>
  </si>
  <si>
    <t>ｿﾝｺﾞ･ｿﾝｺﾞ･
ｺﾝﾃﾞﾝｾｰﾄ</t>
    <phoneticPr fontId="29"/>
  </si>
  <si>
    <t>ﾃﾏﾈ･
ｺﾝﾃﾞﾝｾｰﾄ</t>
    <phoneticPr fontId="29"/>
  </si>
  <si>
    <t>ｵｰｽﾄﾗﾘｱ（つづき）</t>
  </si>
  <si>
    <t>年・期・月</t>
    <phoneticPr fontId="8"/>
  </si>
  <si>
    <t xml:space="preserve">Year,
Quarter
&amp; Month     </t>
    <phoneticPr fontId="8"/>
  </si>
  <si>
    <t>C.Y. 2017</t>
    <phoneticPr fontId="29"/>
  </si>
  <si>
    <t>C.Y. 2018</t>
    <phoneticPr fontId="29"/>
  </si>
  <si>
    <t>F.Y. 2018</t>
    <phoneticPr fontId="29"/>
  </si>
  <si>
    <t xml:space="preserve">Q2  </t>
    <phoneticPr fontId="29"/>
  </si>
  <si>
    <t>31年</t>
  </si>
  <si>
    <t>Q1  2019</t>
    <phoneticPr fontId="29"/>
  </si>
  <si>
    <t>Feb.</t>
    <phoneticPr fontId="29"/>
  </si>
  <si>
    <t>Mar.</t>
    <phoneticPr fontId="29"/>
  </si>
  <si>
    <t>Apr.</t>
    <phoneticPr fontId="29"/>
  </si>
  <si>
    <t>Jun.</t>
    <phoneticPr fontId="29"/>
  </si>
  <si>
    <t>Jul.</t>
    <phoneticPr fontId="29"/>
  </si>
  <si>
    <t>Aug.</t>
    <phoneticPr fontId="29"/>
  </si>
  <si>
    <t>Sep.</t>
    <phoneticPr fontId="29"/>
  </si>
  <si>
    <t>Oct.</t>
    <phoneticPr fontId="29"/>
  </si>
  <si>
    <t>Nov.</t>
    <phoneticPr fontId="29"/>
  </si>
  <si>
    <t>Dec.</t>
    <phoneticPr fontId="29"/>
  </si>
  <si>
    <t>　液化石油ガス</t>
    <phoneticPr fontId="6"/>
  </si>
  <si>
    <t>製油所在庫</t>
    <phoneticPr fontId="6"/>
  </si>
  <si>
    <t>製造・輸入業者在庫</t>
    <phoneticPr fontId="6"/>
  </si>
  <si>
    <t>輸入</t>
    <phoneticPr fontId="6"/>
  </si>
  <si>
    <t>品種振替による増量</t>
    <phoneticPr fontId="6"/>
  </si>
  <si>
    <t>輸出</t>
    <phoneticPr fontId="6"/>
  </si>
  <si>
    <t>自家消費</t>
    <phoneticPr fontId="6"/>
  </si>
  <si>
    <t xml:space="preserve">Inventory at End of Year </t>
    <phoneticPr fontId="6"/>
  </si>
  <si>
    <t>注 2： Ｐ・Ｐ＝プロパン・プロピレン、Ｐ・Ｂ＝プロパン・ブタン、プロピレン・ブチレン等プロパン、プロピレンを主成分とするもの。</t>
    <phoneticPr fontId="43"/>
  </si>
  <si>
    <t xml:space="preserve">Note 2 : P・P is Propane・Propylene; P・B is Propane・Butane ; B・B is Butane・Butylene. </t>
    <phoneticPr fontId="6"/>
  </si>
  <si>
    <t>　　　  Ｂ・Ｂ＝ブタン・ブチレンを主成分とするもの。</t>
    <phoneticPr fontId="43"/>
  </si>
  <si>
    <t>（単位：kl、アスファルト以降：ｔ/Unit: kl, from Asphalt onward is ton)</t>
    <rPh sb="13" eb="15">
      <t>イコウ</t>
    </rPh>
    <phoneticPr fontId="8"/>
  </si>
  <si>
    <t>Fuel Oil              B･C</t>
    <phoneticPr fontId="6"/>
  </si>
  <si>
    <t xml:space="preserve">（２）石油製品製造業者 ・ 輸入業者受払 / </t>
    <phoneticPr fontId="16"/>
  </si>
  <si>
    <t>（単位：kl、アスファルト以降：ｔ/Unit:kl,  from Asphalt onward is ton)</t>
    <rPh sb="13" eb="15">
      <t>イコウ</t>
    </rPh>
    <phoneticPr fontId="6"/>
  </si>
  <si>
    <t xml:space="preserve">Year,           Quarter                             &amp; Month 
</t>
    <phoneticPr fontId="6"/>
  </si>
  <si>
    <t>年・期・月</t>
    <phoneticPr fontId="6"/>
  </si>
  <si>
    <t>C.Y. 2015</t>
    <phoneticPr fontId="29"/>
  </si>
  <si>
    <t>C.Y. 2016</t>
    <phoneticPr fontId="29"/>
  </si>
  <si>
    <t xml:space="preserve">May </t>
    <phoneticPr fontId="8"/>
  </si>
  <si>
    <t xml:space="preserve">   ①月別輸入 / Import by Month</t>
    <phoneticPr fontId="59"/>
  </si>
  <si>
    <t>　</t>
    <phoneticPr fontId="8"/>
  </si>
  <si>
    <t>30</t>
  </si>
  <si>
    <t>注1 ： （　　）はボンド扱い輸入製品で外数である。</t>
    <phoneticPr fontId="59"/>
  </si>
  <si>
    <t>注2 ： Ｐ・Ｐ＝プロパン・プロピレン、Ｐ・Ｂ＝プロパン・ブタン、プロピレン・ブチレン等プロパン、プロピレンを主成分とするもの。</t>
    <phoneticPr fontId="43"/>
  </si>
  <si>
    <t>（単位：ｋｌ，アスファルト以降：ｔ／Ｕｎｉｔ：ｋｌ，from Asphalt onward is ton）</t>
    <rPh sb="13" eb="15">
      <t>イコウ</t>
    </rPh>
    <phoneticPr fontId="8"/>
  </si>
  <si>
    <t>Total of Main Petroleum Products</t>
    <phoneticPr fontId="29"/>
  </si>
  <si>
    <t>Asia</t>
    <phoneticPr fontId="29"/>
  </si>
  <si>
    <t>North America</t>
    <phoneticPr fontId="29"/>
  </si>
  <si>
    <t>South America</t>
    <phoneticPr fontId="29"/>
  </si>
  <si>
    <t>Africa</t>
    <phoneticPr fontId="29"/>
  </si>
  <si>
    <t>Oceania</t>
    <phoneticPr fontId="29"/>
  </si>
  <si>
    <t>アジア
（つづき）</t>
    <phoneticPr fontId="29"/>
  </si>
  <si>
    <t xml:space="preserve">   ③月別輸出 / Export by Month</t>
    <phoneticPr fontId="6"/>
  </si>
  <si>
    <t>Total of Main Petroleum Products</t>
    <phoneticPr fontId="6"/>
  </si>
  <si>
    <t xml:space="preserve">   ④国・地域別月別輸出 / Monthly Export by Area and Country</t>
    <phoneticPr fontId="8"/>
  </si>
  <si>
    <t>南アメリカ
（つづき）</t>
    <phoneticPr fontId="29"/>
  </si>
  <si>
    <t>オーストリア_x000D_
Austria</t>
  </si>
  <si>
    <t>ボリビア_x000D_
Bolivia</t>
  </si>
  <si>
    <t xml:space="preserve">Year                             &amp; Month 
</t>
    <phoneticPr fontId="6"/>
  </si>
  <si>
    <t xml:space="preserve"> 液化石油ガス</t>
    <phoneticPr fontId="6"/>
  </si>
  <si>
    <t>2月</t>
    <phoneticPr fontId="6"/>
  </si>
  <si>
    <t>3月</t>
    <phoneticPr fontId="6"/>
  </si>
  <si>
    <t>4月</t>
    <phoneticPr fontId="6"/>
  </si>
  <si>
    <t>5月</t>
    <phoneticPr fontId="6"/>
  </si>
  <si>
    <t>Refiners</t>
    <phoneticPr fontId="6"/>
  </si>
  <si>
    <t>6月</t>
    <phoneticPr fontId="6"/>
  </si>
  <si>
    <t>7月</t>
    <phoneticPr fontId="6"/>
  </si>
  <si>
    <t>8月</t>
    <phoneticPr fontId="6"/>
  </si>
  <si>
    <t>9月</t>
    <phoneticPr fontId="6"/>
  </si>
  <si>
    <t>10月</t>
    <phoneticPr fontId="6"/>
  </si>
  <si>
    <t>11月</t>
    <phoneticPr fontId="6"/>
  </si>
  <si>
    <t>12月</t>
    <phoneticPr fontId="6"/>
  </si>
  <si>
    <r>
      <t>Total</t>
    </r>
    <r>
      <rPr>
        <sz val="8"/>
        <rFont val="ＭＳ Ｐ明朝"/>
        <family val="1"/>
        <charset val="128"/>
      </rPr>
      <t xml:space="preserve">   Jan. 2019</t>
    </r>
    <phoneticPr fontId="6"/>
  </si>
  <si>
    <r>
      <t>Total</t>
    </r>
    <r>
      <rPr>
        <sz val="8"/>
        <rFont val="ＭＳ Ｐ明朝"/>
        <family val="1"/>
        <charset val="128"/>
      </rPr>
      <t xml:space="preserve">   Feb. 2019</t>
    </r>
    <phoneticPr fontId="6"/>
  </si>
  <si>
    <r>
      <t>Total</t>
    </r>
    <r>
      <rPr>
        <sz val="8"/>
        <rFont val="ＭＳ Ｐ明朝"/>
        <family val="1"/>
        <charset val="128"/>
      </rPr>
      <t xml:space="preserve">   Mar. 2019</t>
    </r>
    <phoneticPr fontId="6"/>
  </si>
  <si>
    <t xml:space="preserve">    Note 1 : M &amp; I = Manufacturers and Importers </t>
    <phoneticPr fontId="6"/>
  </si>
  <si>
    <t xml:space="preserve">    Note 2 : P・P is Propane・Propylene; P・B is Propane・Butane ; B・B is Butane・Butylene. </t>
    <phoneticPr fontId="6"/>
  </si>
  <si>
    <t>Year                &amp; Month</t>
  </si>
  <si>
    <t>May</t>
  </si>
  <si>
    <t>Note1: Products Equivalent = Crude Oil * 0.95</t>
  </si>
  <si>
    <t>Note2: The source is Agency for Natural Resources and Energy.</t>
  </si>
  <si>
    <t>ナフサ   　　　　　　　　　　　　　　　　　　　　　　　　　　　　　　　　　　　　　　　　　Naphtha</t>
  </si>
  <si>
    <t>Year                                  &amp; Month</t>
  </si>
  <si>
    <t xml:space="preserve"> ( ﾄﾞﾙ/ﾊﾞﾚﾙ)                ( $/barrel)</t>
  </si>
  <si>
    <t>Note1: The source is Ministry of Finance.</t>
  </si>
  <si>
    <t>Note2: Numeric Value of $/barrel by Petroleum Association of Japan.</t>
  </si>
  <si>
    <t>Note3: The import price of naphtha is for petrochemistry.</t>
  </si>
  <si>
    <t>Note4: The import price of fuel oil A is for agriculture,forestry and fishery.</t>
  </si>
  <si>
    <t>Note5: The import price of fuel oil C shows the price of  low sulfur spec.</t>
  </si>
  <si>
    <t>平均　　硫黄分</t>
    <phoneticPr fontId="8"/>
  </si>
  <si>
    <t xml:space="preserve">長期契約   </t>
    <phoneticPr fontId="8"/>
  </si>
  <si>
    <t>スポット契約</t>
    <phoneticPr fontId="8"/>
  </si>
  <si>
    <t>Total</t>
    <phoneticPr fontId="8"/>
  </si>
  <si>
    <t>Spot Ratio
(%)</t>
    <phoneticPr fontId="8"/>
  </si>
  <si>
    <t>Term Contract</t>
    <phoneticPr fontId="8"/>
  </si>
  <si>
    <t>Spot Contract</t>
    <phoneticPr fontId="8"/>
  </si>
  <si>
    <t>Average Sulfur
（ｗｔ%）</t>
    <phoneticPr fontId="8"/>
  </si>
  <si>
    <t>C.Y.     2015</t>
    <phoneticPr fontId="8"/>
  </si>
  <si>
    <t>C.Y.     2016</t>
    <phoneticPr fontId="8"/>
  </si>
  <si>
    <t>C.Y.     2017</t>
    <phoneticPr fontId="8"/>
  </si>
  <si>
    <t>C.Y.     2018</t>
    <phoneticPr fontId="8"/>
  </si>
  <si>
    <t>平成30年度</t>
  </si>
  <si>
    <t>F.Y.     2018</t>
    <phoneticPr fontId="8"/>
  </si>
  <si>
    <t>Q2</t>
    <phoneticPr fontId="8"/>
  </si>
  <si>
    <t>Q3</t>
    <phoneticPr fontId="8"/>
  </si>
  <si>
    <t>Q4</t>
    <phoneticPr fontId="8"/>
  </si>
  <si>
    <t>Q1      2019</t>
    <phoneticPr fontId="8"/>
  </si>
  <si>
    <t>Jan.    2019</t>
    <phoneticPr fontId="8"/>
  </si>
  <si>
    <t>Mar.</t>
    <phoneticPr fontId="8"/>
  </si>
  <si>
    <t>NOTE：The source is “The oil import survey”by Agency for Natural Resources and Energy.</t>
    <phoneticPr fontId="8"/>
  </si>
  <si>
    <t xml:space="preserve">米系以外の　    独立会社   </t>
    <phoneticPr fontId="8"/>
  </si>
  <si>
    <t>産油国政府</t>
    <phoneticPr fontId="8"/>
  </si>
  <si>
    <t xml:space="preserve">邦系石油
開発会社       </t>
    <phoneticPr fontId="8"/>
  </si>
  <si>
    <t>Non American Independence</t>
    <phoneticPr fontId="8"/>
  </si>
  <si>
    <t>Japanese
 Oil Developer</t>
    <phoneticPr fontId="8"/>
  </si>
  <si>
    <t>構成比</t>
    <phoneticPr fontId="28"/>
  </si>
  <si>
    <t>Avg.　　　　Sulfur</t>
    <phoneticPr fontId="8"/>
  </si>
  <si>
    <t>NOTE1：The source is “The oil import survey”by Agency for Natural Resources and Energy.</t>
    <phoneticPr fontId="8"/>
  </si>
  <si>
    <t xml:space="preserve">            The number of companies that imported it from these countries is  two or less.</t>
    <phoneticPr fontId="8"/>
  </si>
  <si>
    <t>参考資料 / Ｒｅｆｅｒｅｎｃｅ</t>
    <rPh sb="0" eb="2">
      <t>サンコウ</t>
    </rPh>
    <rPh sb="2" eb="4">
      <t>シリョウ</t>
    </rPh>
    <phoneticPr fontId="8"/>
  </si>
  <si>
    <t>令和1年資源・エネルギー統計年報</t>
    <rPh sb="0" eb="2">
      <t>レイワ</t>
    </rPh>
    <rPh sb="4" eb="6">
      <t>シゲン</t>
    </rPh>
    <rPh sb="12" eb="14">
      <t>トウケイ</t>
    </rPh>
    <rPh sb="14" eb="16">
      <t>ネンポウ</t>
    </rPh>
    <phoneticPr fontId="8"/>
  </si>
  <si>
    <t>　①令和1年 / (C.Y.2019)</t>
    <rPh sb="2" eb="4">
      <t>レイワ</t>
    </rPh>
    <phoneticPr fontId="8"/>
  </si>
  <si>
    <t>　②令和1年度 / (F.Y.2019)</t>
    <rPh sb="2" eb="4">
      <t>レイワ</t>
    </rPh>
    <phoneticPr fontId="8"/>
  </si>
  <si>
    <t>　①令和1年 / (C.Y.2019)</t>
    <phoneticPr fontId="8"/>
  </si>
  <si>
    <t>　②令和1年度 / (F.Y.2019)</t>
    <phoneticPr fontId="8"/>
  </si>
  <si>
    <t>（５）石油製品月別業態別在庫 / Monthly Inventory of Petroleum Products by Type of Business</t>
    <phoneticPr fontId="8"/>
  </si>
  <si>
    <t>３．原油契約期間別、供給者区分別、地域別、国別輸入 / Import of Crude Oil by Contract,Supplier, Area and Country</t>
    <rPh sb="2" eb="4">
      <t>ゲンユ</t>
    </rPh>
    <phoneticPr fontId="8"/>
  </si>
  <si>
    <t>（１）原油契約期間別、月別輸入、ＣＩＦ総額、平均ＡＰＩ度及び平均硫黄分 / Import of Crude Oil, Value（CIF）,Average API　gravity and Average Sulfur by Month and Contract</t>
    <rPh sb="3" eb="5">
      <t>ゲンユ</t>
    </rPh>
    <rPh sb="27" eb="28">
      <t>ド</t>
    </rPh>
    <phoneticPr fontId="8"/>
  </si>
  <si>
    <t>（２）原油供給者区分別、月別輸入 /Import of Crude Oil  by Month and Supplier</t>
    <rPh sb="3" eb="5">
      <t>ゲンユ</t>
    </rPh>
    <phoneticPr fontId="8"/>
  </si>
  <si>
    <t>（３）原油国別、契約期間別輸入、平均ＡＰＩ度及び平均硫黄分（令和1年） /Import of Crude Oil , Average API　gravity and Average Sulfur by Country and Contract(C.Y.2019)</t>
    <rPh sb="3" eb="5">
      <t>ゲンユ</t>
    </rPh>
    <rPh sb="21" eb="22">
      <t>ド</t>
    </rPh>
    <phoneticPr fontId="8"/>
  </si>
  <si>
    <t>（４）原油国別、契約期間別輸入、平均ＡＰＩ度及び平均硫黄分（令和1年度） / Import of Crude Oil, Average API　gravity and Average Sulfur by Country and Contract(F.Y.2019)</t>
    <rPh sb="21" eb="22">
      <t>ド</t>
    </rPh>
    <phoneticPr fontId="8"/>
  </si>
  <si>
    <t>（５）原油国別、契約期間別、ＣＩＦ総額（令和1年） / Import of Crude Oil Value(CIF) by Country and Contract(C.Y.2019)</t>
    <phoneticPr fontId="8"/>
  </si>
  <si>
    <t>（６）原油国別、契約期間別、ＣＩＦ総額（令和1年度） / Import of  Crude Oil Value(CIF) by Country and Contract(Ｆ.Y.2019)</t>
    <phoneticPr fontId="8"/>
  </si>
  <si>
    <t>（７）原油国別船積数量、FOB、運賃総額及び保険料総額（令和1年） / Shipped Quantity,FOB,Freight and Insurance by Country (C.Y.2019)</t>
    <rPh sb="3" eb="5">
      <t>ゲンユ</t>
    </rPh>
    <phoneticPr fontId="8"/>
  </si>
  <si>
    <t>（８）原油国別船積数量、FOB、運賃総額及び保険料総額（令和1年度） /Shipped Quantity,FOB,Freight and Insurance by Country (F.Y.2019)</t>
    <rPh sb="3" eb="5">
      <t>ゲンユ</t>
    </rPh>
    <phoneticPr fontId="8"/>
  </si>
  <si>
    <t>平成27年</t>
    <phoneticPr fontId="29"/>
  </si>
  <si>
    <t xml:space="preserve">    28　　 </t>
    <phoneticPr fontId="29"/>
  </si>
  <si>
    <t xml:space="preserve">    29　　 </t>
    <phoneticPr fontId="29"/>
  </si>
  <si>
    <t xml:space="preserve">    30　　 </t>
    <phoneticPr fontId="29"/>
  </si>
  <si>
    <t xml:space="preserve">令和 1　　 </t>
    <rPh sb="0" eb="2">
      <t>レイワ</t>
    </rPh>
    <phoneticPr fontId="29"/>
  </si>
  <si>
    <t>C.Y. 2019</t>
  </si>
  <si>
    <t xml:space="preserve">令和 1　　 </t>
    <phoneticPr fontId="29"/>
  </si>
  <si>
    <t>F.Y. 2019</t>
  </si>
  <si>
    <t>平成31年 1～ 3月</t>
    <phoneticPr fontId="29"/>
  </si>
  <si>
    <t xml:space="preserve">         4～ 6</t>
    <phoneticPr fontId="29"/>
  </si>
  <si>
    <t>令和 1年 7～ 9</t>
    <rPh sb="0" eb="2">
      <t>レイワ</t>
    </rPh>
    <rPh sb="4" eb="5">
      <t>ネン</t>
    </rPh>
    <phoneticPr fontId="29"/>
  </si>
  <si>
    <t xml:space="preserve">        10～12　 </t>
    <phoneticPr fontId="29"/>
  </si>
  <si>
    <t>令和 2年 1～ 3月</t>
    <phoneticPr fontId="29"/>
  </si>
  <si>
    <t>Q1  2020</t>
  </si>
  <si>
    <t xml:space="preserve">平成31年 1月　 </t>
    <phoneticPr fontId="29"/>
  </si>
  <si>
    <t xml:space="preserve">         2</t>
    <phoneticPr fontId="29"/>
  </si>
  <si>
    <t xml:space="preserve">         3</t>
    <phoneticPr fontId="29"/>
  </si>
  <si>
    <t xml:space="preserve">         4</t>
    <phoneticPr fontId="29"/>
  </si>
  <si>
    <t>令和 1年 5</t>
    <rPh sb="0" eb="2">
      <t>レイワ</t>
    </rPh>
    <rPh sb="4" eb="5">
      <t>ネン</t>
    </rPh>
    <phoneticPr fontId="29"/>
  </si>
  <si>
    <t xml:space="preserve">         6</t>
    <phoneticPr fontId="29"/>
  </si>
  <si>
    <t xml:space="preserve">         7</t>
    <phoneticPr fontId="29"/>
  </si>
  <si>
    <t xml:space="preserve">         8</t>
    <phoneticPr fontId="29"/>
  </si>
  <si>
    <t xml:space="preserve">         9</t>
    <phoneticPr fontId="29"/>
  </si>
  <si>
    <t xml:space="preserve">        10</t>
    <phoneticPr fontId="29"/>
  </si>
  <si>
    <t xml:space="preserve">        11</t>
    <phoneticPr fontId="29"/>
  </si>
  <si>
    <t xml:space="preserve">        12</t>
    <phoneticPr fontId="29"/>
  </si>
  <si>
    <t xml:space="preserve">令和 2年 1月　 </t>
    <phoneticPr fontId="29"/>
  </si>
  <si>
    <t>Jan. 2020</t>
  </si>
  <si>
    <t xml:space="preserve">         3</t>
    <phoneticPr fontId="29"/>
  </si>
  <si>
    <t>アラブ首長国
連邦</t>
    <phoneticPr fontId="29"/>
  </si>
  <si>
    <t>カナダ</t>
  </si>
  <si>
    <t>Canada</t>
  </si>
  <si>
    <t xml:space="preserve">    30　　 </t>
    <phoneticPr fontId="29"/>
  </si>
  <si>
    <t xml:space="preserve">         4</t>
    <phoneticPr fontId="29"/>
  </si>
  <si>
    <t xml:space="preserve">         7</t>
    <phoneticPr fontId="29"/>
  </si>
  <si>
    <t xml:space="preserve">         8</t>
    <phoneticPr fontId="29"/>
  </si>
  <si>
    <t xml:space="preserve">令和 2年 1月　 </t>
    <phoneticPr fontId="29"/>
  </si>
  <si>
    <t>カメルーン</t>
  </si>
  <si>
    <t>Cameroon</t>
  </si>
  <si>
    <t xml:space="preserve">    29　　 </t>
    <phoneticPr fontId="29"/>
  </si>
  <si>
    <t>平成31年 1～ 3月</t>
    <phoneticPr fontId="29"/>
  </si>
  <si>
    <t>令和 2年 1～ 3月</t>
    <phoneticPr fontId="29"/>
  </si>
  <si>
    <t xml:space="preserve">        10</t>
    <phoneticPr fontId="29"/>
  </si>
  <si>
    <t xml:space="preserve">        12</t>
    <phoneticPr fontId="29"/>
  </si>
  <si>
    <t xml:space="preserve">         2</t>
    <phoneticPr fontId="29"/>
  </si>
  <si>
    <t xml:space="preserve">    28　　 </t>
    <phoneticPr fontId="29"/>
  </si>
  <si>
    <t xml:space="preserve">令和 1　　 </t>
    <phoneticPr fontId="29"/>
  </si>
  <si>
    <t>令和 1年 7～ 9</t>
    <rPh sb="0" eb="2">
      <t>レイワ</t>
    </rPh>
    <phoneticPr fontId="29"/>
  </si>
  <si>
    <t xml:space="preserve">平成31年 1月　 </t>
    <phoneticPr fontId="29"/>
  </si>
  <si>
    <t xml:space="preserve">         3</t>
    <phoneticPr fontId="29"/>
  </si>
  <si>
    <t xml:space="preserve">         4</t>
    <phoneticPr fontId="29"/>
  </si>
  <si>
    <t>令和 1年 5</t>
    <rPh sb="0" eb="2">
      <t>レイワ</t>
    </rPh>
    <phoneticPr fontId="29"/>
  </si>
  <si>
    <t xml:space="preserve">        10</t>
    <phoneticPr fontId="29"/>
  </si>
  <si>
    <t>ﾏﾚｰｼｱ（つづき）</t>
  </si>
  <si>
    <t>ｲﾗﾝ（つづき）</t>
  </si>
  <si>
    <t>平成27年</t>
    <phoneticPr fontId="29"/>
  </si>
  <si>
    <t xml:space="preserve">    28　　 </t>
    <phoneticPr fontId="29"/>
  </si>
  <si>
    <t xml:space="preserve">    29　　 </t>
    <phoneticPr fontId="29"/>
  </si>
  <si>
    <t xml:space="preserve">    30　　 </t>
    <phoneticPr fontId="29"/>
  </si>
  <si>
    <t xml:space="preserve">令和 1　　 </t>
    <phoneticPr fontId="29"/>
  </si>
  <si>
    <t>平成31年 1～ 3月</t>
    <phoneticPr fontId="29"/>
  </si>
  <si>
    <t xml:space="preserve">         4～ 6</t>
    <phoneticPr fontId="29"/>
  </si>
  <si>
    <t xml:space="preserve">        10～12　 </t>
    <phoneticPr fontId="29"/>
  </si>
  <si>
    <t>令和 2年 1～ 3月</t>
    <phoneticPr fontId="29"/>
  </si>
  <si>
    <t xml:space="preserve">平成31年 1月　 </t>
    <phoneticPr fontId="29"/>
  </si>
  <si>
    <t xml:space="preserve">         2</t>
    <phoneticPr fontId="29"/>
  </si>
  <si>
    <t xml:space="preserve">         3</t>
    <phoneticPr fontId="29"/>
  </si>
  <si>
    <t xml:space="preserve">         4</t>
    <phoneticPr fontId="29"/>
  </si>
  <si>
    <t xml:space="preserve">         6</t>
    <phoneticPr fontId="29"/>
  </si>
  <si>
    <t xml:space="preserve">         7</t>
    <phoneticPr fontId="29"/>
  </si>
  <si>
    <t xml:space="preserve">         8</t>
    <phoneticPr fontId="29"/>
  </si>
  <si>
    <t xml:space="preserve">         9</t>
    <phoneticPr fontId="29"/>
  </si>
  <si>
    <t xml:space="preserve">        10</t>
    <phoneticPr fontId="29"/>
  </si>
  <si>
    <t xml:space="preserve">        11</t>
    <phoneticPr fontId="29"/>
  </si>
  <si>
    <t xml:space="preserve">        12</t>
    <phoneticPr fontId="29"/>
  </si>
  <si>
    <t xml:space="preserve">令和 2年 1月　 </t>
    <phoneticPr fontId="29"/>
  </si>
  <si>
    <t>ｻｳｼﾞｱﾗﾋﾞｱ（つづき）</t>
  </si>
  <si>
    <t>ｱﾗﾋﾞｱﾝ･
ﾐﾃﾞｨｱﾑ</t>
    <phoneticPr fontId="29"/>
  </si>
  <si>
    <t>ｱﾗﾋﾞｱﾝ･
ｴｷｽﾄﾗ･ﾗｲﾄ</t>
    <phoneticPr fontId="29"/>
  </si>
  <si>
    <t>ｱﾗﾋﾞｱﾝ･
ｽｰﾊﾟｰ･ﾗｲﾄ</t>
    <phoneticPr fontId="29"/>
  </si>
  <si>
    <t>ｱﾗﾋﾞｱﾝﾗｲﾄ･
ｽﾄﾚｰﾄﾗﾝ･
ﾌｭｰｴﾙｵｲﾙ</t>
    <phoneticPr fontId="29"/>
  </si>
  <si>
    <t>ｸｳｪｰﾄ･
ｽﾄﾚｰﾄ･ﾗﾝ･
ﾌｭｰｴﾙ･ｵｲﾙ</t>
    <phoneticPr fontId="29"/>
  </si>
  <si>
    <t>ｸｳｪｰﾄ･
ｽｰﾊﾟｰ･ﾗｲﾄ･
ｸﾙｰﾄﾞ</t>
    <phoneticPr fontId="29"/>
  </si>
  <si>
    <t>ｶﾀｰﾙ（つづき）</t>
  </si>
  <si>
    <t>ｶﾀｰﾙ･ﾃﾞｭﾊﾝ･ｺﾝﾃﾞﾝｾｰﾄ</t>
  </si>
  <si>
    <t>平成27年</t>
    <phoneticPr fontId="29"/>
  </si>
  <si>
    <t xml:space="preserve">    28　　 </t>
    <phoneticPr fontId="29"/>
  </si>
  <si>
    <t xml:space="preserve">    29　　 </t>
    <phoneticPr fontId="29"/>
  </si>
  <si>
    <t xml:space="preserve">    30　　 </t>
    <phoneticPr fontId="29"/>
  </si>
  <si>
    <t xml:space="preserve">         4～ 6</t>
    <phoneticPr fontId="29"/>
  </si>
  <si>
    <t xml:space="preserve">        10～12　 </t>
    <phoneticPr fontId="29"/>
  </si>
  <si>
    <t>令和 2年 1～ 3月</t>
    <phoneticPr fontId="29"/>
  </si>
  <si>
    <t xml:space="preserve">平成31年 1月　 </t>
    <phoneticPr fontId="29"/>
  </si>
  <si>
    <t xml:space="preserve">         4</t>
    <phoneticPr fontId="29"/>
  </si>
  <si>
    <t xml:space="preserve">         6</t>
    <phoneticPr fontId="29"/>
  </si>
  <si>
    <t xml:space="preserve">         7</t>
    <phoneticPr fontId="29"/>
  </si>
  <si>
    <t xml:space="preserve">         9</t>
    <phoneticPr fontId="29"/>
  </si>
  <si>
    <t xml:space="preserve">        10</t>
    <phoneticPr fontId="29"/>
  </si>
  <si>
    <t xml:space="preserve">        11</t>
    <phoneticPr fontId="29"/>
  </si>
  <si>
    <t xml:space="preserve">         3</t>
    <phoneticPr fontId="29"/>
  </si>
  <si>
    <t>ｱﾗﾌﾞ首長国連邦
（つづき）</t>
    <phoneticPr fontId="29"/>
  </si>
  <si>
    <t>ｶﾅﾀﾞ_x000D_
Canada</t>
  </si>
  <si>
    <t>ｼｬﾌﾞﾜ･ﾌﾞﾚﾝﾄﾞ･
ｸﾙｰﾄﾞ･ｵｲﾙ</t>
    <phoneticPr fontId="29"/>
  </si>
  <si>
    <t>ｺｰﾙﾄﾞ･ﾚｲｸ</t>
  </si>
  <si>
    <t>ｱﾗｽｶ･ﾉｰｽ･
ｽﾛｰﾌﾟ</t>
    <phoneticPr fontId="29"/>
  </si>
  <si>
    <t>WTL(ｳｴｽﾄ･
ﾃｷｻｽ･ﾗｲﾄ)
ｸﾙｰﾄﾞ</t>
    <phoneticPr fontId="29"/>
  </si>
  <si>
    <t>ﾕﾃｨｶ･
ｺﾝﾃﾞﾝｾｰﾄ</t>
    <phoneticPr fontId="29"/>
  </si>
  <si>
    <t xml:space="preserve">令和 1　　 </t>
    <phoneticPr fontId="29"/>
  </si>
  <si>
    <t>平成31年 1～ 3月</t>
    <phoneticPr fontId="29"/>
  </si>
  <si>
    <t xml:space="preserve">         2</t>
    <phoneticPr fontId="29"/>
  </si>
  <si>
    <t xml:space="preserve">         8</t>
    <phoneticPr fontId="29"/>
  </si>
  <si>
    <t xml:space="preserve">        12</t>
    <phoneticPr fontId="29"/>
  </si>
  <si>
    <t xml:space="preserve">令和 2年 1月　 </t>
    <phoneticPr fontId="29"/>
  </si>
  <si>
    <t>ｺﾛﾝﾋﾞｱ（つづき）</t>
  </si>
  <si>
    <t>ﾘﾋﾞｱ計</t>
  </si>
  <si>
    <t>ｶﾒﾙｰﾝ_x000D_
Cameroon</t>
  </si>
  <si>
    <t>ｱﾑﾅ</t>
  </si>
  <si>
    <t>ﾌﾞ･ｱﾃｨﾌﾙ</t>
  </si>
  <si>
    <t>ｴﾎﾞﾒ</t>
  </si>
  <si>
    <t>ｵｸﾞｴﾝｼﾞｮ</t>
  </si>
  <si>
    <t>平成27年</t>
    <phoneticPr fontId="29"/>
  </si>
  <si>
    <t xml:space="preserve">    30　　 </t>
    <phoneticPr fontId="29"/>
  </si>
  <si>
    <t xml:space="preserve">令和 1　　 </t>
    <phoneticPr fontId="29"/>
  </si>
  <si>
    <t>平成31年 1～ 3月</t>
    <phoneticPr fontId="29"/>
  </si>
  <si>
    <t xml:space="preserve">         4～ 6</t>
    <phoneticPr fontId="29"/>
  </si>
  <si>
    <t>令和 2年 1～ 3月</t>
    <phoneticPr fontId="29"/>
  </si>
  <si>
    <t xml:space="preserve">         2</t>
    <phoneticPr fontId="29"/>
  </si>
  <si>
    <t xml:space="preserve">         3</t>
    <phoneticPr fontId="29"/>
  </si>
  <si>
    <t xml:space="preserve">         6</t>
    <phoneticPr fontId="29"/>
  </si>
  <si>
    <t xml:space="preserve">         7</t>
    <phoneticPr fontId="29"/>
  </si>
  <si>
    <t xml:space="preserve">         8</t>
    <phoneticPr fontId="29"/>
  </si>
  <si>
    <t xml:space="preserve">         9</t>
    <phoneticPr fontId="29"/>
  </si>
  <si>
    <t xml:space="preserve">        11</t>
    <phoneticPr fontId="29"/>
  </si>
  <si>
    <t xml:space="preserve">        12</t>
    <phoneticPr fontId="29"/>
  </si>
  <si>
    <t xml:space="preserve">令和 2年 1月　 </t>
    <phoneticPr fontId="29"/>
  </si>
  <si>
    <t>ﾉｰｽｳｴｽﾄ･
ｼｪﾙﾌ･ｺﾝﾃﾞﾝｾｰﾄ</t>
    <phoneticPr fontId="29"/>
  </si>
  <si>
    <t>ﾊﾞﾕ･ｳﾝﾀﾞﾝ･
ｺﾝﾃﾞﾝｾｰﾄ</t>
    <phoneticPr fontId="29"/>
  </si>
  <si>
    <t>ﾑﾃｨﾆｱ･
ｴｸｾﾀｰ</t>
    <phoneticPr fontId="29"/>
  </si>
  <si>
    <t>ﾌﾟﾙｰﾄ･
ｺﾝﾃﾞﾝｾｰﾄ</t>
    <phoneticPr fontId="29"/>
  </si>
  <si>
    <t>ｳｨｰﾄｽﾄｰﾝ･
ｺﾝﾃﾞﾝｾｰﾄ</t>
    <phoneticPr fontId="29"/>
  </si>
  <si>
    <t>ｲｸｼｽ･
ﾌｨｰﾙﾄﾞ･
ｺﾝﾃﾞﾝｾｰﾄ</t>
    <phoneticPr fontId="29"/>
  </si>
  <si>
    <t>平成27年</t>
    <phoneticPr fontId="29"/>
  </si>
  <si>
    <t xml:space="preserve">    28　　 </t>
    <phoneticPr fontId="29"/>
  </si>
  <si>
    <t xml:space="preserve">    29　　 </t>
    <phoneticPr fontId="29"/>
  </si>
  <si>
    <t xml:space="preserve">    30　　 </t>
    <phoneticPr fontId="29"/>
  </si>
  <si>
    <t xml:space="preserve">令和 1　　 </t>
    <phoneticPr fontId="29"/>
  </si>
  <si>
    <t>平成31年 1～ 3月</t>
    <phoneticPr fontId="29"/>
  </si>
  <si>
    <t xml:space="preserve">         4～ 6</t>
    <phoneticPr fontId="29"/>
  </si>
  <si>
    <t xml:space="preserve">        10～12　 </t>
    <phoneticPr fontId="29"/>
  </si>
  <si>
    <t>令和 2年 1～ 3月</t>
    <phoneticPr fontId="29"/>
  </si>
  <si>
    <t xml:space="preserve">平成31年 1月　 </t>
    <phoneticPr fontId="29"/>
  </si>
  <si>
    <t xml:space="preserve">         2</t>
    <phoneticPr fontId="29"/>
  </si>
  <si>
    <t xml:space="preserve">         3</t>
    <phoneticPr fontId="29"/>
  </si>
  <si>
    <t xml:space="preserve">         4</t>
    <phoneticPr fontId="29"/>
  </si>
  <si>
    <t xml:space="preserve">         6</t>
    <phoneticPr fontId="29"/>
  </si>
  <si>
    <t xml:space="preserve">         7</t>
    <phoneticPr fontId="29"/>
  </si>
  <si>
    <t xml:space="preserve">         8</t>
    <phoneticPr fontId="29"/>
  </si>
  <si>
    <t xml:space="preserve">         9</t>
    <phoneticPr fontId="29"/>
  </si>
  <si>
    <t xml:space="preserve">        10</t>
    <phoneticPr fontId="29"/>
  </si>
  <si>
    <t xml:space="preserve">        11</t>
    <phoneticPr fontId="29"/>
  </si>
  <si>
    <t xml:space="preserve">        12</t>
    <phoneticPr fontId="29"/>
  </si>
  <si>
    <t xml:space="preserve">令和 2年 1月　 </t>
    <phoneticPr fontId="29"/>
  </si>
  <si>
    <t xml:space="preserve">         2</t>
    <phoneticPr fontId="29"/>
  </si>
  <si>
    <t xml:space="preserve">         3</t>
    <phoneticPr fontId="29"/>
  </si>
  <si>
    <t>ﾊﾟﾌﾟｱﾆｭｰｷﾞﾆｱ（つづき）</t>
  </si>
  <si>
    <t>ﾊﾟﾌﾟｱ･
ｽﾄﾚｰﾄ･ﾗﾝ･
ﾌｭｰｴﾙ･ｵｲﾙ</t>
    <phoneticPr fontId="29"/>
  </si>
  <si>
    <t>平成27年</t>
    <phoneticPr fontId="29"/>
  </si>
  <si>
    <t xml:space="preserve">    28　　 </t>
    <phoneticPr fontId="29"/>
  </si>
  <si>
    <t xml:space="preserve">    29　　 </t>
    <phoneticPr fontId="29"/>
  </si>
  <si>
    <t xml:space="preserve">    30　　 </t>
    <phoneticPr fontId="29"/>
  </si>
  <si>
    <t>平成31年 1～ 3月</t>
    <phoneticPr fontId="29"/>
  </si>
  <si>
    <t xml:space="preserve">         4～ 6</t>
    <phoneticPr fontId="29"/>
  </si>
  <si>
    <t>令和 2年 1～ 3月</t>
    <phoneticPr fontId="29"/>
  </si>
  <si>
    <t xml:space="preserve">平成31年 1月　 </t>
    <phoneticPr fontId="29"/>
  </si>
  <si>
    <t xml:space="preserve">         3</t>
    <phoneticPr fontId="29"/>
  </si>
  <si>
    <t xml:space="preserve">         4</t>
    <phoneticPr fontId="29"/>
  </si>
  <si>
    <t xml:space="preserve">        10</t>
    <phoneticPr fontId="29"/>
  </si>
  <si>
    <t xml:space="preserve">        11</t>
    <phoneticPr fontId="29"/>
  </si>
  <si>
    <t xml:space="preserve">令和 2年 1月　 </t>
    <phoneticPr fontId="29"/>
  </si>
  <si>
    <t xml:space="preserve">         2</t>
    <phoneticPr fontId="29"/>
  </si>
  <si>
    <t>ﾏﾚｰｼｱ_x000D_
Malaysia</t>
  </si>
  <si>
    <t>平成27年</t>
    <phoneticPr fontId="29"/>
  </si>
  <si>
    <t xml:space="preserve">    30　　 </t>
    <phoneticPr fontId="29"/>
  </si>
  <si>
    <t>平成31年 1～ 3月</t>
    <phoneticPr fontId="29"/>
  </si>
  <si>
    <t xml:space="preserve">        10～12　 </t>
    <phoneticPr fontId="29"/>
  </si>
  <si>
    <t xml:space="preserve">         2</t>
    <phoneticPr fontId="29"/>
  </si>
  <si>
    <t xml:space="preserve">         3</t>
    <phoneticPr fontId="29"/>
  </si>
  <si>
    <t xml:space="preserve">         6</t>
    <phoneticPr fontId="29"/>
  </si>
  <si>
    <t xml:space="preserve">         7</t>
    <phoneticPr fontId="29"/>
  </si>
  <si>
    <t xml:space="preserve">         8</t>
    <phoneticPr fontId="29"/>
  </si>
  <si>
    <t xml:space="preserve">        10</t>
    <phoneticPr fontId="29"/>
  </si>
  <si>
    <t xml:space="preserve">        11</t>
    <phoneticPr fontId="29"/>
  </si>
  <si>
    <t xml:space="preserve">        12</t>
    <phoneticPr fontId="29"/>
  </si>
  <si>
    <t xml:space="preserve">令和 2年 1月　 </t>
    <phoneticPr fontId="29"/>
  </si>
  <si>
    <t xml:space="preserve">         2</t>
    <phoneticPr fontId="29"/>
  </si>
  <si>
    <t>平成27年</t>
    <phoneticPr fontId="29"/>
  </si>
  <si>
    <t xml:space="preserve">    28　　 </t>
    <phoneticPr fontId="29"/>
  </si>
  <si>
    <t xml:space="preserve">    29　　 </t>
    <phoneticPr fontId="29"/>
  </si>
  <si>
    <t xml:space="preserve">    30　　 </t>
    <phoneticPr fontId="29"/>
  </si>
  <si>
    <t xml:space="preserve">         4～ 6</t>
    <phoneticPr fontId="29"/>
  </si>
  <si>
    <t xml:space="preserve">        10～12　 </t>
    <phoneticPr fontId="29"/>
  </si>
  <si>
    <t>令和 2年 1～ 3月</t>
    <phoneticPr fontId="29"/>
  </si>
  <si>
    <t xml:space="preserve">         2</t>
    <phoneticPr fontId="29"/>
  </si>
  <si>
    <t xml:space="preserve">         3</t>
    <phoneticPr fontId="29"/>
  </si>
  <si>
    <t xml:space="preserve">         4</t>
    <phoneticPr fontId="29"/>
  </si>
  <si>
    <t xml:space="preserve">         6</t>
    <phoneticPr fontId="29"/>
  </si>
  <si>
    <t xml:space="preserve">         8</t>
    <phoneticPr fontId="29"/>
  </si>
  <si>
    <t xml:space="preserve">         9</t>
    <phoneticPr fontId="29"/>
  </si>
  <si>
    <t xml:space="preserve">        10</t>
    <phoneticPr fontId="29"/>
  </si>
  <si>
    <t xml:space="preserve">令和 2年 1月　 </t>
    <phoneticPr fontId="29"/>
  </si>
  <si>
    <t xml:space="preserve">         3</t>
    <phoneticPr fontId="29"/>
  </si>
  <si>
    <t>石油化学用（つづき）</t>
  </si>
  <si>
    <t>ﾛｰｻﾙﾌｧｰ･
ｺﾝﾃﾞﾝｾｰﾄ</t>
    <phoneticPr fontId="29"/>
  </si>
  <si>
    <t>ﾃﾏﾈ･
ｺﾝﾃﾞﾝｾｰﾄ</t>
    <phoneticPr fontId="29"/>
  </si>
  <si>
    <t>ﾉｰｽｳｴｽﾄ･
ｼｪﾙﾌ･ｺﾝﾃﾞﾝｾｰﾄ</t>
    <phoneticPr fontId="29"/>
  </si>
  <si>
    <t>ﾌﾟﾙｰﾄ･
ｺﾝﾃﾞﾝｾｰﾄ</t>
    <phoneticPr fontId="29"/>
  </si>
  <si>
    <t>ｳｨｰﾄｽﾄｰﾝ･
ｺﾝﾃﾞﾝｾｰﾄ</t>
    <phoneticPr fontId="29"/>
  </si>
  <si>
    <t xml:space="preserve">    29　　 </t>
    <phoneticPr fontId="29"/>
  </si>
  <si>
    <t xml:space="preserve">    30　　 </t>
    <phoneticPr fontId="29"/>
  </si>
  <si>
    <t>令和 2年 1～ 3月</t>
    <phoneticPr fontId="29"/>
  </si>
  <si>
    <t xml:space="preserve">平成31年 1月　 </t>
    <phoneticPr fontId="29"/>
  </si>
  <si>
    <t xml:space="preserve">         2</t>
    <phoneticPr fontId="29"/>
  </si>
  <si>
    <t xml:space="preserve">         4</t>
    <phoneticPr fontId="29"/>
  </si>
  <si>
    <t xml:space="preserve">         7</t>
    <phoneticPr fontId="29"/>
  </si>
  <si>
    <t xml:space="preserve">         9</t>
    <phoneticPr fontId="29"/>
  </si>
  <si>
    <t xml:space="preserve">        10</t>
    <phoneticPr fontId="29"/>
  </si>
  <si>
    <t>ｱﾗﾋﾞｱﾝ･
ﾐﾃﾞｨｱﾑ</t>
    <phoneticPr fontId="29"/>
  </si>
  <si>
    <t>ｱﾗﾋﾞｱﾝ･
ｴｷｽﾄﾗ･ﾗｲﾄ</t>
    <phoneticPr fontId="29"/>
  </si>
  <si>
    <t>平成27年</t>
    <phoneticPr fontId="29"/>
  </si>
  <si>
    <t xml:space="preserve">    28　　 </t>
    <phoneticPr fontId="29"/>
  </si>
  <si>
    <t xml:space="preserve">    30　　 </t>
    <phoneticPr fontId="29"/>
  </si>
  <si>
    <t>平成31年 1～ 3月</t>
    <phoneticPr fontId="29"/>
  </si>
  <si>
    <t xml:space="preserve">         4～ 6</t>
    <phoneticPr fontId="29"/>
  </si>
  <si>
    <t xml:space="preserve">        10～12　 </t>
    <phoneticPr fontId="29"/>
  </si>
  <si>
    <t xml:space="preserve">令和 2年 1月　 </t>
    <phoneticPr fontId="29"/>
  </si>
  <si>
    <t>輸入</t>
    <phoneticPr fontId="8"/>
  </si>
  <si>
    <t>国産</t>
    <phoneticPr fontId="8"/>
  </si>
  <si>
    <t>輸入</t>
    <phoneticPr fontId="8"/>
  </si>
  <si>
    <t>国産</t>
    <phoneticPr fontId="8"/>
  </si>
  <si>
    <r>
      <t>Other</t>
    </r>
    <r>
      <rPr>
        <sz val="7.5"/>
        <color indexed="8"/>
        <rFont val="ＭＳ Ｐ明朝"/>
        <family val="1"/>
        <charset val="128"/>
      </rPr>
      <t xml:space="preserve"> </t>
    </r>
    <r>
      <rPr>
        <sz val="7.1"/>
        <color indexed="8"/>
        <rFont val="ＭＳ Ｐ明朝"/>
        <family val="1"/>
        <charset val="128"/>
      </rPr>
      <t>Establishments</t>
    </r>
    <phoneticPr fontId="8"/>
  </si>
  <si>
    <t>Imported
Crude Oil</t>
    <phoneticPr fontId="8"/>
  </si>
  <si>
    <t>Domestic
Crude Oil</t>
    <phoneticPr fontId="6"/>
  </si>
  <si>
    <t>Domestic
Crude Oil</t>
    <phoneticPr fontId="6"/>
  </si>
  <si>
    <t>Imported
Crude Oil</t>
    <phoneticPr fontId="8"/>
  </si>
  <si>
    <t>27年</t>
  </si>
  <si>
    <t>C.Y. 2016</t>
    <phoneticPr fontId="29"/>
  </si>
  <si>
    <t>C.Y. 2018</t>
    <phoneticPr fontId="29"/>
  </si>
  <si>
    <t>令和</t>
    <rPh sb="0" eb="2">
      <t>レイワ</t>
    </rPh>
    <phoneticPr fontId="29"/>
  </si>
  <si>
    <t xml:space="preserve"> 1</t>
    <phoneticPr fontId="29"/>
  </si>
  <si>
    <t>C.Y. 2019</t>
    <phoneticPr fontId="29"/>
  </si>
  <si>
    <t>30年度</t>
  </si>
  <si>
    <t>F.Y. 2018</t>
    <phoneticPr fontId="29"/>
  </si>
  <si>
    <t xml:space="preserve"> 1</t>
    <phoneticPr fontId="29"/>
  </si>
  <si>
    <t>F.Y. 2019</t>
    <phoneticPr fontId="29"/>
  </si>
  <si>
    <t xml:space="preserve"> 1～ 3月</t>
    <phoneticPr fontId="8"/>
  </si>
  <si>
    <t xml:space="preserve"> 4～ 6</t>
    <phoneticPr fontId="6"/>
  </si>
  <si>
    <t xml:space="preserve"> 1年</t>
    <rPh sb="2" eb="3">
      <t>ネン</t>
    </rPh>
    <phoneticPr fontId="29"/>
  </si>
  <si>
    <r>
      <t xml:space="preserve"> 7～ 9</t>
    </r>
    <r>
      <rPr>
        <sz val="11"/>
        <color theme="1"/>
        <rFont val="ＭＳ Ｐゴシック"/>
        <family val="3"/>
        <charset val="128"/>
        <scheme val="minor"/>
      </rPr>
      <t/>
    </r>
    <phoneticPr fontId="6"/>
  </si>
  <si>
    <t xml:space="preserve">Q3  </t>
    <phoneticPr fontId="29"/>
  </si>
  <si>
    <t>10～12</t>
    <phoneticPr fontId="6"/>
  </si>
  <si>
    <t xml:space="preserve">Q4  </t>
    <phoneticPr fontId="29"/>
  </si>
  <si>
    <t xml:space="preserve"> 2年</t>
    <rPh sb="2" eb="3">
      <t>ネン</t>
    </rPh>
    <phoneticPr fontId="29"/>
  </si>
  <si>
    <t xml:space="preserve"> 1～ 3月</t>
    <phoneticPr fontId="8"/>
  </si>
  <si>
    <t>Q1  2020</t>
    <phoneticPr fontId="29"/>
  </si>
  <si>
    <t xml:space="preserve"> 1月</t>
    <phoneticPr fontId="6"/>
  </si>
  <si>
    <t>Jan. 2019</t>
    <phoneticPr fontId="29"/>
  </si>
  <si>
    <t xml:space="preserve"> 2</t>
    <phoneticPr fontId="8"/>
  </si>
  <si>
    <t>Feb.</t>
    <phoneticPr fontId="29"/>
  </si>
  <si>
    <t xml:space="preserve"> 3</t>
    <phoneticPr fontId="29"/>
  </si>
  <si>
    <t>Mar.</t>
    <phoneticPr fontId="29"/>
  </si>
  <si>
    <t xml:space="preserve"> 4</t>
    <phoneticPr fontId="29"/>
  </si>
  <si>
    <t>Apr.</t>
    <phoneticPr fontId="29"/>
  </si>
  <si>
    <t xml:space="preserve"> 5</t>
    <phoneticPr fontId="29"/>
  </si>
  <si>
    <t>May</t>
    <phoneticPr fontId="29"/>
  </si>
  <si>
    <t xml:space="preserve"> 6</t>
    <phoneticPr fontId="29"/>
  </si>
  <si>
    <t xml:space="preserve"> 7</t>
    <phoneticPr fontId="29"/>
  </si>
  <si>
    <t>Jul.</t>
    <phoneticPr fontId="29"/>
  </si>
  <si>
    <t xml:space="preserve"> 8</t>
    <phoneticPr fontId="29"/>
  </si>
  <si>
    <t>Aug.</t>
    <phoneticPr fontId="29"/>
  </si>
  <si>
    <t xml:space="preserve"> 9</t>
    <phoneticPr fontId="29"/>
  </si>
  <si>
    <t>Sep.</t>
    <phoneticPr fontId="29"/>
  </si>
  <si>
    <r>
      <t xml:space="preserve"> </t>
    </r>
    <r>
      <rPr>
        <sz val="8"/>
        <rFont val="ＭＳ 明朝"/>
        <family val="1"/>
        <charset val="128"/>
      </rPr>
      <t>10</t>
    </r>
    <phoneticPr fontId="8"/>
  </si>
  <si>
    <t>Oct.</t>
    <phoneticPr fontId="29"/>
  </si>
  <si>
    <r>
      <t xml:space="preserve"> </t>
    </r>
    <r>
      <rPr>
        <sz val="8"/>
        <rFont val="ＭＳ 明朝"/>
        <family val="1"/>
        <charset val="128"/>
      </rPr>
      <t>11</t>
    </r>
    <r>
      <rPr>
        <sz val="11"/>
        <color theme="1"/>
        <rFont val="ＭＳ Ｐゴシック"/>
        <family val="3"/>
        <charset val="128"/>
        <scheme val="minor"/>
      </rPr>
      <t/>
    </r>
  </si>
  <si>
    <t>Nov.</t>
    <phoneticPr fontId="29"/>
  </si>
  <si>
    <r>
      <t xml:space="preserve"> </t>
    </r>
    <r>
      <rPr>
        <sz val="8"/>
        <rFont val="ＭＳ 明朝"/>
        <family val="1"/>
        <charset val="128"/>
      </rPr>
      <t>12</t>
    </r>
    <r>
      <rPr>
        <sz val="11"/>
        <color theme="1"/>
        <rFont val="ＭＳ Ｐゴシック"/>
        <family val="3"/>
        <charset val="128"/>
        <scheme val="minor"/>
      </rPr>
      <t/>
    </r>
  </si>
  <si>
    <t>Dec.</t>
    <phoneticPr fontId="29"/>
  </si>
  <si>
    <t xml:space="preserve"> 1月</t>
    <phoneticPr fontId="8"/>
  </si>
  <si>
    <t>Jan. 2020</t>
    <phoneticPr fontId="29"/>
  </si>
  <si>
    <t xml:space="preserve"> 2</t>
    <phoneticPr fontId="8"/>
  </si>
  <si>
    <t xml:space="preserve"> 3</t>
    <phoneticPr fontId="8"/>
  </si>
  <si>
    <t xml:space="preserve">Year,
Quarter
&amp; Month     </t>
    <phoneticPr fontId="8"/>
  </si>
  <si>
    <t>基地・油槽所</t>
    <phoneticPr fontId="8"/>
  </si>
  <si>
    <t>Oil drilling
 enterprises</t>
    <phoneticPr fontId="8"/>
  </si>
  <si>
    <t>Total</t>
    <phoneticPr fontId="8"/>
  </si>
  <si>
    <t>国産</t>
    <phoneticPr fontId="8"/>
  </si>
  <si>
    <t>Refiners</t>
    <phoneticPr fontId="8"/>
  </si>
  <si>
    <t>国産</t>
    <phoneticPr fontId="8"/>
  </si>
  <si>
    <t>Domestic
Crude Oil</t>
    <phoneticPr fontId="6"/>
  </si>
  <si>
    <t>Imported
Crude Oil</t>
    <phoneticPr fontId="8"/>
  </si>
  <si>
    <t>Domestic
Crude Oil</t>
    <phoneticPr fontId="6"/>
  </si>
  <si>
    <t>Total</t>
    <phoneticPr fontId="8"/>
  </si>
  <si>
    <t>Total</t>
    <phoneticPr fontId="8"/>
  </si>
  <si>
    <t>C.Y. 2015</t>
    <phoneticPr fontId="29"/>
  </si>
  <si>
    <t>C.Y. 2016</t>
    <phoneticPr fontId="29"/>
  </si>
  <si>
    <t>C.Y. 2017</t>
    <phoneticPr fontId="29"/>
  </si>
  <si>
    <t xml:space="preserve"> 1</t>
    <phoneticPr fontId="29"/>
  </si>
  <si>
    <t>C.Y. 2019</t>
    <phoneticPr fontId="29"/>
  </si>
  <si>
    <t>F.Y. 2018</t>
    <phoneticPr fontId="29"/>
  </si>
  <si>
    <t>F.Y. 2019</t>
    <phoneticPr fontId="29"/>
  </si>
  <si>
    <t xml:space="preserve">Q2  </t>
    <phoneticPr fontId="29"/>
  </si>
  <si>
    <r>
      <t xml:space="preserve"> 7～ 9</t>
    </r>
    <r>
      <rPr>
        <sz val="11"/>
        <color theme="1"/>
        <rFont val="ＭＳ Ｐゴシック"/>
        <family val="3"/>
        <charset val="128"/>
        <scheme val="minor"/>
      </rPr>
      <t/>
    </r>
    <phoneticPr fontId="6"/>
  </si>
  <si>
    <t>10～12</t>
    <phoneticPr fontId="6"/>
  </si>
  <si>
    <t>Q1  2020</t>
    <phoneticPr fontId="29"/>
  </si>
  <si>
    <t xml:space="preserve"> 3</t>
    <phoneticPr fontId="29"/>
  </si>
  <si>
    <t xml:space="preserve"> 4</t>
    <phoneticPr fontId="29"/>
  </si>
  <si>
    <t xml:space="preserve"> 6</t>
    <phoneticPr fontId="29"/>
  </si>
  <si>
    <t>Jan. 2020</t>
    <phoneticPr fontId="29"/>
  </si>
  <si>
    <t>（１）石油製品需給総括 / Supply and Demand Summary of Petroleum Products</t>
    <phoneticPr fontId="6"/>
  </si>
  <si>
    <t>　①令和 1年 / (C.Y.2019)</t>
    <rPh sb="2" eb="4">
      <t>レイワ</t>
    </rPh>
    <phoneticPr fontId="6"/>
  </si>
  <si>
    <t>区　分</t>
    <phoneticPr fontId="6"/>
  </si>
  <si>
    <t>ガソリン</t>
    <phoneticPr fontId="6"/>
  </si>
  <si>
    <t>ナフサ</t>
    <phoneticPr fontId="6"/>
  </si>
  <si>
    <t>ジェット</t>
    <phoneticPr fontId="6"/>
  </si>
  <si>
    <t>灯油</t>
    <phoneticPr fontId="6"/>
  </si>
  <si>
    <t>軽油</t>
    <phoneticPr fontId="6"/>
  </si>
  <si>
    <t>重油</t>
    <phoneticPr fontId="6"/>
  </si>
  <si>
    <t>潤滑油</t>
    <phoneticPr fontId="16"/>
  </si>
  <si>
    <t>アスファルト</t>
    <phoneticPr fontId="16"/>
  </si>
  <si>
    <t>グリース</t>
    <phoneticPr fontId="16"/>
  </si>
  <si>
    <t>パラフィン</t>
    <phoneticPr fontId="16"/>
  </si>
  <si>
    <t>　液化石油ガス</t>
    <phoneticPr fontId="6"/>
  </si>
  <si>
    <t>液化天然ガス</t>
    <phoneticPr fontId="6"/>
  </si>
  <si>
    <t>P・P, P・B</t>
    <phoneticPr fontId="16"/>
  </si>
  <si>
    <t>B・B</t>
    <phoneticPr fontId="6"/>
  </si>
  <si>
    <t>Gas Oil</t>
    <phoneticPr fontId="6"/>
  </si>
  <si>
    <t>Fuel Oil
 Total</t>
    <phoneticPr fontId="6"/>
  </si>
  <si>
    <t>Lubricating
 Oil</t>
    <phoneticPr fontId="6"/>
  </si>
  <si>
    <t>生産（製油所）</t>
    <phoneticPr fontId="6"/>
  </si>
  <si>
    <t>Increase in Quantity by Conversion to Another Product</t>
    <phoneticPr fontId="6"/>
  </si>
  <si>
    <t>Return from Petrochemical Industry</t>
    <phoneticPr fontId="6"/>
  </si>
  <si>
    <t>その他の受入量</t>
    <phoneticPr fontId="6"/>
  </si>
  <si>
    <t>Decrease in Quantity by Conversion to Another Product</t>
    <phoneticPr fontId="6"/>
  </si>
  <si>
    <t>その他の払出量</t>
    <rPh sb="4" eb="6">
      <t>ハライダシ</t>
    </rPh>
    <phoneticPr fontId="6"/>
  </si>
  <si>
    <t xml:space="preserve">Note 1 : Domestic Sales = (Inventory at Start of Year + Total Receipts ) - ( Inventory at  End of Year + Total Shipments except Domestic Sales )  </t>
    <phoneticPr fontId="6"/>
  </si>
  <si>
    <t xml:space="preserve">Note 2 : P・P is Propane・Propylene; P・B is Propane・Butane ; B・B is Butane・Butylene. </t>
    <phoneticPr fontId="6"/>
  </si>
  <si>
    <t>　②令和 1年度 / (F.Y.2019)</t>
    <rPh sb="2" eb="4">
      <t>レイワ</t>
    </rPh>
    <phoneticPr fontId="6"/>
  </si>
  <si>
    <t>（単位：kl、アスファルト以降：ｔ/Unit: kl, from Asphalt onward is ton)</t>
    <phoneticPr fontId="8"/>
  </si>
  <si>
    <t>区　分</t>
    <phoneticPr fontId="6"/>
  </si>
  <si>
    <t>ガソリン</t>
    <phoneticPr fontId="6"/>
  </si>
  <si>
    <t>ナフサ</t>
    <phoneticPr fontId="6"/>
  </si>
  <si>
    <t>ジェット</t>
    <phoneticPr fontId="6"/>
  </si>
  <si>
    <t>灯油</t>
    <phoneticPr fontId="6"/>
  </si>
  <si>
    <t>軽油</t>
    <phoneticPr fontId="6"/>
  </si>
  <si>
    <t>潤滑油</t>
    <phoneticPr fontId="16"/>
  </si>
  <si>
    <t>アスファルト</t>
    <phoneticPr fontId="16"/>
  </si>
  <si>
    <t>グリース</t>
    <phoneticPr fontId="16"/>
  </si>
  <si>
    <t>パラフィン</t>
    <phoneticPr fontId="16"/>
  </si>
  <si>
    <t>P・P, P・B</t>
    <phoneticPr fontId="16"/>
  </si>
  <si>
    <t>B・B</t>
    <phoneticPr fontId="6"/>
  </si>
  <si>
    <t>Total of Main Petroleum Products</t>
    <phoneticPr fontId="6"/>
  </si>
  <si>
    <t>Naphtha</t>
    <phoneticPr fontId="6"/>
  </si>
  <si>
    <t>Jet Fuel</t>
    <phoneticPr fontId="6"/>
  </si>
  <si>
    <t>Gas Oil</t>
    <phoneticPr fontId="6"/>
  </si>
  <si>
    <t>Fuel Oil
 Total</t>
    <phoneticPr fontId="6"/>
  </si>
  <si>
    <t>Fuel Oil A</t>
    <phoneticPr fontId="6"/>
  </si>
  <si>
    <t>Fuel Oil              B･C</t>
    <phoneticPr fontId="6"/>
  </si>
  <si>
    <t>LPG</t>
    <phoneticPr fontId="6"/>
  </si>
  <si>
    <t>ＬＮＧ</t>
    <phoneticPr fontId="6"/>
  </si>
  <si>
    <t>製油所在庫</t>
    <phoneticPr fontId="6"/>
  </si>
  <si>
    <t>製造・輸入業者在庫</t>
    <phoneticPr fontId="6"/>
  </si>
  <si>
    <t>Total Receipts</t>
    <phoneticPr fontId="6"/>
  </si>
  <si>
    <t>生産（製油所）</t>
    <phoneticPr fontId="6"/>
  </si>
  <si>
    <t>輸入</t>
    <phoneticPr fontId="6"/>
  </si>
  <si>
    <t>品種振替による増量</t>
    <phoneticPr fontId="6"/>
  </si>
  <si>
    <t>Increase in Quantity by Conversion to Another Product</t>
    <phoneticPr fontId="6"/>
  </si>
  <si>
    <t>Return from Petrochemical Industry</t>
    <phoneticPr fontId="6"/>
  </si>
  <si>
    <t>その他の受入量</t>
    <phoneticPr fontId="6"/>
  </si>
  <si>
    <t>Total Shipments</t>
    <phoneticPr fontId="6"/>
  </si>
  <si>
    <t>輸出</t>
    <phoneticPr fontId="6"/>
  </si>
  <si>
    <t>Decrease in Quantity by Conversion to Another Product</t>
    <phoneticPr fontId="6"/>
  </si>
  <si>
    <t>自家消費</t>
    <phoneticPr fontId="6"/>
  </si>
  <si>
    <t>その他の払出量</t>
    <phoneticPr fontId="6"/>
  </si>
  <si>
    <t xml:space="preserve">Inventory at End of Year </t>
    <phoneticPr fontId="6"/>
  </si>
  <si>
    <t>製造・輸入業者在庫</t>
    <phoneticPr fontId="6"/>
  </si>
  <si>
    <t xml:space="preserve">Note 1 : Domestic Sales = (Inventory at Start of Year + Total Receipts ) - ( Inventory at  End of Year + Total Shipments except Domestic Sales )  </t>
    <phoneticPr fontId="6"/>
  </si>
  <si>
    <t>注 2： Ｐ・Ｐ＝プロパン・プロピレン、Ｐ・Ｂ＝プロパン・ブタン、プロピレン・ブチレン等プロパン、プロピレンを主成分とするもの。</t>
    <phoneticPr fontId="43"/>
  </si>
  <si>
    <t>　　　  Ｂ・Ｂ＝ブタン・ブチレンを主成分とするもの。</t>
    <phoneticPr fontId="43"/>
  </si>
  <si>
    <t xml:space="preserve">      Receipt and Shipment of Petroleum Products by Manufacturers and Importers</t>
    <phoneticPr fontId="16"/>
  </si>
  <si>
    <t>軽油</t>
    <phoneticPr fontId="6"/>
  </si>
  <si>
    <t>パラフィン</t>
    <phoneticPr fontId="16"/>
  </si>
  <si>
    <t>P・P, P・B</t>
    <phoneticPr fontId="16"/>
  </si>
  <si>
    <t>B・B</t>
    <phoneticPr fontId="6"/>
  </si>
  <si>
    <t>Naphtha</t>
    <phoneticPr fontId="6"/>
  </si>
  <si>
    <t>Jet Fuel</t>
    <phoneticPr fontId="6"/>
  </si>
  <si>
    <t>Gas Oil</t>
    <phoneticPr fontId="6"/>
  </si>
  <si>
    <t>Fuel Oil A</t>
    <phoneticPr fontId="6"/>
  </si>
  <si>
    <t>Lubricating
 Oil</t>
    <phoneticPr fontId="16"/>
  </si>
  <si>
    <t>LPG</t>
    <phoneticPr fontId="6"/>
  </si>
  <si>
    <t>生産部門よりの受入</t>
    <phoneticPr fontId="16"/>
  </si>
  <si>
    <t>その他の受入量</t>
    <phoneticPr fontId="6"/>
  </si>
  <si>
    <t>輸出</t>
    <phoneticPr fontId="16"/>
  </si>
  <si>
    <t xml:space="preserve">品種振替による減量  </t>
    <phoneticPr fontId="16"/>
  </si>
  <si>
    <t>Decrease in Quantity by Conversion to Another Product</t>
    <phoneticPr fontId="16"/>
  </si>
  <si>
    <t xml:space="preserve">自家消費  </t>
    <phoneticPr fontId="16"/>
  </si>
  <si>
    <t>年末在庫</t>
    <phoneticPr fontId="16"/>
  </si>
  <si>
    <t>区　分</t>
    <phoneticPr fontId="6"/>
  </si>
  <si>
    <t>ガソリン</t>
    <phoneticPr fontId="6"/>
  </si>
  <si>
    <t>ナフサ</t>
    <phoneticPr fontId="6"/>
  </si>
  <si>
    <t>ジェット</t>
    <phoneticPr fontId="6"/>
  </si>
  <si>
    <t>軽油</t>
    <phoneticPr fontId="6"/>
  </si>
  <si>
    <t>重油</t>
    <phoneticPr fontId="6"/>
  </si>
  <si>
    <t>潤滑油</t>
    <phoneticPr fontId="16"/>
  </si>
  <si>
    <t>アスファルト</t>
    <phoneticPr fontId="16"/>
  </si>
  <si>
    <t>グリース</t>
    <phoneticPr fontId="16"/>
  </si>
  <si>
    <t>パラフィン</t>
    <phoneticPr fontId="16"/>
  </si>
  <si>
    <t>　液化石油ガス</t>
    <phoneticPr fontId="16"/>
  </si>
  <si>
    <t>P・P, P・B</t>
    <phoneticPr fontId="16"/>
  </si>
  <si>
    <t>Total of Main Petroleum Products</t>
    <phoneticPr fontId="6"/>
  </si>
  <si>
    <t>Gas Oil</t>
    <phoneticPr fontId="6"/>
  </si>
  <si>
    <t>Fuel Oil A</t>
    <phoneticPr fontId="6"/>
  </si>
  <si>
    <t>Fuel Oil
 B･C</t>
    <phoneticPr fontId="6"/>
  </si>
  <si>
    <t>LPG</t>
    <phoneticPr fontId="6"/>
  </si>
  <si>
    <t>年初在庫　　　</t>
    <phoneticPr fontId="16"/>
  </si>
  <si>
    <t>Total Receipts</t>
    <phoneticPr fontId="6"/>
  </si>
  <si>
    <t>生産部門よりの受入</t>
    <phoneticPr fontId="16"/>
  </si>
  <si>
    <t>品種振替による増量</t>
    <phoneticPr fontId="16"/>
  </si>
  <si>
    <t>Increase in Quantity by Conversion to Another Product</t>
    <phoneticPr fontId="16"/>
  </si>
  <si>
    <t>その他の受入量</t>
    <phoneticPr fontId="6"/>
  </si>
  <si>
    <t>Other Received</t>
    <phoneticPr fontId="16"/>
  </si>
  <si>
    <t>Total Shipments</t>
    <phoneticPr fontId="6"/>
  </si>
  <si>
    <t>Sales to Consumers, Wholesalers and Retailers</t>
    <phoneticPr fontId="16"/>
  </si>
  <si>
    <t xml:space="preserve">Sales or Loans to Manufacturers and Importers </t>
    <phoneticPr fontId="16"/>
  </si>
  <si>
    <t>輸出</t>
    <phoneticPr fontId="16"/>
  </si>
  <si>
    <t xml:space="preserve">品種振替による減量  </t>
    <phoneticPr fontId="16"/>
  </si>
  <si>
    <t>Decrease in Quantity by Conversion to Another Product</t>
    <phoneticPr fontId="16"/>
  </si>
  <si>
    <t xml:space="preserve">自家消費  </t>
    <phoneticPr fontId="16"/>
  </si>
  <si>
    <t>年末在庫</t>
    <phoneticPr fontId="16"/>
  </si>
  <si>
    <t>注： Ｐ・Ｐ＝プロパン・プロピレン、Ｐ・Ｂ＝プロパン・ブタン、プロピレン・ブチレン等プロパン、プロピレンを主成分とするもの。</t>
    <phoneticPr fontId="43"/>
  </si>
  <si>
    <t xml:space="preserve">Note : P・P is Propane・Propylene; P・B is Propane・Butane ; B・B is Butane・Butylene. </t>
    <phoneticPr fontId="6"/>
  </si>
  <si>
    <t xml:space="preserve">（３）石油製品国内向月別販売 / Domestic Sales of Petroleum Products by Month </t>
    <phoneticPr fontId="6"/>
  </si>
  <si>
    <t>（単位：kl、アスファルト以降：ｔ/Unit:kl,  from Asphalt onward is ton)</t>
    <phoneticPr fontId="6"/>
  </si>
  <si>
    <t xml:space="preserve">Year,           Quarter                             &amp; Month 
</t>
    <phoneticPr fontId="6"/>
  </si>
  <si>
    <t>年・期・月</t>
    <phoneticPr fontId="6"/>
  </si>
  <si>
    <t>ガソリン</t>
    <phoneticPr fontId="6"/>
  </si>
  <si>
    <t>ナフサ</t>
    <phoneticPr fontId="6"/>
  </si>
  <si>
    <t>ジェット</t>
    <phoneticPr fontId="6"/>
  </si>
  <si>
    <t>灯油</t>
    <phoneticPr fontId="6"/>
  </si>
  <si>
    <t>軽油</t>
    <phoneticPr fontId="6"/>
  </si>
  <si>
    <t>重油</t>
    <phoneticPr fontId="6"/>
  </si>
  <si>
    <t>潤滑油</t>
    <phoneticPr fontId="16"/>
  </si>
  <si>
    <t>グリース</t>
    <phoneticPr fontId="16"/>
  </si>
  <si>
    <t>　液化石油ガス</t>
    <phoneticPr fontId="6"/>
  </si>
  <si>
    <t>液化天然ガス</t>
    <phoneticPr fontId="6"/>
  </si>
  <si>
    <t>P・P, P・B</t>
    <phoneticPr fontId="16"/>
  </si>
  <si>
    <t>B・B</t>
    <phoneticPr fontId="6"/>
  </si>
  <si>
    <t>Total of Main Petroleum Products</t>
    <phoneticPr fontId="6"/>
  </si>
  <si>
    <t>Naphtha</t>
    <phoneticPr fontId="6"/>
  </si>
  <si>
    <t>Jet Fuel</t>
    <phoneticPr fontId="6"/>
  </si>
  <si>
    <t>Gas Oil</t>
    <phoneticPr fontId="6"/>
  </si>
  <si>
    <t>Fuel Oil Total</t>
    <phoneticPr fontId="6"/>
  </si>
  <si>
    <t>Fuel Oil              B･C</t>
    <phoneticPr fontId="6"/>
  </si>
  <si>
    <t>LPG</t>
    <phoneticPr fontId="6"/>
  </si>
  <si>
    <t>ＬＮＧ</t>
    <phoneticPr fontId="6"/>
  </si>
  <si>
    <t>C.Y. 2015</t>
    <phoneticPr fontId="29"/>
  </si>
  <si>
    <t>C.Y. 2016</t>
    <phoneticPr fontId="29"/>
  </si>
  <si>
    <t>C.Y. 2017</t>
    <phoneticPr fontId="29"/>
  </si>
  <si>
    <t>C.Y. 2019</t>
    <phoneticPr fontId="29"/>
  </si>
  <si>
    <t>30年度</t>
    <phoneticPr fontId="29"/>
  </si>
  <si>
    <t>F.Y. 2018</t>
    <phoneticPr fontId="29"/>
  </si>
  <si>
    <t xml:space="preserve"> 1</t>
    <phoneticPr fontId="29"/>
  </si>
  <si>
    <t>F.Y. 2019</t>
    <phoneticPr fontId="29"/>
  </si>
  <si>
    <t xml:space="preserve"> 1～ 3月</t>
    <phoneticPr fontId="8"/>
  </si>
  <si>
    <t>Q1  2019</t>
    <phoneticPr fontId="29"/>
  </si>
  <si>
    <t xml:space="preserve"> 4～ 6</t>
    <phoneticPr fontId="6"/>
  </si>
  <si>
    <t xml:space="preserve">Q2  </t>
    <phoneticPr fontId="29"/>
  </si>
  <si>
    <t xml:space="preserve"> 1年</t>
    <phoneticPr fontId="29"/>
  </si>
  <si>
    <t>10～12</t>
    <phoneticPr fontId="6"/>
  </si>
  <si>
    <t xml:space="preserve"> 2年</t>
    <phoneticPr fontId="29"/>
  </si>
  <si>
    <t>Q1  2020</t>
    <phoneticPr fontId="29"/>
  </si>
  <si>
    <t>31年</t>
    <phoneticPr fontId="29"/>
  </si>
  <si>
    <t xml:space="preserve"> 3</t>
    <phoneticPr fontId="29"/>
  </si>
  <si>
    <t>Apr.</t>
    <phoneticPr fontId="29"/>
  </si>
  <si>
    <t xml:space="preserve"> 1年</t>
    <phoneticPr fontId="29"/>
  </si>
  <si>
    <t xml:space="preserve">May </t>
    <phoneticPr fontId="8"/>
  </si>
  <si>
    <t>Jul.</t>
    <phoneticPr fontId="29"/>
  </si>
  <si>
    <t>Aug.</t>
    <phoneticPr fontId="29"/>
  </si>
  <si>
    <t>Sep.</t>
    <phoneticPr fontId="29"/>
  </si>
  <si>
    <t>10</t>
    <phoneticPr fontId="8"/>
  </si>
  <si>
    <r>
      <rPr>
        <sz val="8"/>
        <rFont val="ＭＳ 明朝"/>
        <family val="1"/>
        <charset val="128"/>
      </rPr>
      <t>11</t>
    </r>
    <r>
      <rPr>
        <sz val="11"/>
        <color theme="1"/>
        <rFont val="ＭＳ Ｐゴシック"/>
        <family val="3"/>
        <charset val="128"/>
        <scheme val="minor"/>
      </rPr>
      <t/>
    </r>
    <phoneticPr fontId="29"/>
  </si>
  <si>
    <r>
      <rPr>
        <sz val="8"/>
        <rFont val="ＭＳ 明朝"/>
        <family val="1"/>
        <charset val="128"/>
      </rPr>
      <t>12</t>
    </r>
    <r>
      <rPr>
        <sz val="11"/>
        <color theme="1"/>
        <rFont val="ＭＳ Ｐゴシック"/>
        <family val="3"/>
        <charset val="128"/>
        <scheme val="minor"/>
      </rPr>
      <t/>
    </r>
    <phoneticPr fontId="29"/>
  </si>
  <si>
    <t>Jan. 2020</t>
    <phoneticPr fontId="29"/>
  </si>
  <si>
    <t>注： Ｐ・Ｐ＝プロパン・プロピレン、Ｐ・Ｂ＝プロパン・ブタン、プロピレン・ブチレン等プロパン、プロピレンを主成分とするもの。</t>
    <phoneticPr fontId="43"/>
  </si>
  <si>
    <t xml:space="preserve">Note : P・P is Propane・Propylene; P・B is Propane・Butane ; B・B is Butane・Butylene. </t>
    <phoneticPr fontId="6"/>
  </si>
  <si>
    <t>　　  Ｂ・Ｂ＝ブタン・ブチレンを主成分とするもの。</t>
    <phoneticPr fontId="43"/>
  </si>
  <si>
    <t>（４）石油製品の輸出入 / Import and Export of Ｐetroleum Products</t>
    <phoneticPr fontId="59"/>
  </si>
  <si>
    <t>（単位：kl、アスファルト以降：ｔ/Unit:kl,  from Asphalt onward is ton)</t>
    <phoneticPr fontId="59"/>
  </si>
  <si>
    <t>ガソリン</t>
    <phoneticPr fontId="6"/>
  </si>
  <si>
    <t>ナフサ</t>
    <phoneticPr fontId="6"/>
  </si>
  <si>
    <t>灯油</t>
    <phoneticPr fontId="6"/>
  </si>
  <si>
    <t>アスファルト</t>
    <phoneticPr fontId="16"/>
  </si>
  <si>
    <t>グリース</t>
    <phoneticPr fontId="16"/>
  </si>
  <si>
    <t>　液化石油ガス</t>
    <phoneticPr fontId="59"/>
  </si>
  <si>
    <t>Naphtha</t>
    <phoneticPr fontId="6"/>
  </si>
  <si>
    <t>Fuel Oil A</t>
    <phoneticPr fontId="6"/>
  </si>
  <si>
    <t>LPG</t>
    <phoneticPr fontId="6"/>
  </si>
  <si>
    <t>ＬＮＧ</t>
    <phoneticPr fontId="6"/>
  </si>
  <si>
    <t>28</t>
    <phoneticPr fontId="29"/>
  </si>
  <si>
    <t>C.Y. 2016</t>
    <phoneticPr fontId="29"/>
  </si>
  <si>
    <t>29</t>
    <phoneticPr fontId="29"/>
  </si>
  <si>
    <t>C.Y. 2017</t>
    <phoneticPr fontId="29"/>
  </si>
  <si>
    <t xml:space="preserve"> 1</t>
    <phoneticPr fontId="29"/>
  </si>
  <si>
    <t xml:space="preserve"> 1～ 3月</t>
    <phoneticPr fontId="8"/>
  </si>
  <si>
    <t xml:space="preserve"> 4～ 6</t>
    <phoneticPr fontId="6"/>
  </si>
  <si>
    <t xml:space="preserve">Q2  </t>
    <phoneticPr fontId="29"/>
  </si>
  <si>
    <t xml:space="preserve">Q3  </t>
    <phoneticPr fontId="29"/>
  </si>
  <si>
    <t>10～12</t>
    <phoneticPr fontId="6"/>
  </si>
  <si>
    <t xml:space="preserve"> 2</t>
    <phoneticPr fontId="8"/>
  </si>
  <si>
    <t xml:space="preserve"> 3</t>
    <phoneticPr fontId="29"/>
  </si>
  <si>
    <t xml:space="preserve"> 4</t>
    <phoneticPr fontId="29"/>
  </si>
  <si>
    <t>Apr.</t>
    <phoneticPr fontId="29"/>
  </si>
  <si>
    <t xml:space="preserve"> 5</t>
    <phoneticPr fontId="29"/>
  </si>
  <si>
    <t xml:space="preserve">May </t>
    <phoneticPr fontId="8"/>
  </si>
  <si>
    <t xml:space="preserve"> 6</t>
    <phoneticPr fontId="29"/>
  </si>
  <si>
    <t xml:space="preserve"> 7</t>
    <phoneticPr fontId="29"/>
  </si>
  <si>
    <t xml:space="preserve"> 8</t>
    <phoneticPr fontId="29"/>
  </si>
  <si>
    <t xml:space="preserve"> 9</t>
    <phoneticPr fontId="29"/>
  </si>
  <si>
    <t>10</t>
    <phoneticPr fontId="8"/>
  </si>
  <si>
    <r>
      <rPr>
        <sz val="8"/>
        <rFont val="ＭＳ 明朝"/>
        <family val="1"/>
        <charset val="128"/>
      </rPr>
      <t>11</t>
    </r>
    <r>
      <rPr>
        <sz val="11"/>
        <color theme="1"/>
        <rFont val="ＭＳ Ｐゴシック"/>
        <family val="3"/>
        <charset val="128"/>
        <scheme val="minor"/>
      </rPr>
      <t/>
    </r>
    <phoneticPr fontId="29"/>
  </si>
  <si>
    <t xml:space="preserve"> 1月</t>
    <phoneticPr fontId="8"/>
  </si>
  <si>
    <t>Jan. 2020</t>
    <phoneticPr fontId="29"/>
  </si>
  <si>
    <t xml:space="preserve"> 3</t>
    <phoneticPr fontId="8"/>
  </si>
  <si>
    <t xml:space="preserve">    Note1 : The amount of parenthesis is that for bonded imports and not included in amounts just below.</t>
    <phoneticPr fontId="59"/>
  </si>
  <si>
    <t xml:space="preserve">    Note2 : P・P is Propane・Propylene; P・B is Propane・Butane ; B・B is Butane・Butylene. </t>
    <phoneticPr fontId="6"/>
  </si>
  <si>
    <t>→</t>
    <phoneticPr fontId="8"/>
  </si>
  <si>
    <t>（単位：ｋｌ，アスファルト以降：ｔ／Ｕｎｉｔ：ｋｌ，from Asphalt onward is ton）</t>
    <phoneticPr fontId="8"/>
  </si>
  <si>
    <t>Asia</t>
    <phoneticPr fontId="29"/>
  </si>
  <si>
    <t>中華人民
共和国_x000D_
People's Republic of China</t>
    <phoneticPr fontId="29"/>
  </si>
  <si>
    <t>アラブ首長国
連邦_x000D_
United Arab_x000D_
Emirates</t>
    <phoneticPr fontId="29"/>
  </si>
  <si>
    <t xml:space="preserve">-  </t>
  </si>
  <si>
    <t xml:space="preserve">    28　　 </t>
    <phoneticPr fontId="29"/>
  </si>
  <si>
    <t xml:space="preserve">    29　　 </t>
    <phoneticPr fontId="29"/>
  </si>
  <si>
    <t xml:space="preserve">    30　　 </t>
    <phoneticPr fontId="29"/>
  </si>
  <si>
    <t>平成31年 1～ 3月</t>
    <phoneticPr fontId="29"/>
  </si>
  <si>
    <t xml:space="preserve">         4～ 6</t>
    <phoneticPr fontId="29"/>
  </si>
  <si>
    <t xml:space="preserve">        10～12　 </t>
    <phoneticPr fontId="29"/>
  </si>
  <si>
    <t>令和 2年 1～ 3月</t>
    <phoneticPr fontId="29"/>
  </si>
  <si>
    <t xml:space="preserve">         2</t>
    <phoneticPr fontId="29"/>
  </si>
  <si>
    <t xml:space="preserve">         4</t>
    <phoneticPr fontId="29"/>
  </si>
  <si>
    <t xml:space="preserve">         6</t>
    <phoneticPr fontId="29"/>
  </si>
  <si>
    <t xml:space="preserve">         7</t>
    <phoneticPr fontId="29"/>
  </si>
  <si>
    <t xml:space="preserve">        10</t>
    <phoneticPr fontId="29"/>
  </si>
  <si>
    <t xml:space="preserve">         3</t>
    <phoneticPr fontId="29"/>
  </si>
  <si>
    <r>
      <rPr>
        <sz val="8"/>
        <rFont val="ＭＳ Ｐ明朝"/>
        <family val="1"/>
        <charset val="128"/>
      </rPr>
      <t>オランダ_x000D_</t>
    </r>
    <r>
      <rPr>
        <sz val="7"/>
        <rFont val="ＭＳ Ｐ明朝"/>
        <family val="1"/>
        <charset val="128"/>
      </rPr>
      <t xml:space="preserve">
Netherlands</t>
    </r>
    <phoneticPr fontId="29"/>
  </si>
  <si>
    <t>North America</t>
    <phoneticPr fontId="29"/>
  </si>
  <si>
    <t>South America</t>
    <phoneticPr fontId="29"/>
  </si>
  <si>
    <t xml:space="preserve">         4～ 6</t>
    <phoneticPr fontId="29"/>
  </si>
  <si>
    <t xml:space="preserve">平成31年 1月　 </t>
    <phoneticPr fontId="29"/>
  </si>
  <si>
    <t xml:space="preserve">         6</t>
    <phoneticPr fontId="29"/>
  </si>
  <si>
    <t xml:space="preserve">         9</t>
    <phoneticPr fontId="29"/>
  </si>
  <si>
    <t xml:space="preserve">        12</t>
    <phoneticPr fontId="29"/>
  </si>
  <si>
    <t>（単位：ｋｌ，アスファルト以降：ｔ／Ｕｎｉｔ：ｋｌ，from Asphalt onward is ton）</t>
  </si>
  <si>
    <t>Oceania</t>
    <phoneticPr fontId="29"/>
  </si>
  <si>
    <t>Asia</t>
    <phoneticPr fontId="29"/>
  </si>
  <si>
    <t>中華人民
共和国_x000D_
People's Republic of China</t>
    <phoneticPr fontId="29"/>
  </si>
  <si>
    <t>North America</t>
    <phoneticPr fontId="29"/>
  </si>
  <si>
    <t>平成27年</t>
    <phoneticPr fontId="29"/>
  </si>
  <si>
    <t>令和 2年 1～ 3月</t>
    <phoneticPr fontId="29"/>
  </si>
  <si>
    <t xml:space="preserve">         4</t>
    <phoneticPr fontId="29"/>
  </si>
  <si>
    <t xml:space="preserve">         7</t>
    <phoneticPr fontId="29"/>
  </si>
  <si>
    <t xml:space="preserve">         8</t>
    <phoneticPr fontId="29"/>
  </si>
  <si>
    <t xml:space="preserve">        10</t>
    <phoneticPr fontId="29"/>
  </si>
  <si>
    <t xml:space="preserve">        11</t>
    <phoneticPr fontId="29"/>
  </si>
  <si>
    <t>アラブ首長国
連邦_x000D_
United Arab_x000D_
Emirates</t>
    <phoneticPr fontId="29"/>
  </si>
  <si>
    <t xml:space="preserve">         2</t>
    <phoneticPr fontId="29"/>
  </si>
  <si>
    <t xml:space="preserve">         9</t>
    <phoneticPr fontId="29"/>
  </si>
  <si>
    <t xml:space="preserve">令和 2年 1月　 </t>
    <phoneticPr fontId="29"/>
  </si>
  <si>
    <t>South America</t>
    <phoneticPr fontId="29"/>
  </si>
  <si>
    <t xml:space="preserve">    29　　 </t>
    <phoneticPr fontId="29"/>
  </si>
  <si>
    <t xml:space="preserve">        12</t>
    <phoneticPr fontId="29"/>
  </si>
  <si>
    <t>ナフサ
（つづき）</t>
    <phoneticPr fontId="29"/>
  </si>
  <si>
    <t>大洋州
（つづき）</t>
    <phoneticPr fontId="29"/>
  </si>
  <si>
    <t>中華人民
共和国_x000D_
People's Republic of China</t>
    <phoneticPr fontId="29"/>
  </si>
  <si>
    <t>中華人民
共和国_x000D_
People's Republic of China</t>
    <phoneticPr fontId="29"/>
  </si>
  <si>
    <t>マレーシア_x000D_
Malaysia</t>
    <phoneticPr fontId="29"/>
  </si>
  <si>
    <t xml:space="preserve">    28　　 </t>
    <phoneticPr fontId="29"/>
  </si>
  <si>
    <t xml:space="preserve">         4～ 6</t>
    <phoneticPr fontId="29"/>
  </si>
  <si>
    <t xml:space="preserve">平成31年 1月　 </t>
    <phoneticPr fontId="29"/>
  </si>
  <si>
    <t xml:space="preserve">        11</t>
    <phoneticPr fontId="29"/>
  </si>
  <si>
    <t>Ａ重油
（つづき）</t>
    <phoneticPr fontId="29"/>
  </si>
  <si>
    <t>アジア
（つづき）</t>
    <phoneticPr fontId="29"/>
  </si>
  <si>
    <t>Fuel Oil
 B･C Total</t>
    <phoneticPr fontId="29"/>
  </si>
  <si>
    <t>Africa</t>
    <phoneticPr fontId="29"/>
  </si>
  <si>
    <t>平成27年</t>
    <phoneticPr fontId="29"/>
  </si>
  <si>
    <t xml:space="preserve">         6</t>
    <phoneticPr fontId="29"/>
  </si>
  <si>
    <t xml:space="preserve">         8</t>
    <phoneticPr fontId="29"/>
  </si>
  <si>
    <t>アラブ首長国
連邦_x000D_
United Arab_x000D_
Emirates</t>
    <phoneticPr fontId="29"/>
  </si>
  <si>
    <r>
      <rPr>
        <sz val="8"/>
        <rFont val="ＭＳ Ｐ明朝"/>
        <family val="1"/>
        <charset val="128"/>
      </rPr>
      <t>オランダ</t>
    </r>
    <r>
      <rPr>
        <sz val="7"/>
        <rFont val="ＭＳ Ｐ明朝"/>
        <family val="1"/>
        <charset val="128"/>
      </rPr>
      <t>_x000D_
Netherlands</t>
    </r>
    <phoneticPr fontId="29"/>
  </si>
  <si>
    <t>Africa</t>
    <phoneticPr fontId="29"/>
  </si>
  <si>
    <t xml:space="preserve">         3</t>
    <phoneticPr fontId="29"/>
  </si>
  <si>
    <t>潤滑油
（つづき）</t>
    <phoneticPr fontId="29"/>
  </si>
  <si>
    <t>アフリカ
（つづき）</t>
    <phoneticPr fontId="29"/>
  </si>
  <si>
    <r>
      <rPr>
        <sz val="8"/>
        <rFont val="ＭＳ Ｐ明朝"/>
        <family val="1"/>
        <charset val="128"/>
      </rPr>
      <t>オランダ_x000D_</t>
    </r>
    <r>
      <rPr>
        <sz val="7"/>
        <rFont val="ＭＳ Ｐ明朝"/>
        <family val="1"/>
        <charset val="128"/>
      </rPr>
      <t xml:space="preserve">
Netherlands</t>
    </r>
    <phoneticPr fontId="29"/>
  </si>
  <si>
    <t>平成31年 1～ 3月</t>
    <phoneticPr fontId="29"/>
  </si>
  <si>
    <t>パラフィン
合計</t>
    <phoneticPr fontId="29"/>
  </si>
  <si>
    <t>Africa</t>
    <phoneticPr fontId="29"/>
  </si>
  <si>
    <t xml:space="preserve">        10～12　 </t>
    <phoneticPr fontId="29"/>
  </si>
  <si>
    <t>ヨーロッパ
（つづき）</t>
    <phoneticPr fontId="29"/>
  </si>
  <si>
    <t>Oceania</t>
    <phoneticPr fontId="29"/>
  </si>
  <si>
    <t>アラブ首長国
連邦_x000D_
United Arab_x000D_
Emirates</t>
    <phoneticPr fontId="29"/>
  </si>
  <si>
    <t>令和 2年 1～ 3月</t>
    <phoneticPr fontId="29"/>
  </si>
  <si>
    <t xml:space="preserve">         9</t>
    <phoneticPr fontId="29"/>
  </si>
  <si>
    <r>
      <rPr>
        <sz val="8"/>
        <rFont val="ＭＳ Ｐ明朝"/>
        <family val="1"/>
        <charset val="128"/>
      </rPr>
      <t>オランダ</t>
    </r>
    <r>
      <rPr>
        <sz val="7"/>
        <rFont val="ＭＳ Ｐ明朝"/>
        <family val="1"/>
        <charset val="128"/>
      </rPr>
      <t>_x000D_
Netherlands</t>
    </r>
    <phoneticPr fontId="29"/>
  </si>
  <si>
    <t>North America</t>
    <phoneticPr fontId="29"/>
  </si>
  <si>
    <r>
      <rPr>
        <sz val="7"/>
        <rFont val="ＭＳ Ｐ明朝"/>
        <family val="1"/>
        <charset val="128"/>
      </rPr>
      <t>トリニダード・
トバゴ</t>
    </r>
    <r>
      <rPr>
        <sz val="8"/>
        <rFont val="ＭＳ Ｐ明朝"/>
        <family val="1"/>
        <charset val="128"/>
      </rPr>
      <t>_x000D_
Trinidad and Tobago</t>
    </r>
    <phoneticPr fontId="29"/>
  </si>
  <si>
    <t>軽油</t>
    <phoneticPr fontId="6"/>
  </si>
  <si>
    <t>潤滑油</t>
    <phoneticPr fontId="16"/>
  </si>
  <si>
    <t>アスファルト</t>
    <phoneticPr fontId="16"/>
  </si>
  <si>
    <t>Fuel Oil Total</t>
    <phoneticPr fontId="6"/>
  </si>
  <si>
    <t>C.Y. 2019</t>
    <phoneticPr fontId="29"/>
  </si>
  <si>
    <t>F.Y. 2018</t>
    <phoneticPr fontId="29"/>
  </si>
  <si>
    <t xml:space="preserve"> 1</t>
    <phoneticPr fontId="29"/>
  </si>
  <si>
    <t>F.Y. 2019</t>
    <phoneticPr fontId="29"/>
  </si>
  <si>
    <t>Q1  2019</t>
    <phoneticPr fontId="29"/>
  </si>
  <si>
    <t xml:space="preserve">Q2  </t>
    <phoneticPr fontId="29"/>
  </si>
  <si>
    <t>10～12</t>
    <phoneticPr fontId="6"/>
  </si>
  <si>
    <t xml:space="preserve">May </t>
    <phoneticPr fontId="8"/>
  </si>
  <si>
    <t>Jun.</t>
    <phoneticPr fontId="29"/>
  </si>
  <si>
    <t xml:space="preserve"> 2</t>
    <phoneticPr fontId="8"/>
  </si>
  <si>
    <t xml:space="preserve">    Note : P・P is Propane・Propylene; P・B is Propane・Butane ; B・B is Butane・Butylene. </t>
    <phoneticPr fontId="6"/>
  </si>
  <si>
    <t>　　  Ｂ・Ｂ＝ブタン・ブチレンを主成分とするもの。</t>
    <phoneticPr fontId="43"/>
  </si>
  <si>
    <t>Asia</t>
  </si>
  <si>
    <t>South America</t>
  </si>
  <si>
    <t>英領インド洋
地域_x000D_
British Indian Ocean Territories</t>
    <phoneticPr fontId="29"/>
  </si>
  <si>
    <t>バヌアツ_x000D_
Vanuatu</t>
  </si>
  <si>
    <t>ソロモン_x000D_
Solomon Islands</t>
  </si>
  <si>
    <t>米軍及び
ボンド</t>
    <phoneticPr fontId="29"/>
  </si>
  <si>
    <t>Fuel Oil 
B･C Total</t>
    <phoneticPr fontId="29"/>
  </si>
  <si>
    <r>
      <rPr>
        <sz val="7"/>
        <rFont val="ＭＳ Ｐ明朝"/>
        <family val="1"/>
        <charset val="128"/>
      </rPr>
      <t>カザフスタン_x000D_</t>
    </r>
    <r>
      <rPr>
        <sz val="8"/>
        <rFont val="ＭＳ Ｐ明朝"/>
        <family val="1"/>
        <charset val="128"/>
      </rPr>
      <t xml:space="preserve">
Kazakhstan</t>
    </r>
    <phoneticPr fontId="29"/>
  </si>
  <si>
    <t>アゼルバイジャン_x000D_
Azerbaijan</t>
  </si>
  <si>
    <t>ラトビア_x000D_
Latvia</t>
  </si>
  <si>
    <t>ジャマイカ_x000D_
Jamaica</t>
  </si>
  <si>
    <t>アスファルト（つづき）</t>
  </si>
  <si>
    <t>パラグアイ_x000D_
Paraguay</t>
  </si>
  <si>
    <t xml:space="preserve">         4～ 6</t>
    <phoneticPr fontId="29"/>
  </si>
  <si>
    <t xml:space="preserve">        10～12　 </t>
    <phoneticPr fontId="29"/>
  </si>
  <si>
    <t>令和 2年 1～ 3月</t>
    <phoneticPr fontId="29"/>
  </si>
  <si>
    <t xml:space="preserve">平成31年 1月　 </t>
    <phoneticPr fontId="29"/>
  </si>
  <si>
    <t xml:space="preserve">         2</t>
    <phoneticPr fontId="29"/>
  </si>
  <si>
    <t xml:space="preserve">         3</t>
    <phoneticPr fontId="29"/>
  </si>
  <si>
    <t xml:space="preserve">         4</t>
    <phoneticPr fontId="29"/>
  </si>
  <si>
    <t xml:space="preserve">         6</t>
    <phoneticPr fontId="29"/>
  </si>
  <si>
    <t xml:space="preserve">         7</t>
    <phoneticPr fontId="29"/>
  </si>
  <si>
    <t xml:space="preserve">         8</t>
    <phoneticPr fontId="29"/>
  </si>
  <si>
    <t xml:space="preserve">         9</t>
    <phoneticPr fontId="29"/>
  </si>
  <si>
    <t xml:space="preserve">        10</t>
    <phoneticPr fontId="29"/>
  </si>
  <si>
    <t xml:space="preserve">        11</t>
    <phoneticPr fontId="29"/>
  </si>
  <si>
    <t xml:space="preserve">        12</t>
    <phoneticPr fontId="29"/>
  </si>
  <si>
    <t xml:space="preserve">令和 2年 1月　 </t>
    <phoneticPr fontId="29"/>
  </si>
  <si>
    <t>バングラ_x000D_
デシュ_x000D_
Bangladesh</t>
    <phoneticPr fontId="29"/>
  </si>
  <si>
    <r>
      <rPr>
        <sz val="8"/>
        <rFont val="ＭＳ Ｐ明朝"/>
        <family val="1"/>
        <charset val="128"/>
      </rPr>
      <t>オランダ_x000D_</t>
    </r>
    <r>
      <rPr>
        <sz val="7"/>
        <rFont val="ＭＳ Ｐ明朝"/>
        <family val="1"/>
        <charset val="128"/>
      </rPr>
      <t xml:space="preserve">
Netherlands</t>
    </r>
    <phoneticPr fontId="29"/>
  </si>
  <si>
    <t>カナダ_x000D_
Canada</t>
    <phoneticPr fontId="29"/>
  </si>
  <si>
    <t>英領インド洋
地域_x000D_
British Indian Ocean Territories</t>
    <phoneticPr fontId="29"/>
  </si>
  <si>
    <t>平成27年</t>
    <phoneticPr fontId="29"/>
  </si>
  <si>
    <t xml:space="preserve">    28　　 </t>
    <phoneticPr fontId="29"/>
  </si>
  <si>
    <t xml:space="preserve">    29　　 </t>
    <phoneticPr fontId="29"/>
  </si>
  <si>
    <t xml:space="preserve">    30　　 </t>
    <phoneticPr fontId="29"/>
  </si>
  <si>
    <t>平成31年 1～ 3月</t>
    <phoneticPr fontId="29"/>
  </si>
  <si>
    <t>米軍及び
ボンド</t>
    <phoneticPr fontId="29"/>
  </si>
  <si>
    <t>中華人民
共和国_x000D_
People's Republic of China</t>
    <phoneticPr fontId="29"/>
  </si>
  <si>
    <t>アラブ首長国
連邦_x000D_
United Arab_x000D_
Emirates</t>
    <phoneticPr fontId="29"/>
  </si>
  <si>
    <r>
      <rPr>
        <sz val="7"/>
        <rFont val="ＭＳ Ｐ明朝"/>
        <family val="1"/>
        <charset val="128"/>
      </rPr>
      <t>アイルランド_x000D_</t>
    </r>
    <r>
      <rPr>
        <sz val="8"/>
        <rFont val="ＭＳ Ｐ明朝"/>
        <family val="1"/>
        <charset val="128"/>
      </rPr>
      <t xml:space="preserve">
Ireland</t>
    </r>
    <phoneticPr fontId="29"/>
  </si>
  <si>
    <t>ドミニカ
共和国_x000D_
Dominican Republic</t>
    <phoneticPr fontId="29"/>
  </si>
  <si>
    <t>平成31年</t>
    <rPh sb="0" eb="2">
      <t>ヘイセイ</t>
    </rPh>
    <phoneticPr fontId="29"/>
  </si>
  <si>
    <t>―</t>
  </si>
  <si>
    <r>
      <t>Total</t>
    </r>
    <r>
      <rPr>
        <sz val="8"/>
        <rFont val="ＭＳ Ｐ明朝"/>
        <family val="1"/>
        <charset val="128"/>
      </rPr>
      <t xml:space="preserve">   Apr. 2019</t>
    </r>
    <phoneticPr fontId="6"/>
  </si>
  <si>
    <t>令和 1年</t>
    <rPh sb="0" eb="2">
      <t>レイワ</t>
    </rPh>
    <phoneticPr fontId="29"/>
  </si>
  <si>
    <r>
      <t>Total</t>
    </r>
    <r>
      <rPr>
        <sz val="8"/>
        <rFont val="ＭＳ Ｐ明朝"/>
        <family val="1"/>
        <charset val="128"/>
      </rPr>
      <t xml:space="preserve">   May  2019</t>
    </r>
    <phoneticPr fontId="6"/>
  </si>
  <si>
    <r>
      <t>Total</t>
    </r>
    <r>
      <rPr>
        <sz val="8"/>
        <rFont val="ＭＳ Ｐ明朝"/>
        <family val="1"/>
        <charset val="128"/>
      </rPr>
      <t xml:space="preserve">   Jun. 2019</t>
    </r>
    <phoneticPr fontId="6"/>
  </si>
  <si>
    <r>
      <t>Total</t>
    </r>
    <r>
      <rPr>
        <sz val="8"/>
        <rFont val="ＭＳ Ｐ明朝"/>
        <family val="1"/>
        <charset val="128"/>
      </rPr>
      <t xml:space="preserve">   Jul. 2019</t>
    </r>
    <phoneticPr fontId="6"/>
  </si>
  <si>
    <r>
      <t>Total</t>
    </r>
    <r>
      <rPr>
        <sz val="8"/>
        <rFont val="ＭＳ Ｐ明朝"/>
        <family val="1"/>
        <charset val="128"/>
      </rPr>
      <t xml:space="preserve">   Aug. 2019</t>
    </r>
    <phoneticPr fontId="6"/>
  </si>
  <si>
    <r>
      <t>Total</t>
    </r>
    <r>
      <rPr>
        <sz val="8"/>
        <rFont val="ＭＳ Ｐ明朝"/>
        <family val="1"/>
        <charset val="128"/>
      </rPr>
      <t xml:space="preserve">   Sep. 2019</t>
    </r>
    <phoneticPr fontId="6"/>
  </si>
  <si>
    <r>
      <t>Total</t>
    </r>
    <r>
      <rPr>
        <sz val="8"/>
        <rFont val="ＭＳ Ｐ明朝"/>
        <family val="1"/>
        <charset val="128"/>
      </rPr>
      <t xml:space="preserve">   Oct. 2019</t>
    </r>
    <phoneticPr fontId="6"/>
  </si>
  <si>
    <r>
      <t>Total</t>
    </r>
    <r>
      <rPr>
        <sz val="8"/>
        <rFont val="ＭＳ Ｐ明朝"/>
        <family val="1"/>
        <charset val="128"/>
      </rPr>
      <t xml:space="preserve">   Nov. 2019</t>
    </r>
    <phoneticPr fontId="6"/>
  </si>
  <si>
    <r>
      <t>Total</t>
    </r>
    <r>
      <rPr>
        <sz val="8"/>
        <rFont val="ＭＳ Ｐ明朝"/>
        <family val="1"/>
        <charset val="128"/>
      </rPr>
      <t xml:space="preserve">   Dec. 2019</t>
    </r>
    <phoneticPr fontId="6"/>
  </si>
  <si>
    <t>令和 2年</t>
    <rPh sb="0" eb="2">
      <t>レイワ</t>
    </rPh>
    <phoneticPr fontId="29"/>
  </si>
  <si>
    <r>
      <t>Total</t>
    </r>
    <r>
      <rPr>
        <sz val="8"/>
        <rFont val="ＭＳ Ｐ明朝"/>
        <family val="1"/>
        <charset val="128"/>
      </rPr>
      <t xml:space="preserve">   Jan. 2020</t>
    </r>
    <phoneticPr fontId="6"/>
  </si>
  <si>
    <r>
      <t>Total</t>
    </r>
    <r>
      <rPr>
        <sz val="8"/>
        <rFont val="ＭＳ Ｐ明朝"/>
        <family val="1"/>
        <charset val="128"/>
      </rPr>
      <t xml:space="preserve">   Feb. 2020</t>
    </r>
    <phoneticPr fontId="6"/>
  </si>
  <si>
    <r>
      <t>Total</t>
    </r>
    <r>
      <rPr>
        <sz val="8"/>
        <rFont val="ＭＳ Ｐ明朝"/>
        <family val="1"/>
        <charset val="128"/>
      </rPr>
      <t xml:space="preserve">   Mar. 2020</t>
    </r>
    <phoneticPr fontId="6"/>
  </si>
  <si>
    <t xml:space="preserve">（６）石油製品製造業者・輸入業者　月別消費者･販売業者向販売 / </t>
    <phoneticPr fontId="6"/>
  </si>
  <si>
    <t xml:space="preserve">Monthly Sales to Consumers, Wholesalers and Retailers of Petroleum Products by Manufacturers and Importers    </t>
    <phoneticPr fontId="6"/>
  </si>
  <si>
    <t xml:space="preserve">Year,           Quarter                             &amp; Month 
</t>
    <phoneticPr fontId="6"/>
  </si>
  <si>
    <t>年・期・月</t>
    <phoneticPr fontId="6"/>
  </si>
  <si>
    <t>ガソリン</t>
    <phoneticPr fontId="6"/>
  </si>
  <si>
    <t>ナフサ</t>
    <phoneticPr fontId="6"/>
  </si>
  <si>
    <t>ジェット</t>
    <phoneticPr fontId="6"/>
  </si>
  <si>
    <t>灯油</t>
    <phoneticPr fontId="6"/>
  </si>
  <si>
    <t>軽油</t>
    <phoneticPr fontId="6"/>
  </si>
  <si>
    <t>重油</t>
    <phoneticPr fontId="6"/>
  </si>
  <si>
    <t>アスファルト</t>
    <phoneticPr fontId="16"/>
  </si>
  <si>
    <t>グリース</t>
    <phoneticPr fontId="16"/>
  </si>
  <si>
    <t>パラフィン</t>
    <phoneticPr fontId="16"/>
  </si>
  <si>
    <t>　液化石油ガス</t>
    <phoneticPr fontId="6"/>
  </si>
  <si>
    <t>液化天然ガス</t>
    <phoneticPr fontId="6"/>
  </si>
  <si>
    <t>P・P, P・B</t>
    <phoneticPr fontId="16"/>
  </si>
  <si>
    <t>B・B</t>
    <phoneticPr fontId="6"/>
  </si>
  <si>
    <t>Total of Main Petroleum Products</t>
    <phoneticPr fontId="6"/>
  </si>
  <si>
    <t>Naphtha</t>
    <phoneticPr fontId="6"/>
  </si>
  <si>
    <t>Jet Fuel</t>
    <phoneticPr fontId="6"/>
  </si>
  <si>
    <t>Gas Oil</t>
    <phoneticPr fontId="6"/>
  </si>
  <si>
    <t>Fuel Oil Total</t>
    <phoneticPr fontId="6"/>
  </si>
  <si>
    <t>Fuel Oil A</t>
    <phoneticPr fontId="6"/>
  </si>
  <si>
    <t>Fuel Oil              B･C</t>
    <phoneticPr fontId="6"/>
  </si>
  <si>
    <t>LPG</t>
    <phoneticPr fontId="6"/>
  </si>
  <si>
    <t>ＬＮＧ</t>
    <phoneticPr fontId="6"/>
  </si>
  <si>
    <t>27年</t>
    <phoneticPr fontId="29"/>
  </si>
  <si>
    <t>C.Y. 2015</t>
    <phoneticPr fontId="29"/>
  </si>
  <si>
    <t>28</t>
    <phoneticPr fontId="29"/>
  </si>
  <si>
    <t>C.Y. 2016</t>
    <phoneticPr fontId="29"/>
  </si>
  <si>
    <t>29</t>
    <phoneticPr fontId="29"/>
  </si>
  <si>
    <t>C.Y. 2017</t>
    <phoneticPr fontId="29"/>
  </si>
  <si>
    <t>30</t>
    <phoneticPr fontId="29"/>
  </si>
  <si>
    <t>C.Y. 2018</t>
    <phoneticPr fontId="29"/>
  </si>
  <si>
    <t>F.Y. 2019</t>
    <phoneticPr fontId="29"/>
  </si>
  <si>
    <t xml:space="preserve"> 1～ 3月</t>
    <phoneticPr fontId="8"/>
  </si>
  <si>
    <t>Q1  2019</t>
    <phoneticPr fontId="29"/>
  </si>
  <si>
    <t xml:space="preserve"> 1年</t>
    <phoneticPr fontId="29"/>
  </si>
  <si>
    <t>10～12</t>
    <phoneticPr fontId="6"/>
  </si>
  <si>
    <t xml:space="preserve"> 2年</t>
    <phoneticPr fontId="29"/>
  </si>
  <si>
    <t xml:space="preserve"> 8</t>
    <phoneticPr fontId="29"/>
  </si>
  <si>
    <r>
      <rPr>
        <sz val="8"/>
        <rFont val="ＭＳ 明朝"/>
        <family val="1"/>
        <charset val="128"/>
      </rPr>
      <t>12</t>
    </r>
    <r>
      <rPr>
        <sz val="11"/>
        <color theme="1"/>
        <rFont val="ＭＳ Ｐゴシック"/>
        <family val="3"/>
        <charset val="128"/>
        <scheme val="minor"/>
      </rPr>
      <t/>
    </r>
    <phoneticPr fontId="29"/>
  </si>
  <si>
    <t>注： Ｐ・Ｐ＝プロパン・プロピレン、Ｐ・Ｂ＝プロパン・ブタン、プロピレン・ブチレン等プロパン、プロピレンを主成分とするもの。</t>
    <phoneticPr fontId="43"/>
  </si>
  <si>
    <t xml:space="preserve">      Monthly Inventory and Sales to Consumers, Wholesalers and Retailers by Manufacturers and Importers </t>
    <phoneticPr fontId="70"/>
  </si>
  <si>
    <t xml:space="preserve">  (単位：kl/Unit:kl)</t>
    <phoneticPr fontId="70"/>
  </si>
  <si>
    <t>区　分</t>
    <phoneticPr fontId="70"/>
  </si>
  <si>
    <t xml:space="preserve">
令和1年
計</t>
    <rPh sb="0" eb="1">
      <t>レイワ</t>
    </rPh>
    <rPh sb="2" eb="3">
      <t>ネン</t>
    </rPh>
    <phoneticPr fontId="29"/>
  </si>
  <si>
    <t>平成31年
 1月</t>
    <rPh sb="0" eb="2">
      <t>ヘイセイ</t>
    </rPh>
    <rPh sb="4" eb="5">
      <t>ネン</t>
    </rPh>
    <phoneticPr fontId="29"/>
  </si>
  <si>
    <t>令和1年
 5月</t>
    <rPh sb="0" eb="1">
      <t>レイワ</t>
    </rPh>
    <rPh sb="2" eb="3">
      <t>ネン</t>
    </rPh>
    <rPh sb="6" eb="7">
      <t>ツキ</t>
    </rPh>
    <phoneticPr fontId="29"/>
  </si>
  <si>
    <t>令和2年
 1月</t>
    <rPh sb="0" eb="1">
      <t>レイワ</t>
    </rPh>
    <phoneticPr fontId="29"/>
  </si>
  <si>
    <t>計</t>
    <phoneticPr fontId="70"/>
  </si>
  <si>
    <t>Total</t>
    <phoneticPr fontId="70"/>
  </si>
  <si>
    <t>ガ</t>
    <phoneticPr fontId="70"/>
  </si>
  <si>
    <t>自動車用高級</t>
    <phoneticPr fontId="70"/>
  </si>
  <si>
    <t xml:space="preserve">    Premium Gasoline </t>
    <phoneticPr fontId="70"/>
  </si>
  <si>
    <t>Sale</t>
    <phoneticPr fontId="70"/>
  </si>
  <si>
    <t>自動車用並級</t>
    <phoneticPr fontId="70"/>
  </si>
  <si>
    <t xml:space="preserve">    Regular Gasoline </t>
    <phoneticPr fontId="70"/>
  </si>
  <si>
    <t>ソ</t>
    <phoneticPr fontId="70"/>
  </si>
  <si>
    <t xml:space="preserve">    Others </t>
    <phoneticPr fontId="70"/>
  </si>
  <si>
    <t>Gasoline</t>
    <phoneticPr fontId="70"/>
  </si>
  <si>
    <t>リ</t>
    <phoneticPr fontId="70"/>
  </si>
  <si>
    <t>計</t>
    <phoneticPr fontId="70"/>
  </si>
  <si>
    <t>末在庫</t>
    <phoneticPr fontId="70"/>
  </si>
  <si>
    <t xml:space="preserve">    Premium Gasoline </t>
    <phoneticPr fontId="70"/>
  </si>
  <si>
    <t>Inventory</t>
    <phoneticPr fontId="70"/>
  </si>
  <si>
    <t>ン</t>
    <phoneticPr fontId="70"/>
  </si>
  <si>
    <t xml:space="preserve">    Regular Gasoline </t>
    <phoneticPr fontId="70"/>
  </si>
  <si>
    <t xml:space="preserve">    Others </t>
    <phoneticPr fontId="70"/>
  </si>
  <si>
    <t>計</t>
    <phoneticPr fontId="70"/>
  </si>
  <si>
    <t>Total</t>
    <phoneticPr fontId="70"/>
  </si>
  <si>
    <t>ナ</t>
    <phoneticPr fontId="70"/>
  </si>
  <si>
    <t>石油化学用</t>
    <phoneticPr fontId="70"/>
  </si>
  <si>
    <t xml:space="preserve">    Petrochemical Use</t>
    <phoneticPr fontId="70"/>
  </si>
  <si>
    <t>Sale</t>
    <phoneticPr fontId="70"/>
  </si>
  <si>
    <t>Naphtha</t>
    <phoneticPr fontId="70"/>
  </si>
  <si>
    <t>フ</t>
    <phoneticPr fontId="70"/>
  </si>
  <si>
    <t>サ</t>
    <phoneticPr fontId="70"/>
  </si>
  <si>
    <t xml:space="preserve">    Petrochemical Use</t>
    <phoneticPr fontId="70"/>
  </si>
  <si>
    <t xml:space="preserve">    Others </t>
    <phoneticPr fontId="70"/>
  </si>
  <si>
    <t>ガソリンエンジン油</t>
    <phoneticPr fontId="70"/>
  </si>
  <si>
    <t xml:space="preserve">    Gasoline Engine Oil</t>
    <phoneticPr fontId="70"/>
  </si>
  <si>
    <t xml:space="preserve">    Diesel Engine Oil</t>
    <phoneticPr fontId="70"/>
  </si>
  <si>
    <t>そ の 他 車 両 用</t>
    <phoneticPr fontId="70"/>
  </si>
  <si>
    <t xml:space="preserve">    Other Lubricating Oil for Automobile</t>
    <phoneticPr fontId="70"/>
  </si>
  <si>
    <t>船舶エ ン ジ ン油</t>
    <phoneticPr fontId="70"/>
  </si>
  <si>
    <t xml:space="preserve">    Marine Diesel Engine Oil</t>
    <phoneticPr fontId="70"/>
  </si>
  <si>
    <t>機　　　械　　　油</t>
    <phoneticPr fontId="70"/>
  </si>
  <si>
    <t xml:space="preserve">    Mechanical Oil</t>
    <phoneticPr fontId="70"/>
  </si>
  <si>
    <t>金　属　加　工　油</t>
    <phoneticPr fontId="70"/>
  </si>
  <si>
    <t xml:space="preserve">    Metal Working Oil</t>
    <phoneticPr fontId="70"/>
  </si>
  <si>
    <t>電　気　絶　縁　油</t>
    <phoneticPr fontId="70"/>
  </si>
  <si>
    <t xml:space="preserve">    Electrical Insulating Oil</t>
    <phoneticPr fontId="70"/>
  </si>
  <si>
    <t xml:space="preserve">    Other Specific Lubricating Oil</t>
    <phoneticPr fontId="70"/>
  </si>
  <si>
    <t>そ　 　 の　  　他</t>
    <phoneticPr fontId="70"/>
  </si>
  <si>
    <t xml:space="preserve">    Other Lubricating Oil</t>
    <phoneticPr fontId="70"/>
  </si>
  <si>
    <t>Lubricating</t>
    <phoneticPr fontId="70"/>
  </si>
  <si>
    <t>計</t>
    <phoneticPr fontId="70"/>
  </si>
  <si>
    <t>Total</t>
    <phoneticPr fontId="70"/>
  </si>
  <si>
    <t xml:space="preserve">  Oil</t>
    <phoneticPr fontId="70"/>
  </si>
  <si>
    <t>ガソリンエンジン油</t>
    <phoneticPr fontId="70"/>
  </si>
  <si>
    <t xml:space="preserve">    Gasoline Engine Oil</t>
    <phoneticPr fontId="70"/>
  </si>
  <si>
    <t xml:space="preserve">    Diesel Engine Oil</t>
    <phoneticPr fontId="70"/>
  </si>
  <si>
    <t>そ の 他 車 両 用</t>
    <phoneticPr fontId="70"/>
  </si>
  <si>
    <t xml:space="preserve">    Other Lubricating Oil for Automobile</t>
    <phoneticPr fontId="70"/>
  </si>
  <si>
    <t>末在庫</t>
    <phoneticPr fontId="70"/>
  </si>
  <si>
    <t>船舶エ ン ジ ン油</t>
    <phoneticPr fontId="70"/>
  </si>
  <si>
    <t xml:space="preserve">    Marine Diesel Engine Oil</t>
    <phoneticPr fontId="70"/>
  </si>
  <si>
    <t>機　　　械　　　油</t>
    <phoneticPr fontId="70"/>
  </si>
  <si>
    <t xml:space="preserve">    Mechanical Oil</t>
    <phoneticPr fontId="70"/>
  </si>
  <si>
    <t>Inventory</t>
    <phoneticPr fontId="70"/>
  </si>
  <si>
    <t>金　属　加　工　油</t>
    <phoneticPr fontId="70"/>
  </si>
  <si>
    <t xml:space="preserve">    Metal Working Oil</t>
    <phoneticPr fontId="70"/>
  </si>
  <si>
    <t>電　気　絶　縁　油</t>
    <phoneticPr fontId="70"/>
  </si>
  <si>
    <t xml:space="preserve">    Electrical Insulating Oil</t>
    <phoneticPr fontId="70"/>
  </si>
  <si>
    <t>そ　 　 の　  　他</t>
    <phoneticPr fontId="70"/>
  </si>
  <si>
    <t xml:space="preserve">    Other Lubricating Oil</t>
    <phoneticPr fontId="70"/>
  </si>
  <si>
    <t>Ｒｅｆｅｒｅｎｃｅ</t>
    <phoneticPr fontId="29"/>
  </si>
  <si>
    <t xml:space="preserve">平成31年   1月　 </t>
    <phoneticPr fontId="29"/>
  </si>
  <si>
    <t xml:space="preserve">           2</t>
    <phoneticPr fontId="29"/>
  </si>
  <si>
    <t xml:space="preserve">           3</t>
    <phoneticPr fontId="29"/>
  </si>
  <si>
    <t xml:space="preserve">           4</t>
    <phoneticPr fontId="29"/>
  </si>
  <si>
    <t>令和  1年  5</t>
    <rPh sb="0" eb="2">
      <t>レイワ</t>
    </rPh>
    <rPh sb="5" eb="6">
      <t>ネン</t>
    </rPh>
    <phoneticPr fontId="29"/>
  </si>
  <si>
    <t xml:space="preserve">           6</t>
    <phoneticPr fontId="29"/>
  </si>
  <si>
    <t xml:space="preserve">           7</t>
    <phoneticPr fontId="29"/>
  </si>
  <si>
    <t xml:space="preserve">           8</t>
    <phoneticPr fontId="29"/>
  </si>
  <si>
    <t xml:space="preserve">           9</t>
    <phoneticPr fontId="29"/>
  </si>
  <si>
    <t xml:space="preserve">          10</t>
    <phoneticPr fontId="29"/>
  </si>
  <si>
    <t xml:space="preserve">          11</t>
    <phoneticPr fontId="29"/>
  </si>
  <si>
    <t xml:space="preserve">          12</t>
    <phoneticPr fontId="29"/>
  </si>
  <si>
    <t xml:space="preserve">令和  2年  1月　 </t>
    <phoneticPr fontId="29"/>
  </si>
  <si>
    <t>-</t>
  </si>
  <si>
    <t>（１）原油契約期間別、月別輸入、ＣＩＦ総額、平均API度及び平均硫黄分 /</t>
    <rPh sb="3" eb="5">
      <t>ゲンユ</t>
    </rPh>
    <rPh sb="11" eb="13">
      <t>ツキベツ</t>
    </rPh>
    <rPh sb="19" eb="21">
      <t>ソウガク</t>
    </rPh>
    <phoneticPr fontId="8"/>
  </si>
  <si>
    <t>　　　 Import of Crude Oil, Value（CIF）,Average API　gravity and Average Sulfur by Month and Contract</t>
    <phoneticPr fontId="8"/>
  </si>
  <si>
    <t>輸入量(kl)                                                                      Import of Crude Oil  ( kl )</t>
    <phoneticPr fontId="8"/>
  </si>
  <si>
    <t>Year，                       Quarter 
&amp; Month</t>
    <phoneticPr fontId="8"/>
  </si>
  <si>
    <t>Term 　Contract</t>
    <phoneticPr fontId="8"/>
  </si>
  <si>
    <t>Spot 　Contract</t>
    <phoneticPr fontId="8"/>
  </si>
  <si>
    <t>Avg. API gravity
（60°Ｆ）</t>
    <phoneticPr fontId="8"/>
  </si>
  <si>
    <t>平成28</t>
    <phoneticPr fontId="29"/>
  </si>
  <si>
    <t>平成29</t>
    <phoneticPr fontId="29"/>
  </si>
  <si>
    <t>平成30</t>
    <phoneticPr fontId="29"/>
  </si>
  <si>
    <t>令和 1</t>
    <rPh sb="0" eb="2">
      <t>レイワ</t>
    </rPh>
    <phoneticPr fontId="29"/>
  </si>
  <si>
    <t>C.Y.     2019</t>
    <phoneticPr fontId="8"/>
  </si>
  <si>
    <t>F.Y.     2019</t>
    <phoneticPr fontId="8"/>
  </si>
  <si>
    <t>平成31年 1～ 3月</t>
    <phoneticPr fontId="29"/>
  </si>
  <si>
    <t>Q1     2019</t>
    <phoneticPr fontId="8"/>
  </si>
  <si>
    <t>令和 2年 1～ 3月</t>
    <rPh sb="0" eb="2">
      <t>レイワ</t>
    </rPh>
    <phoneticPr fontId="29"/>
  </si>
  <si>
    <t>Q1      2020</t>
    <phoneticPr fontId="8"/>
  </si>
  <si>
    <t>平成31年 1月</t>
    <phoneticPr fontId="29"/>
  </si>
  <si>
    <t>Sep.</t>
    <phoneticPr fontId="29"/>
  </si>
  <si>
    <t>令和 2年 1月</t>
    <rPh sb="0" eb="2">
      <t>レイワ</t>
    </rPh>
    <phoneticPr fontId="29"/>
  </si>
  <si>
    <t>Jan.    2020</t>
    <phoneticPr fontId="8"/>
  </si>
  <si>
    <t>（２）原油供給者区分別、月別輸入 / Import of Crude Oil by Month and Supplier</t>
    <rPh sb="3" eb="5">
      <t>ゲンユ</t>
    </rPh>
    <rPh sb="12" eb="14">
      <t>ツキベツ</t>
    </rPh>
    <phoneticPr fontId="8"/>
  </si>
  <si>
    <t>年・期・月</t>
    <phoneticPr fontId="8"/>
  </si>
  <si>
    <t xml:space="preserve"> 合計     </t>
    <phoneticPr fontId="8"/>
  </si>
  <si>
    <t>米系独立会社</t>
    <phoneticPr fontId="29"/>
  </si>
  <si>
    <t>Year,                       Quarter 
&amp; Month</t>
    <phoneticPr fontId="8"/>
  </si>
  <si>
    <t>平成27年</t>
    <phoneticPr fontId="29"/>
  </si>
  <si>
    <t>平成28</t>
    <phoneticPr fontId="29"/>
  </si>
  <si>
    <t>C.Y.     2018</t>
    <phoneticPr fontId="8"/>
  </si>
  <si>
    <t>Jan.    2019</t>
    <phoneticPr fontId="8"/>
  </si>
  <si>
    <t>Jun.</t>
    <phoneticPr fontId="29"/>
  </si>
  <si>
    <t>Dec.</t>
    <phoneticPr fontId="29"/>
  </si>
  <si>
    <t>Feb.</t>
    <phoneticPr fontId="29"/>
  </si>
  <si>
    <t xml:space="preserve">（３）原油国別、契約期間別輸入、平均API度及び平均硫黄分（令和1年） / </t>
    <rPh sb="3" eb="5">
      <t>ゲンユ</t>
    </rPh>
    <rPh sb="30" eb="32">
      <t>レイワ</t>
    </rPh>
    <rPh sb="33" eb="34">
      <t>ネン</t>
    </rPh>
    <phoneticPr fontId="8"/>
  </si>
  <si>
    <t>　　　 Import of Crude Oil, Average API　gravity and Average Sulfur by Country and Contract(C.Y.2019)</t>
    <phoneticPr fontId="8"/>
  </si>
  <si>
    <t xml:space="preserve">輸入量(kl)  Import of Crude Oil (kl) </t>
    <phoneticPr fontId="8"/>
  </si>
  <si>
    <t>平均     API度</t>
    <phoneticPr fontId="8"/>
  </si>
  <si>
    <t>平均    硫黄分</t>
    <phoneticPr fontId="8"/>
  </si>
  <si>
    <t xml:space="preserve">Country </t>
    <phoneticPr fontId="8"/>
  </si>
  <si>
    <t>長期契約</t>
    <phoneticPr fontId="8"/>
  </si>
  <si>
    <t>スポット比率</t>
    <phoneticPr fontId="8"/>
  </si>
  <si>
    <t>Avg. API gravity</t>
    <phoneticPr fontId="8"/>
  </si>
  <si>
    <t>Avg.　　　　Sulfur</t>
    <phoneticPr fontId="8"/>
  </si>
  <si>
    <t>Share（％）</t>
    <phoneticPr fontId="8"/>
  </si>
  <si>
    <t>Spot　 Contract</t>
    <phoneticPr fontId="8"/>
  </si>
  <si>
    <t>Spot    Ratio (%)</t>
    <phoneticPr fontId="8"/>
  </si>
  <si>
    <t>（ｗｔ%）</t>
    <phoneticPr fontId="8"/>
  </si>
  <si>
    <t>注3：「その他」は、輸入実績が2社以下の国。令和1年の内訳は、ベトナム、マレーシア、ブルネイ、インドネシア、イラク、カナダ、メキシコ、コロンビア、</t>
    <rPh sb="22" eb="24">
      <t>レイワ</t>
    </rPh>
    <phoneticPr fontId="59"/>
  </si>
  <si>
    <t>　　　　アルジェリア、カメルーン、ガボン、アンゴラ、パプアニューギニア。</t>
    <phoneticPr fontId="8"/>
  </si>
  <si>
    <t>NOTE1：The source is “The oil import survey”by Agency for Natural Resources and Energy.</t>
    <phoneticPr fontId="8"/>
  </si>
  <si>
    <t>NOTE2：As for sign of “X”,the number of companies means two or less.Therefore,import volume does not describe the kind of the contract clearly.</t>
    <phoneticPr fontId="8"/>
  </si>
  <si>
    <t>NOTE3：Others include Viet Nam,Malaysia,Brunei,Indonesia,Iraq,Canada,Mexico,Colombia,Algeria,Cameroon,Gabon,Angola,Papua New Guinea.</t>
    <phoneticPr fontId="8"/>
  </si>
  <si>
    <t xml:space="preserve">            The number of companies that imported it from these countries is  two or less.</t>
    <phoneticPr fontId="8"/>
  </si>
  <si>
    <t xml:space="preserve">（４）原油国別、契約期間別輸入、平均API度及び平均硫黄分（令和1年度） / </t>
    <rPh sb="30" eb="32">
      <t>レイワ</t>
    </rPh>
    <rPh sb="33" eb="34">
      <t>ネン</t>
    </rPh>
    <rPh sb="34" eb="35">
      <t>ド</t>
    </rPh>
    <phoneticPr fontId="8"/>
  </si>
  <si>
    <t>　　　Import of Crude Oil, Average API　gravity and Average Sulfur by Country and Contract(F.Y.2019)</t>
    <phoneticPr fontId="8"/>
  </si>
  <si>
    <t>長期契約</t>
    <phoneticPr fontId="8"/>
  </si>
  <si>
    <t>スポット契約</t>
    <phoneticPr fontId="8"/>
  </si>
  <si>
    <t>スポット比率</t>
    <phoneticPr fontId="8"/>
  </si>
  <si>
    <t>Term Contract</t>
    <phoneticPr fontId="8"/>
  </si>
  <si>
    <t>Spot 　Contract</t>
    <phoneticPr fontId="8"/>
  </si>
  <si>
    <t>Spot    Ratio (%)</t>
    <phoneticPr fontId="8"/>
  </si>
  <si>
    <t>（ｗｔ%）</t>
    <phoneticPr fontId="8"/>
  </si>
  <si>
    <t>注3：「その他」は、輸入実績が2社以下の国。令和1年度の内訳は、ベトナム、マレーシア、ブルネイ、インドネシア、イラク、カナダ、メキシコ、</t>
    <rPh sb="22" eb="24">
      <t>レイワ</t>
    </rPh>
    <phoneticPr fontId="59"/>
  </si>
  <si>
    <t>　　　　アルジェリア、リビア、カメルーン、ガボン、アンゴラ、パプアニューギニア。</t>
    <phoneticPr fontId="8"/>
  </si>
  <si>
    <t>NOTE3：Others include Viet Nam,Malaysia,Brunei,Indonesia,Iraq,Canada,Mexico,Algeria,Libya,Cameroon,Gabon,Angola,Papua New Guinea.</t>
    <phoneticPr fontId="8"/>
  </si>
  <si>
    <t xml:space="preserve">             The number of companies that imported it from these countries is  two or less.</t>
    <phoneticPr fontId="8"/>
  </si>
  <si>
    <t>（５）原油国別、契約期間別、ＣＩＦ総額（令和1年） / Import of Crude Oil Value(CIF) by Country and Contract(C.Y.2019)</t>
    <rPh sb="3" eb="5">
      <t>ゲンユ</t>
    </rPh>
    <rPh sb="20" eb="22">
      <t>レイワ</t>
    </rPh>
    <rPh sb="23" eb="24">
      <t>ネン</t>
    </rPh>
    <phoneticPr fontId="8"/>
  </si>
  <si>
    <r>
      <t>CIF総額（千ドル）　（10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$）</t>
    </r>
    <phoneticPr fontId="8"/>
  </si>
  <si>
    <t>Countrｙ</t>
    <phoneticPr fontId="8"/>
  </si>
  <si>
    <t>Total Value</t>
    <phoneticPr fontId="8"/>
  </si>
  <si>
    <t>　　　　アルジェリア、カメルーン、ガボン、アンゴラ、パプアニューギニア。</t>
    <phoneticPr fontId="8"/>
  </si>
  <si>
    <t>NOTE2：As for sign of “X”,the number of companies means two or less.Therefore,import value does not describe the kind of the contract clearly.</t>
    <phoneticPr fontId="8"/>
  </si>
  <si>
    <t>NOTE3：Others include Viet Nam,Malaysia,Brunei,Indonesia,Iraq,Canada,Mexico,Colombia,Algeria,Cameroon,Gabon,Angola,Papua New Guinea.</t>
    <phoneticPr fontId="8"/>
  </si>
  <si>
    <t>（６）原油国別、契約期間別、ＣＩＦ総額（令和1年度） /  Import of Crude Oil Value(CIF) by Country and Contract(F.Y.2019)</t>
    <rPh sb="20" eb="22">
      <t>レイワ</t>
    </rPh>
    <rPh sb="23" eb="25">
      <t>ネンド</t>
    </rPh>
    <phoneticPr fontId="8"/>
  </si>
  <si>
    <t>Country</t>
    <phoneticPr fontId="8"/>
  </si>
  <si>
    <t>Total Value</t>
    <phoneticPr fontId="8"/>
  </si>
  <si>
    <t>　　　　アルジェリア、リビア、カメルーン、ガボン、アンゴラ、パプアニューギニア。</t>
    <phoneticPr fontId="8"/>
  </si>
  <si>
    <t>NOTE2：As for sign of “X”,the number of companies means two or less.Therefore,import value does not describe the kind of the contract clearly.</t>
    <phoneticPr fontId="8"/>
  </si>
  <si>
    <t>NOTE3：Others include Viet Nam,Malaysia,Brunei,Indonesia,Iraq,Canada,Mexico,Algeria,Libya,Cameroon,Gabon,Angola,Papua New Guinea.</t>
    <phoneticPr fontId="8"/>
  </si>
  <si>
    <t xml:space="preserve">（７）原油国別船積数量、FOB、運賃総額及び保険料総額（令和1年） / </t>
    <rPh sb="3" eb="5">
      <t>ゲンユ</t>
    </rPh>
    <rPh sb="28" eb="30">
      <t>レイワ</t>
    </rPh>
    <rPh sb="31" eb="32">
      <t>ネン</t>
    </rPh>
    <phoneticPr fontId="8"/>
  </si>
  <si>
    <t>　　　 Shipped Quantity,FOB,Freight and Insurance by Country (C.Y.2019)</t>
    <phoneticPr fontId="8"/>
  </si>
  <si>
    <t>FOB</t>
    <phoneticPr fontId="8"/>
  </si>
  <si>
    <t>Countrｙ</t>
    <phoneticPr fontId="8"/>
  </si>
  <si>
    <t>Shipped Quantity</t>
    <phoneticPr fontId="8"/>
  </si>
  <si>
    <t>Freight</t>
    <phoneticPr fontId="8"/>
  </si>
  <si>
    <t>Insurance</t>
    <phoneticPr fontId="8"/>
  </si>
  <si>
    <t>(バレル)</t>
    <phoneticPr fontId="8"/>
  </si>
  <si>
    <t>(ﾄﾞﾙ/バレル)</t>
    <phoneticPr fontId="8"/>
  </si>
  <si>
    <t>(千ドル)</t>
    <phoneticPr fontId="28"/>
  </si>
  <si>
    <t>(千ドル)</t>
    <phoneticPr fontId="28"/>
  </si>
  <si>
    <t>（barrel)</t>
    <phoneticPr fontId="8"/>
  </si>
  <si>
    <t>（$/barrel）</t>
    <phoneticPr fontId="8"/>
  </si>
  <si>
    <r>
      <t>（10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$）</t>
    </r>
    <phoneticPr fontId="8"/>
  </si>
  <si>
    <t>注2：「その他」は、輸入実績が2社以下の国。令和1年の内訳は、ベトナム、マレーシア、ブルネイ、インドネシア、イラク、カナダ、メキシコ、コロンビア、</t>
    <rPh sb="22" eb="24">
      <t>レイワ</t>
    </rPh>
    <phoneticPr fontId="59"/>
  </si>
  <si>
    <t>　　　　アルジェリア、カメルーン、ガボン、アンゴラ、パプアニューギニア。</t>
    <phoneticPr fontId="8"/>
  </si>
  <si>
    <t>NOTE2：Others include Viet Nam,Malaysia,Brunei,Indonesia,Iraq,Canada,Mexico,Colombia,Algeria,Cameroon,Gabon,Angola,Papua New Guinea.</t>
    <phoneticPr fontId="8"/>
  </si>
  <si>
    <t xml:space="preserve">（８）原油国別船積数量、FOB、運賃総額及び保険料総額（令和1年度） / </t>
    <rPh sb="28" eb="30">
      <t>レイワ</t>
    </rPh>
    <rPh sb="31" eb="33">
      <t>ネンド</t>
    </rPh>
    <phoneticPr fontId="8"/>
  </si>
  <si>
    <t>　　　 Shipped Quantity,FOB,Freight and Insurance by Country (F.Y.2019)</t>
    <phoneticPr fontId="8"/>
  </si>
  <si>
    <t>FOB</t>
    <phoneticPr fontId="8"/>
  </si>
  <si>
    <t>Countrｙ</t>
    <phoneticPr fontId="8"/>
  </si>
  <si>
    <t>Shipped Quantity</t>
    <phoneticPr fontId="8"/>
  </si>
  <si>
    <t>Freight</t>
    <phoneticPr fontId="8"/>
  </si>
  <si>
    <t>Insurance</t>
    <phoneticPr fontId="8"/>
  </si>
  <si>
    <t>(ﾄﾞﾙ/バレル)</t>
    <phoneticPr fontId="8"/>
  </si>
  <si>
    <t>(千ドル)</t>
    <phoneticPr fontId="28"/>
  </si>
  <si>
    <t>（barrel)</t>
    <phoneticPr fontId="8"/>
  </si>
  <si>
    <t>（$/barrel）</t>
    <phoneticPr fontId="8"/>
  </si>
  <si>
    <r>
      <t>（10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$）</t>
    </r>
    <phoneticPr fontId="8"/>
  </si>
  <si>
    <t>注2：「その他」は、輸入実績が2社以下の国。令和1年度の内訳は、ベトナム、マレーシア、ブルネイ、インドネシア、イラク、カナダ、メキシコ、</t>
    <rPh sb="22" eb="24">
      <t>レイワ</t>
    </rPh>
    <phoneticPr fontId="59"/>
  </si>
  <si>
    <t>NOTE2：Others include Viet Nam,Malaysia,Brunei,Indonesia,Iraq,Canada,Mexico,Algeria,Libya,Cameroon,Gabon,Angola,Papua New Guinea.</t>
    <phoneticPr fontId="8"/>
  </si>
  <si>
    <t xml:space="preserve">　　　　　 </t>
    <phoneticPr fontId="8"/>
  </si>
  <si>
    <t>（６）石油製品製造業者・輸入業者月別消費者･販売業者向販売 / Monthly Sales to Consumers, Wholesalers and Retailers of Petroleum Products by Manufacturers and Importers</t>
    <phoneticPr fontId="8"/>
  </si>
  <si>
    <t>（７）製造業者・輸入業者品種別、月別消費者・販売業者向販売及び在庫内訳 /Monthly Inventory and Sales to Consumers, Wholesalers and Retailers by Manufacturers and Importers</t>
    <phoneticPr fontId="8"/>
  </si>
  <si>
    <t>（３）石油製品国内向月別販売 / Domestic Sales of Petroleum Products by Month</t>
    <phoneticPr fontId="8"/>
  </si>
  <si>
    <t>（４）原油処理及び原油在庫 / Crude Oil Processing and Inventory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</si>
</sst>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6" formatCode="&quot;¥&quot;#,##0;[Red]&quot;¥&quot;\-#,##0"/>
    <numFmt numFmtId="176" formatCode="mmm\."/>
    <numFmt numFmtId="177" formatCode="#,##0;&quot;▲ &quot;#,##0;#.##0;* @"/>
    <numFmt numFmtId="178" formatCode="mmm\.\ yyyy"/>
    <numFmt numFmtId="179" formatCode="&quot;Q1&quot;\ \ yyyy"/>
    <numFmt numFmtId="180" formatCode="&quot;Q4&quot;\ \ "/>
    <numFmt numFmtId="181" formatCode="&quot;Q3&quot;\ \ "/>
    <numFmt numFmtId="182" formatCode="&quot;Q2&quot;\ \ "/>
    <numFmt numFmtId="183" formatCode="&quot;F.Y.&quot;\ yyyy"/>
    <numFmt numFmtId="184" formatCode="&quot;C.Y.&quot;\ yyyy"/>
    <numFmt numFmtId="185" formatCode="#,##0;[Red]#,##0"/>
    <numFmt numFmtId="186" formatCode="\(#,##0\)"/>
    <numFmt numFmtId="187" formatCode="&quot;r&quot;\ #,##0;&quot;*&quot;&quot;*&quot;\ \ \ \ \ \ \ \ \ \ \ \ \ &quot;▲ &quot;#,##0"/>
    <numFmt numFmtId="188" formatCode="0_);[Red]\(0\)"/>
    <numFmt numFmtId="189" formatCode="mmm"/>
    <numFmt numFmtId="190" formatCode="m&quot;月&quot;"/>
    <numFmt numFmtId="191" formatCode="ggge&quot;年&quot;"/>
    <numFmt numFmtId="192" formatCode="#,##0,"/>
    <numFmt numFmtId="193" formatCode="0.00_ "/>
    <numFmt numFmtId="194" formatCode="#,##0_ ;[Red]\-#,##0\ "/>
    <numFmt numFmtId="195" formatCode="0.0_ "/>
    <numFmt numFmtId="196" formatCode="0.00;[Red]0.00"/>
    <numFmt numFmtId="197" formatCode="0.0;[Red]0.0"/>
    <numFmt numFmtId="198" formatCode="0.00000_ "/>
    <numFmt numFmtId="199" formatCode="#,##0.0;[Red]\-#,##0.0"/>
    <numFmt numFmtId="200" formatCode="#,##0;&quot;▲&quot;#.##0;#.##0;* @"/>
    <numFmt numFmtId="201" formatCode="#,##0.00;&quot;▲&quot;#.##000;#.##000;* @"/>
    <numFmt numFmtId="202" formatCode="#,##0_ "/>
  </numFmts>
  <fonts count="8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9"/>
      <color theme="10"/>
      <name val="ＭＳ Ｐゴシック"/>
      <family val="3"/>
      <charset val="128"/>
    </font>
    <font>
      <sz val="11"/>
      <color theme="8" tint="-0.249977111117893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26"/>
      <color rgb="FF130AC2"/>
      <name val="ＭＳ Ｐゴシック"/>
      <family val="3"/>
      <charset val="128"/>
      <scheme val="minor"/>
    </font>
    <font>
      <sz val="11"/>
      <color rgb="FF130AC2"/>
      <name val="ＭＳ Ｐゴシック"/>
      <family val="3"/>
      <charset val="128"/>
      <scheme val="minor"/>
    </font>
    <font>
      <b/>
      <sz val="12"/>
      <color rgb="FF00B0F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7.1"/>
      <color indexed="8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4"/>
      <color indexed="8"/>
      <name val="ＭＳ Ｐ明朝"/>
      <family val="1"/>
      <charset val="128"/>
    </font>
    <font>
      <b/>
      <sz val="14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7.8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rgb="FFC00000"/>
      <name val="ＭＳ Ｐ明朝"/>
      <family val="1"/>
      <charset val="128"/>
    </font>
    <font>
      <sz val="9"/>
      <name val="ｺﾞｼｯｸ"/>
      <family val="3"/>
      <charset val="128"/>
    </font>
    <font>
      <b/>
      <sz val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6.5"/>
      <name val="ＭＳ Ｐ明朝"/>
      <family val="1"/>
      <charset val="128"/>
    </font>
    <font>
      <sz val="4"/>
      <name val="ＭＳ 明朝"/>
      <family val="1"/>
      <charset val="128"/>
    </font>
    <font>
      <b/>
      <sz val="18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0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7" fillId="0" borderId="0"/>
    <xf numFmtId="6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5" fillId="0" borderId="0"/>
    <xf numFmtId="0" fontId="16" fillId="0" borderId="0"/>
    <xf numFmtId="0" fontId="6" fillId="0" borderId="0"/>
    <xf numFmtId="37" fontId="6" fillId="0" borderId="0"/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37">
    <xf numFmtId="0" fontId="0" fillId="0" borderId="0" xfId="0">
      <alignment vertical="center"/>
    </xf>
    <xf numFmtId="0" fontId="0" fillId="0" borderId="0" xfId="0" applyFill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0" borderId="0" xfId="1" applyFont="1" applyFill="1" applyAlignment="1" applyProtection="1">
      <alignment vertical="center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27" fillId="0" borderId="0" xfId="0" applyFont="1" applyFill="1">
      <alignment vertical="center"/>
    </xf>
    <xf numFmtId="38" fontId="9" fillId="0" borderId="0" xfId="2" applyFont="1" applyFill="1" applyAlignment="1"/>
    <xf numFmtId="38" fontId="9" fillId="0" borderId="0" xfId="2" applyFont="1" applyFill="1" applyBorder="1" applyAlignment="1"/>
    <xf numFmtId="38" fontId="14" fillId="0" borderId="0" xfId="2" applyFont="1" applyFill="1" applyAlignment="1"/>
    <xf numFmtId="38" fontId="13" fillId="0" borderId="3" xfId="2" applyFont="1" applyFill="1" applyBorder="1" applyAlignment="1">
      <alignment horizontal="center" vertical="center" wrapText="1"/>
    </xf>
    <xf numFmtId="38" fontId="13" fillId="0" borderId="0" xfId="2" applyFont="1" applyFill="1" applyBorder="1" applyAlignment="1">
      <alignment horizontal="center" vertical="center" wrapText="1"/>
    </xf>
    <xf numFmtId="38" fontId="13" fillId="0" borderId="7" xfId="2" applyFont="1" applyFill="1" applyBorder="1" applyAlignment="1">
      <alignment horizontal="center" vertical="center" wrapText="1"/>
    </xf>
    <xf numFmtId="38" fontId="13" fillId="0" borderId="11" xfId="2" applyFont="1" applyFill="1" applyBorder="1" applyAlignment="1">
      <alignment horizontal="center" vertical="center" wrapText="1"/>
    </xf>
    <xf numFmtId="38" fontId="13" fillId="0" borderId="10" xfId="2" applyFont="1" applyFill="1" applyBorder="1" applyAlignment="1">
      <alignment horizontal="center" vertical="center" wrapText="1"/>
    </xf>
    <xf numFmtId="38" fontId="13" fillId="0" borderId="0" xfId="2" applyFont="1" applyFill="1" applyBorder="1" applyAlignment="1"/>
    <xf numFmtId="38" fontId="13" fillId="0" borderId="2" xfId="2" applyFont="1" applyFill="1" applyBorder="1" applyAlignment="1">
      <alignment horizontal="center" vertical="center" wrapText="1"/>
    </xf>
    <xf numFmtId="38" fontId="13" fillId="0" borderId="0" xfId="2" applyFont="1" applyFill="1" applyAlignment="1"/>
    <xf numFmtId="0" fontId="22" fillId="0" borderId="0" xfId="1" applyFont="1" applyFill="1" applyBorder="1" applyAlignment="1" applyProtection="1">
      <alignment vertical="center"/>
    </xf>
    <xf numFmtId="0" fontId="22" fillId="0" borderId="0" xfId="1" quotePrefix="1" applyFont="1" applyFill="1" applyAlignment="1" applyProtection="1">
      <alignment vertical="center"/>
    </xf>
    <xf numFmtId="0" fontId="13" fillId="0" borderId="1" xfId="5" applyFont="1" applyFill="1" applyBorder="1" applyAlignment="1">
      <alignment horizontal="right"/>
    </xf>
    <xf numFmtId="0" fontId="10" fillId="0" borderId="0" xfId="5" applyFont="1" applyFill="1"/>
    <xf numFmtId="0" fontId="9" fillId="0" borderId="0" xfId="5" applyFont="1" applyFill="1"/>
    <xf numFmtId="0" fontId="9" fillId="0" borderId="0" xfId="5" applyNumberFormat="1" applyFont="1" applyFill="1" applyAlignment="1"/>
    <xf numFmtId="0" fontId="11" fillId="0" borderId="0" xfId="5" applyFont="1" applyFill="1"/>
    <xf numFmtId="0" fontId="12" fillId="0" borderId="0" xfId="5" applyFont="1" applyFill="1"/>
    <xf numFmtId="0" fontId="10" fillId="0" borderId="0" xfId="5" applyFont="1" applyFill="1" applyBorder="1"/>
    <xf numFmtId="0" fontId="12" fillId="0" borderId="1" xfId="5" applyFont="1" applyFill="1" applyBorder="1"/>
    <xf numFmtId="0" fontId="9" fillId="0" borderId="1" xfId="5" applyFont="1" applyFill="1" applyBorder="1"/>
    <xf numFmtId="0" fontId="9" fillId="0" borderId="1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right"/>
    </xf>
    <xf numFmtId="0" fontId="13" fillId="0" borderId="10" xfId="5" applyNumberFormat="1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center" vertical="center"/>
    </xf>
    <xf numFmtId="38" fontId="13" fillId="0" borderId="8" xfId="2" applyFont="1" applyFill="1" applyBorder="1" applyAlignment="1">
      <alignment horizontal="center" vertical="center" wrapText="1"/>
    </xf>
    <xf numFmtId="38" fontId="13" fillId="0" borderId="9" xfId="2" applyFont="1" applyFill="1" applyBorder="1" applyAlignment="1">
      <alignment horizontal="center" vertical="center" wrapText="1"/>
    </xf>
    <xf numFmtId="38" fontId="13" fillId="0" borderId="5" xfId="2" applyFont="1" applyFill="1" applyBorder="1" applyAlignment="1"/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9" xfId="5" applyNumberFormat="1" applyFont="1" applyFill="1" applyBorder="1" applyAlignment="1">
      <alignment horizontal="center" vertical="center" wrapText="1"/>
    </xf>
    <xf numFmtId="38" fontId="15" fillId="0" borderId="5" xfId="2" applyFont="1" applyFill="1" applyBorder="1" applyAlignment="1">
      <alignment horizontal="center" vertical="center" wrapText="1"/>
    </xf>
    <xf numFmtId="0" fontId="13" fillId="0" borderId="7" xfId="5" applyNumberFormat="1" applyFont="1" applyFill="1" applyBorder="1" applyAlignment="1">
      <alignment horizontal="center" vertical="center" wrapText="1"/>
    </xf>
    <xf numFmtId="38" fontId="13" fillId="0" borderId="5" xfId="2" applyFont="1" applyFill="1" applyBorder="1" applyAlignment="1">
      <alignment horizontal="left" vertical="center"/>
    </xf>
    <xf numFmtId="0" fontId="13" fillId="0" borderId="6" xfId="5" applyNumberFormat="1" applyFont="1" applyFill="1" applyBorder="1" applyAlignment="1"/>
    <xf numFmtId="0" fontId="13" fillId="0" borderId="3" xfId="5" applyNumberFormat="1" applyFont="1" applyFill="1" applyBorder="1" applyAlignment="1"/>
    <xf numFmtId="0" fontId="13" fillId="0" borderId="5" xfId="5" applyNumberFormat="1" applyFont="1" applyFill="1" applyBorder="1" applyAlignment="1"/>
    <xf numFmtId="0" fontId="13" fillId="0" borderId="2" xfId="5" applyNumberFormat="1" applyFont="1" applyFill="1" applyBorder="1" applyAlignment="1"/>
    <xf numFmtId="0" fontId="13" fillId="0" borderId="0" xfId="5" applyNumberFormat="1" applyFont="1" applyFill="1" applyAlignment="1"/>
    <xf numFmtId="0" fontId="13" fillId="0" borderId="8" xfId="5" applyNumberFormat="1" applyFont="1" applyFill="1" applyBorder="1" applyAlignment="1">
      <alignment horizontal="center" vertical="center" wrapText="1"/>
    </xf>
    <xf numFmtId="0" fontId="15" fillId="0" borderId="7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>
      <alignment horizontal="center" vertical="center" wrapText="1"/>
    </xf>
    <xf numFmtId="0" fontId="13" fillId="0" borderId="11" xfId="5" applyNumberFormat="1" applyFont="1" applyFill="1" applyBorder="1" applyAlignment="1">
      <alignment horizontal="center" vertical="center" wrapText="1"/>
    </xf>
    <xf numFmtId="37" fontId="13" fillId="0" borderId="5" xfId="5" applyNumberFormat="1" applyFont="1" applyFill="1" applyBorder="1" applyAlignment="1">
      <alignment horizontal="right"/>
    </xf>
    <xf numFmtId="37" fontId="13" fillId="0" borderId="2" xfId="5" applyNumberFormat="1" applyFont="1" applyFill="1" applyBorder="1" applyAlignment="1">
      <alignment horizontal="right"/>
    </xf>
    <xf numFmtId="37" fontId="13" fillId="0" borderId="5" xfId="5" applyNumberFormat="1" applyFont="1" applyFill="1" applyBorder="1" applyAlignment="1">
      <alignment horizontal="left"/>
    </xf>
    <xf numFmtId="37" fontId="13" fillId="0" borderId="0" xfId="5" applyNumberFormat="1" applyFont="1" applyFill="1" applyAlignment="1">
      <alignment horizontal="right"/>
    </xf>
    <xf numFmtId="37" fontId="13" fillId="0" borderId="4" xfId="5" applyNumberFormat="1" applyFont="1" applyFill="1" applyBorder="1" applyAlignment="1">
      <alignment horizontal="right"/>
    </xf>
    <xf numFmtId="37" fontId="13" fillId="0" borderId="4" xfId="5" applyNumberFormat="1" applyFont="1" applyFill="1" applyBorder="1" applyAlignment="1">
      <alignment horizontal="left"/>
    </xf>
    <xf numFmtId="37" fontId="13" fillId="0" borderId="4" xfId="5" quotePrefix="1" applyNumberFormat="1" applyFont="1" applyFill="1" applyBorder="1" applyAlignment="1">
      <alignment horizontal="left"/>
    </xf>
    <xf numFmtId="37" fontId="13" fillId="0" borderId="11" xfId="5" applyNumberFormat="1" applyFont="1" applyFill="1" applyBorder="1" applyAlignment="1">
      <alignment horizontal="right"/>
    </xf>
    <xf numFmtId="37" fontId="13" fillId="0" borderId="1" xfId="5" applyNumberFormat="1" applyFont="1" applyFill="1" applyBorder="1" applyAlignment="1">
      <alignment horizontal="right"/>
    </xf>
    <xf numFmtId="37" fontId="13" fillId="0" borderId="11" xfId="5" applyNumberFormat="1" applyFont="1" applyFill="1" applyBorder="1" applyAlignment="1">
      <alignment horizontal="left"/>
    </xf>
    <xf numFmtId="0" fontId="9" fillId="0" borderId="0" xfId="5" applyNumberFormat="1" applyFont="1" applyFill="1" applyAlignment="1">
      <alignment horizontal="center" vertical="center"/>
    </xf>
    <xf numFmtId="0" fontId="13" fillId="0" borderId="5" xfId="5" applyNumberFormat="1" applyFont="1" applyFill="1" applyBorder="1" applyAlignment="1">
      <alignment horizontal="left"/>
    </xf>
    <xf numFmtId="0" fontId="13" fillId="0" borderId="0" xfId="5" applyNumberFormat="1" applyFont="1" applyFill="1" applyAlignment="1">
      <alignment horizontal="right"/>
    </xf>
    <xf numFmtId="37" fontId="13" fillId="0" borderId="6" xfId="5" applyNumberFormat="1" applyFont="1" applyFill="1" applyBorder="1" applyAlignment="1">
      <alignment horizontal="right"/>
    </xf>
    <xf numFmtId="37" fontId="13" fillId="0" borderId="8" xfId="5" applyNumberFormat="1" applyFont="1" applyFill="1" applyBorder="1" applyAlignment="1">
      <alignment horizontal="right"/>
    </xf>
    <xf numFmtId="37" fontId="13" fillId="0" borderId="9" xfId="5" applyNumberFormat="1" applyFont="1" applyFill="1" applyBorder="1" applyAlignment="1">
      <alignment horizontal="right"/>
    </xf>
    <xf numFmtId="38" fontId="13" fillId="0" borderId="6" xfId="2" applyFont="1" applyFill="1" applyBorder="1" applyAlignment="1"/>
    <xf numFmtId="38" fontId="13" fillId="0" borderId="3" xfId="2" applyFont="1" applyFill="1" applyBorder="1" applyAlignment="1"/>
    <xf numFmtId="38" fontId="13" fillId="0" borderId="2" xfId="2" applyFont="1" applyFill="1" applyBorder="1" applyAlignment="1"/>
    <xf numFmtId="38" fontId="13" fillId="0" borderId="0" xfId="2" applyFont="1" applyFill="1" applyAlignment="1">
      <alignment horizontal="center" vertical="center" wrapText="1"/>
    </xf>
    <xf numFmtId="37" fontId="13" fillId="0" borderId="5" xfId="2" applyNumberFormat="1" applyFont="1" applyFill="1" applyBorder="1" applyAlignment="1">
      <alignment horizontal="right"/>
    </xf>
    <xf numFmtId="37" fontId="13" fillId="0" borderId="2" xfId="2" applyNumberFormat="1" applyFont="1" applyFill="1" applyBorder="1" applyAlignment="1">
      <alignment horizontal="right"/>
    </xf>
    <xf numFmtId="37" fontId="13" fillId="0" borderId="5" xfId="2" applyNumberFormat="1" applyFont="1" applyFill="1" applyBorder="1" applyAlignment="1">
      <alignment horizontal="left"/>
    </xf>
    <xf numFmtId="37" fontId="13" fillId="0" borderId="0" xfId="2" applyNumberFormat="1" applyFont="1" applyFill="1" applyBorder="1" applyAlignment="1">
      <alignment horizontal="right"/>
    </xf>
    <xf numFmtId="37" fontId="13" fillId="0" borderId="0" xfId="2" applyNumberFormat="1" applyFont="1" applyFill="1" applyAlignment="1">
      <alignment horizontal="right"/>
    </xf>
    <xf numFmtId="37" fontId="13" fillId="0" borderId="4" xfId="2" applyNumberFormat="1" applyFont="1" applyFill="1" applyBorder="1" applyAlignment="1">
      <alignment horizontal="right"/>
    </xf>
    <xf numFmtId="37" fontId="13" fillId="0" borderId="4" xfId="2" applyNumberFormat="1" applyFont="1" applyFill="1" applyBorder="1" applyAlignment="1">
      <alignment horizontal="left"/>
    </xf>
    <xf numFmtId="37" fontId="13" fillId="0" borderId="4" xfId="2" quotePrefix="1" applyNumberFormat="1" applyFont="1" applyFill="1" applyBorder="1" applyAlignment="1">
      <alignment horizontal="left"/>
    </xf>
    <xf numFmtId="37" fontId="13" fillId="0" borderId="11" xfId="2" applyNumberFormat="1" applyFont="1" applyFill="1" applyBorder="1" applyAlignment="1">
      <alignment horizontal="right"/>
    </xf>
    <xf numFmtId="37" fontId="13" fillId="0" borderId="1" xfId="2" applyNumberFormat="1" applyFont="1" applyFill="1" applyBorder="1" applyAlignment="1">
      <alignment horizontal="right"/>
    </xf>
    <xf numFmtId="37" fontId="13" fillId="0" borderId="11" xfId="2" applyNumberFormat="1" applyFont="1" applyFill="1" applyBorder="1" applyAlignment="1">
      <alignment horizontal="left"/>
    </xf>
    <xf numFmtId="38" fontId="9" fillId="0" borderId="0" xfId="2" applyFont="1" applyFill="1" applyAlignment="1">
      <alignment horizontal="center" vertical="center"/>
    </xf>
    <xf numFmtId="38" fontId="13" fillId="0" borderId="5" xfId="2" applyFont="1" applyFill="1" applyBorder="1" applyAlignment="1">
      <alignment horizontal="left"/>
    </xf>
    <xf numFmtId="38" fontId="13" fillId="0" borderId="0" xfId="2" applyFont="1" applyFill="1" applyAlignment="1">
      <alignment horizontal="right"/>
    </xf>
    <xf numFmtId="38" fontId="13" fillId="0" borderId="6" xfId="2" applyFont="1" applyFill="1" applyBorder="1" applyAlignment="1">
      <alignment horizontal="center" vertical="center" wrapText="1"/>
    </xf>
    <xf numFmtId="37" fontId="13" fillId="0" borderId="6" xfId="2" applyNumberFormat="1" applyFont="1" applyFill="1" applyBorder="1" applyAlignment="1">
      <alignment horizontal="right"/>
    </xf>
    <xf numFmtId="37" fontId="13" fillId="0" borderId="8" xfId="2" applyNumberFormat="1" applyFont="1" applyFill="1" applyBorder="1" applyAlignment="1">
      <alignment horizontal="right"/>
    </xf>
    <xf numFmtId="37" fontId="13" fillId="0" borderId="9" xfId="2" applyNumberFormat="1" applyFont="1" applyFill="1" applyBorder="1" applyAlignment="1">
      <alignment horizontal="right"/>
    </xf>
    <xf numFmtId="0" fontId="9" fillId="0" borderId="0" xfId="5" applyFont="1" applyFill="1" applyAlignment="1">
      <alignment vertical="center"/>
    </xf>
    <xf numFmtId="0" fontId="9" fillId="0" borderId="0" xfId="5" applyFont="1" applyFill="1" applyBorder="1" applyAlignment="1">
      <alignment vertical="center"/>
    </xf>
    <xf numFmtId="0" fontId="9" fillId="0" borderId="0" xfId="5" applyNumberFormat="1" applyFont="1" applyFill="1" applyAlignment="1">
      <alignment vertical="center"/>
    </xf>
    <xf numFmtId="0" fontId="10" fillId="0" borderId="0" xfId="5" applyFont="1" applyFill="1" applyAlignment="1">
      <alignment vertical="center"/>
    </xf>
    <xf numFmtId="0" fontId="30" fillId="0" borderId="0" xfId="5" applyFont="1" applyFill="1" applyAlignment="1">
      <alignment vertical="center"/>
    </xf>
    <xf numFmtId="0" fontId="11" fillId="0" borderId="0" xfId="5" applyFont="1" applyFill="1" applyBorder="1" applyAlignment="1">
      <alignment vertical="center"/>
    </xf>
    <xf numFmtId="0" fontId="13" fillId="0" borderId="6" xfId="5" applyNumberFormat="1" applyFont="1" applyFill="1" applyBorder="1" applyAlignment="1">
      <alignment vertical="center"/>
    </xf>
    <xf numFmtId="0" fontId="13" fillId="0" borderId="3" xfId="5" applyNumberFormat="1" applyFont="1" applyFill="1" applyBorder="1" applyAlignment="1">
      <alignment vertical="center"/>
    </xf>
    <xf numFmtId="0" fontId="13" fillId="0" borderId="5" xfId="5" applyNumberFormat="1" applyFont="1" applyFill="1" applyBorder="1" applyAlignment="1">
      <alignment vertical="center"/>
    </xf>
    <xf numFmtId="0" fontId="13" fillId="0" borderId="2" xfId="5" applyNumberFormat="1" applyFont="1" applyFill="1" applyBorder="1" applyAlignment="1">
      <alignment vertical="center"/>
    </xf>
    <xf numFmtId="0" fontId="13" fillId="0" borderId="0" xfId="5" applyNumberFormat="1" applyFont="1" applyFill="1" applyBorder="1" applyAlignment="1">
      <alignment vertical="center"/>
    </xf>
    <xf numFmtId="0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Border="1" applyAlignment="1">
      <alignment horizontal="center" vertical="center" wrapText="1"/>
    </xf>
    <xf numFmtId="0" fontId="13" fillId="0" borderId="6" xfId="5" applyNumberFormat="1" applyFont="1" applyFill="1" applyBorder="1" applyAlignment="1">
      <alignment horizontal="center" vertical="center" wrapText="1"/>
    </xf>
    <xf numFmtId="37" fontId="13" fillId="0" borderId="5" xfId="5" applyNumberFormat="1" applyFont="1" applyFill="1" applyBorder="1" applyAlignment="1">
      <alignment horizontal="right" vertical="center"/>
    </xf>
    <xf numFmtId="37" fontId="13" fillId="0" borderId="2" xfId="5" applyNumberFormat="1" applyFont="1" applyFill="1" applyBorder="1" applyAlignment="1">
      <alignment horizontal="right" vertical="center"/>
    </xf>
    <xf numFmtId="37" fontId="13" fillId="0" borderId="5" xfId="5" applyNumberFormat="1" applyFont="1" applyFill="1" applyBorder="1" applyAlignment="1">
      <alignment horizontal="left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13" fillId="0" borderId="0" xfId="5" applyNumberFormat="1" applyFont="1" applyFill="1" applyAlignment="1">
      <alignment horizontal="right" vertical="center"/>
    </xf>
    <xf numFmtId="37" fontId="13" fillId="0" borderId="4" xfId="5" applyNumberFormat="1" applyFont="1" applyFill="1" applyBorder="1" applyAlignment="1">
      <alignment horizontal="right" vertical="center"/>
    </xf>
    <xf numFmtId="37" fontId="13" fillId="0" borderId="4" xfId="5" applyNumberFormat="1" applyFont="1" applyFill="1" applyBorder="1" applyAlignment="1">
      <alignment horizontal="left" vertical="center"/>
    </xf>
    <xf numFmtId="37" fontId="13" fillId="0" borderId="4" xfId="5" quotePrefix="1" applyNumberFormat="1" applyFont="1" applyFill="1" applyBorder="1" applyAlignment="1">
      <alignment horizontal="left" vertical="center"/>
    </xf>
    <xf numFmtId="37" fontId="13" fillId="0" borderId="11" xfId="5" applyNumberFormat="1" applyFont="1" applyFill="1" applyBorder="1" applyAlignment="1">
      <alignment horizontal="right" vertical="center"/>
    </xf>
    <xf numFmtId="37" fontId="13" fillId="0" borderId="1" xfId="5" applyNumberFormat="1" applyFont="1" applyFill="1" applyBorder="1" applyAlignment="1">
      <alignment horizontal="right" vertical="center"/>
    </xf>
    <xf numFmtId="37" fontId="13" fillId="0" borderId="11" xfId="5" applyNumberFormat="1" applyFont="1" applyFill="1" applyBorder="1" applyAlignment="1">
      <alignment horizontal="left" vertical="center"/>
    </xf>
    <xf numFmtId="0" fontId="9" fillId="0" borderId="0" xfId="5" applyNumberFormat="1" applyFont="1" applyFill="1" applyBorder="1" applyAlignment="1">
      <alignment vertical="center"/>
    </xf>
    <xf numFmtId="0" fontId="13" fillId="0" borderId="5" xfId="5" applyNumberFormat="1" applyFont="1" applyFill="1" applyBorder="1" applyAlignment="1">
      <alignment horizontal="left" vertical="center"/>
    </xf>
    <xf numFmtId="0" fontId="13" fillId="0" borderId="0" xfId="5" applyNumberFormat="1" applyFont="1" applyFill="1" applyAlignment="1">
      <alignment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5" xfId="5" applyNumberFormat="1" applyFont="1" applyFill="1" applyBorder="1" applyAlignment="1">
      <alignment horizontal="center" vertical="center" wrapText="1"/>
    </xf>
    <xf numFmtId="37" fontId="13" fillId="0" borderId="6" xfId="5" applyNumberFormat="1" applyFont="1" applyFill="1" applyBorder="1" applyAlignment="1">
      <alignment horizontal="right" vertical="center"/>
    </xf>
    <xf numFmtId="37" fontId="13" fillId="0" borderId="8" xfId="5" applyNumberFormat="1" applyFont="1" applyFill="1" applyBorder="1" applyAlignment="1">
      <alignment horizontal="right" vertical="center"/>
    </xf>
    <xf numFmtId="37" fontId="13" fillId="0" borderId="9" xfId="5" applyNumberFormat="1" applyFont="1" applyFill="1" applyBorder="1" applyAlignment="1">
      <alignment horizontal="right" vertical="center"/>
    </xf>
    <xf numFmtId="0" fontId="4" fillId="0" borderId="0" xfId="5" applyFont="1" applyFill="1" applyAlignment="1">
      <alignment vertical="center"/>
    </xf>
    <xf numFmtId="0" fontId="31" fillId="0" borderId="0" xfId="5" applyFont="1" applyFill="1" applyAlignment="1">
      <alignment vertical="center"/>
    </xf>
    <xf numFmtId="0" fontId="32" fillId="0" borderId="0" xfId="5" applyFont="1" applyFill="1" applyAlignment="1">
      <alignment vertical="center"/>
    </xf>
    <xf numFmtId="0" fontId="32" fillId="0" borderId="2" xfId="5" applyFont="1" applyFill="1" applyBorder="1" applyAlignment="1">
      <alignment vertical="center"/>
    </xf>
    <xf numFmtId="0" fontId="32" fillId="0" borderId="0" xfId="5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0" fontId="13" fillId="0" borderId="0" xfId="5" applyFont="1" applyFill="1" applyBorder="1" applyAlignment="1">
      <alignment horizontal="right" vertical="center"/>
    </xf>
    <xf numFmtId="176" fontId="13" fillId="0" borderId="11" xfId="5" applyNumberFormat="1" applyFont="1" applyFill="1" applyBorder="1" applyAlignment="1">
      <alignment horizontal="left" vertical="center"/>
    </xf>
    <xf numFmtId="177" fontId="13" fillId="0" borderId="9" xfId="5" applyNumberFormat="1" applyFont="1" applyFill="1" applyBorder="1" applyAlignment="1">
      <alignment horizontal="right" vertical="center"/>
    </xf>
    <xf numFmtId="177" fontId="13" fillId="0" borderId="1" xfId="5" applyNumberFormat="1" applyFont="1" applyFill="1" applyBorder="1" applyAlignment="1">
      <alignment horizontal="right" vertical="center"/>
    </xf>
    <xf numFmtId="177" fontId="13" fillId="0" borderId="11" xfId="5" applyNumberFormat="1" applyFont="1" applyFill="1" applyBorder="1" applyAlignment="1">
      <alignment horizontal="right" vertical="center"/>
    </xf>
    <xf numFmtId="176" fontId="13" fillId="0" borderId="4" xfId="5" applyNumberFormat="1" applyFont="1" applyFill="1" applyBorder="1" applyAlignment="1">
      <alignment horizontal="left" vertical="center"/>
    </xf>
    <xf numFmtId="177" fontId="13" fillId="0" borderId="8" xfId="5" applyNumberFormat="1" applyFont="1" applyFill="1" applyBorder="1" applyAlignment="1">
      <alignment horizontal="right" vertical="center"/>
    </xf>
    <xf numFmtId="177" fontId="13" fillId="0" borderId="0" xfId="5" applyNumberFormat="1" applyFont="1" applyFill="1" applyBorder="1" applyAlignment="1">
      <alignment horizontal="right" vertical="center"/>
    </xf>
    <xf numFmtId="38" fontId="13" fillId="0" borderId="0" xfId="2" applyFont="1" applyFill="1" applyAlignment="1">
      <alignment horizontal="right" vertical="center"/>
    </xf>
    <xf numFmtId="177" fontId="13" fillId="0" borderId="4" xfId="5" applyNumberFormat="1" applyFont="1" applyFill="1" applyBorder="1" applyAlignment="1">
      <alignment horizontal="right" vertical="center"/>
    </xf>
    <xf numFmtId="178" fontId="13" fillId="0" borderId="4" xfId="5" applyNumberFormat="1" applyFont="1" applyFill="1" applyBorder="1" applyAlignment="1">
      <alignment horizontal="left" vertical="center"/>
    </xf>
    <xf numFmtId="0" fontId="13" fillId="0" borderId="4" xfId="5" applyFont="1" applyFill="1" applyBorder="1" applyAlignment="1">
      <alignment horizontal="left" vertical="center"/>
    </xf>
    <xf numFmtId="179" fontId="13" fillId="0" borderId="4" xfId="5" applyNumberFormat="1" applyFont="1" applyFill="1" applyBorder="1" applyAlignment="1">
      <alignment horizontal="left" vertical="center"/>
    </xf>
    <xf numFmtId="180" fontId="13" fillId="0" borderId="4" xfId="5" applyNumberFormat="1" applyFont="1" applyFill="1" applyBorder="1" applyAlignment="1">
      <alignment horizontal="left" vertical="center"/>
    </xf>
    <xf numFmtId="181" fontId="13" fillId="0" borderId="4" xfId="5" applyNumberFormat="1" applyFont="1" applyFill="1" applyBorder="1" applyAlignment="1">
      <alignment horizontal="left" vertical="center"/>
    </xf>
    <xf numFmtId="182" fontId="13" fillId="0" borderId="4" xfId="5" applyNumberFormat="1" applyFont="1" applyFill="1" applyBorder="1" applyAlignment="1">
      <alignment horizontal="left" vertical="center"/>
    </xf>
    <xf numFmtId="183" fontId="13" fillId="0" borderId="4" xfId="5" applyNumberFormat="1" applyFont="1" applyFill="1" applyBorder="1" applyAlignment="1">
      <alignment horizontal="left" vertical="center"/>
    </xf>
    <xf numFmtId="184" fontId="13" fillId="0" borderId="4" xfId="5" applyNumberFormat="1" applyFont="1" applyFill="1" applyBorder="1" applyAlignment="1">
      <alignment horizontal="left" vertical="center"/>
    </xf>
    <xf numFmtId="0" fontId="33" fillId="0" borderId="0" xfId="5" applyFont="1" applyFill="1" applyAlignment="1">
      <alignment vertical="center"/>
    </xf>
    <xf numFmtId="0" fontId="33" fillId="0" borderId="0" xfId="5" applyFont="1" applyFill="1" applyBorder="1" applyAlignment="1">
      <alignment vertical="center"/>
    </xf>
    <xf numFmtId="0" fontId="33" fillId="0" borderId="11" xfId="5" applyFont="1" applyFill="1" applyBorder="1" applyAlignment="1">
      <alignment vertical="center"/>
    </xf>
    <xf numFmtId="0" fontId="33" fillId="0" borderId="11" xfId="5" applyFont="1" applyFill="1" applyBorder="1" applyAlignment="1">
      <alignment horizontal="center" vertical="center" wrapText="1"/>
    </xf>
    <xf numFmtId="0" fontId="33" fillId="0" borderId="4" xfId="5" applyFont="1" applyFill="1" applyBorder="1" applyAlignment="1">
      <alignment horizontal="center" vertical="center" wrapText="1"/>
    </xf>
    <xf numFmtId="0" fontId="33" fillId="0" borderId="3" xfId="5" applyFont="1" applyFill="1" applyBorder="1" applyAlignment="1">
      <alignment horizontal="center" vertical="center"/>
    </xf>
    <xf numFmtId="0" fontId="33" fillId="0" borderId="4" xfId="5" applyFont="1" applyFill="1" applyBorder="1" applyAlignment="1">
      <alignment horizontal="center" vertical="center"/>
    </xf>
    <xf numFmtId="0" fontId="33" fillId="0" borderId="7" xfId="5" applyFont="1" applyFill="1" applyBorder="1" applyAlignment="1">
      <alignment horizontal="center" vertical="center"/>
    </xf>
    <xf numFmtId="0" fontId="5" fillId="0" borderId="8" xfId="5" applyFill="1" applyBorder="1" applyAlignment="1">
      <alignment vertical="center" wrapText="1"/>
    </xf>
    <xf numFmtId="0" fontId="5" fillId="0" borderId="0" xfId="5" applyFill="1" applyAlignment="1">
      <alignment vertical="center" wrapText="1"/>
    </xf>
    <xf numFmtId="49" fontId="33" fillId="0" borderId="1" xfId="14" applyNumberFormat="1" applyFont="1" applyFill="1" applyBorder="1" applyAlignment="1">
      <alignment horizontal="center" vertical="center"/>
    </xf>
    <xf numFmtId="0" fontId="33" fillId="0" borderId="9" xfId="5" applyFont="1" applyFill="1" applyBorder="1" applyAlignment="1">
      <alignment vertical="center"/>
    </xf>
    <xf numFmtId="0" fontId="33" fillId="0" borderId="1" xfId="5" applyFont="1" applyFill="1" applyBorder="1" applyAlignment="1">
      <alignment vertical="center"/>
    </xf>
    <xf numFmtId="0" fontId="33" fillId="0" borderId="9" xfId="5" applyFont="1" applyFill="1" applyBorder="1" applyAlignment="1">
      <alignment horizontal="left" vertical="center"/>
    </xf>
    <xf numFmtId="0" fontId="33" fillId="0" borderId="7" xfId="5" applyFont="1" applyFill="1" applyBorder="1" applyAlignment="1">
      <alignment horizontal="centerContinuous" vertical="center"/>
    </xf>
    <xf numFmtId="0" fontId="33" fillId="0" borderId="0" xfId="5" applyFont="1" applyFill="1" applyBorder="1" applyAlignment="1">
      <alignment horizontal="left" vertical="center"/>
    </xf>
    <xf numFmtId="0" fontId="5" fillId="0" borderId="2" xfId="5" applyFont="1" applyFill="1" applyBorder="1" applyAlignment="1">
      <alignment vertical="center" wrapText="1"/>
    </xf>
    <xf numFmtId="0" fontId="33" fillId="0" borderId="5" xfId="5" applyFont="1" applyFill="1" applyBorder="1" applyAlignment="1">
      <alignment horizontal="center" vertical="center"/>
    </xf>
    <xf numFmtId="0" fontId="33" fillId="0" borderId="6" xfId="5" applyFont="1" applyFill="1" applyBorder="1" applyAlignment="1">
      <alignment horizontal="centerContinuous" vertical="center"/>
    </xf>
    <xf numFmtId="0" fontId="33" fillId="0" borderId="2" xfId="5" applyFont="1" applyFill="1" applyBorder="1" applyAlignment="1">
      <alignment horizontal="centerContinuous" vertical="center"/>
    </xf>
    <xf numFmtId="0" fontId="33" fillId="0" borderId="6" xfId="5" applyFont="1" applyFill="1" applyBorder="1" applyAlignment="1">
      <alignment horizontal="left" vertical="center"/>
    </xf>
    <xf numFmtId="0" fontId="33" fillId="0" borderId="3" xfId="5" applyFont="1" applyFill="1" applyBorder="1" applyAlignment="1">
      <alignment horizontal="centerContinuous" vertical="center"/>
    </xf>
    <xf numFmtId="0" fontId="13" fillId="0" borderId="6" xfId="5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vertical="center" wrapText="1"/>
    </xf>
    <xf numFmtId="0" fontId="36" fillId="0" borderId="0" xfId="5" applyFont="1" applyFill="1" applyAlignment="1">
      <alignment vertical="center"/>
    </xf>
    <xf numFmtId="0" fontId="36" fillId="0" borderId="0" xfId="5" applyFont="1" applyFill="1" applyBorder="1" applyAlignment="1">
      <alignment vertical="center"/>
    </xf>
    <xf numFmtId="0" fontId="36" fillId="0" borderId="1" xfId="5" applyFont="1" applyFill="1" applyBorder="1" applyAlignment="1">
      <alignment vertical="center"/>
    </xf>
    <xf numFmtId="0" fontId="33" fillId="0" borderId="1" xfId="5" applyFont="1" applyFill="1" applyBorder="1" applyAlignment="1">
      <alignment horizontal="right" vertical="center"/>
    </xf>
    <xf numFmtId="0" fontId="37" fillId="0" borderId="1" xfId="5" applyFont="1" applyFill="1" applyBorder="1" applyAlignment="1">
      <alignment horizontal="left" vertical="center" indent="1"/>
    </xf>
    <xf numFmtId="0" fontId="38" fillId="0" borderId="0" xfId="5" applyFont="1" applyFill="1" applyAlignment="1">
      <alignment vertical="center"/>
    </xf>
    <xf numFmtId="185" fontId="38" fillId="0" borderId="0" xfId="14" applyNumberFormat="1" applyFont="1" applyFill="1" applyBorder="1" applyAlignment="1">
      <alignment horizontal="right" vertical="center"/>
    </xf>
    <xf numFmtId="49" fontId="38" fillId="0" borderId="0" xfId="5" applyNumberFormat="1" applyFont="1" applyFill="1" applyBorder="1" applyAlignment="1">
      <alignment horizontal="right" vertical="center"/>
    </xf>
    <xf numFmtId="49" fontId="39" fillId="0" borderId="0" xfId="5" applyNumberFormat="1" applyFont="1" applyFill="1" applyBorder="1" applyAlignment="1">
      <alignment horizontal="left" vertical="center"/>
    </xf>
    <xf numFmtId="176" fontId="13" fillId="0" borderId="0" xfId="5" applyNumberFormat="1" applyFont="1" applyFill="1" applyBorder="1" applyAlignment="1">
      <alignment horizontal="left" vertical="center"/>
    </xf>
    <xf numFmtId="177" fontId="33" fillId="0" borderId="0" xfId="14" applyNumberFormat="1" applyFont="1" applyFill="1" applyBorder="1" applyAlignment="1">
      <alignment horizontal="right" vertical="center"/>
    </xf>
    <xf numFmtId="49" fontId="33" fillId="0" borderId="0" xfId="5" applyNumberFormat="1" applyFont="1" applyFill="1" applyBorder="1" applyAlignment="1">
      <alignment horizontal="right" vertical="center"/>
    </xf>
    <xf numFmtId="177" fontId="13" fillId="0" borderId="1" xfId="14" applyNumberFormat="1" applyFont="1" applyFill="1" applyBorder="1" applyAlignment="1">
      <alignment horizontal="right" vertical="center"/>
    </xf>
    <xf numFmtId="177" fontId="13" fillId="0" borderId="11" xfId="14" applyNumberFormat="1" applyFont="1" applyFill="1" applyBorder="1" applyAlignment="1">
      <alignment horizontal="right" vertical="center"/>
    </xf>
    <xf numFmtId="177" fontId="13" fillId="0" borderId="0" xfId="14" applyNumberFormat="1" applyFont="1" applyFill="1" applyBorder="1" applyAlignment="1">
      <alignment horizontal="right" vertical="center"/>
    </xf>
    <xf numFmtId="177" fontId="13" fillId="0" borderId="4" xfId="14" applyNumberFormat="1" applyFont="1" applyFill="1" applyBorder="1" applyAlignment="1">
      <alignment horizontal="right" vertical="center"/>
    </xf>
    <xf numFmtId="177" fontId="33" fillId="0" borderId="0" xfId="5" applyNumberFormat="1" applyFont="1" applyFill="1" applyBorder="1" applyAlignment="1">
      <alignment horizontal="right" vertical="center"/>
    </xf>
    <xf numFmtId="177" fontId="13" fillId="0" borderId="8" xfId="14" applyNumberFormat="1" applyFont="1" applyFill="1" applyBorder="1" applyAlignment="1">
      <alignment horizontal="right" vertical="center"/>
    </xf>
    <xf numFmtId="49" fontId="33" fillId="0" borderId="0" xfId="5" applyNumberFormat="1" applyFont="1" applyFill="1" applyBorder="1" applyAlignment="1">
      <alignment horizontal="left" vertical="center"/>
    </xf>
    <xf numFmtId="177" fontId="13" fillId="0" borderId="0" xfId="5" applyNumberFormat="1" applyFont="1" applyFill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33" fillId="0" borderId="1" xfId="5" applyFont="1" applyFill="1" applyBorder="1" applyAlignment="1">
      <alignment horizontal="left" vertical="center"/>
    </xf>
    <xf numFmtId="0" fontId="33" fillId="0" borderId="4" xfId="5" applyFont="1" applyFill="1" applyBorder="1" applyAlignment="1">
      <alignment horizontal="centerContinuous" vertical="center"/>
    </xf>
    <xf numFmtId="0" fontId="33" fillId="0" borderId="0" xfId="5" applyFont="1" applyFill="1" applyBorder="1" applyAlignment="1">
      <alignment horizontal="right" vertical="center"/>
    </xf>
    <xf numFmtId="0" fontId="40" fillId="0" borderId="0" xfId="5" applyFont="1" applyFill="1" applyBorder="1" applyAlignment="1">
      <alignment vertical="center"/>
    </xf>
    <xf numFmtId="0" fontId="40" fillId="0" borderId="0" xfId="5" applyFont="1" applyFill="1" applyBorder="1" applyAlignment="1">
      <alignment horizontal="center" vertical="center"/>
    </xf>
    <xf numFmtId="0" fontId="37" fillId="0" borderId="1" xfId="5" applyFont="1" applyFill="1" applyBorder="1" applyAlignment="1">
      <alignment vertical="center"/>
    </xf>
    <xf numFmtId="0" fontId="40" fillId="0" borderId="0" xfId="5" applyFont="1" applyFill="1" applyAlignment="1">
      <alignment vertical="center"/>
    </xf>
    <xf numFmtId="0" fontId="41" fillId="0" borderId="0" xfId="5" applyFont="1" applyFill="1" applyAlignment="1">
      <alignment vertical="center"/>
    </xf>
    <xf numFmtId="0" fontId="37" fillId="0" borderId="0" xfId="5" applyFont="1" applyFill="1" applyAlignment="1">
      <alignment vertical="center"/>
    </xf>
    <xf numFmtId="0" fontId="4" fillId="0" borderId="0" xfId="5" applyFont="1" applyFill="1"/>
    <xf numFmtId="0" fontId="4" fillId="0" borderId="0" xfId="5" applyFont="1" applyFill="1" applyAlignment="1">
      <alignment horizontal="left"/>
    </xf>
    <xf numFmtId="0" fontId="33" fillId="0" borderId="0" xfId="5" applyFont="1" applyFill="1"/>
    <xf numFmtId="0" fontId="33" fillId="0" borderId="0" xfId="5" applyFont="1" applyFill="1" applyAlignment="1"/>
    <xf numFmtId="38" fontId="33" fillId="0" borderId="0" xfId="15" applyNumberFormat="1" applyFont="1" applyFill="1" applyAlignment="1"/>
    <xf numFmtId="38" fontId="13" fillId="0" borderId="9" xfId="2" applyFont="1" applyFill="1" applyBorder="1" applyAlignment="1" applyProtection="1">
      <alignment vertical="center" wrapText="1"/>
    </xf>
    <xf numFmtId="38" fontId="13" fillId="0" borderId="1" xfId="2" applyFont="1" applyFill="1" applyBorder="1" applyAlignment="1" applyProtection="1">
      <alignment vertical="center" wrapText="1"/>
    </xf>
    <xf numFmtId="38" fontId="13" fillId="0" borderId="11" xfId="2" applyFont="1" applyFill="1" applyBorder="1" applyAlignment="1" applyProtection="1">
      <alignment vertical="center" wrapText="1"/>
    </xf>
    <xf numFmtId="38" fontId="13" fillId="0" borderId="8" xfId="2" applyFont="1" applyFill="1" applyBorder="1" applyAlignment="1" applyProtection="1">
      <alignment horizontal="right" vertical="center" wrapText="1"/>
    </xf>
    <xf numFmtId="38" fontId="13" fillId="0" borderId="0" xfId="2" applyFont="1" applyFill="1" applyBorder="1" applyAlignment="1" applyProtection="1">
      <alignment horizontal="right" vertical="center" wrapText="1"/>
    </xf>
    <xf numFmtId="38" fontId="13" fillId="0" borderId="14" xfId="2" applyFont="1" applyFill="1" applyBorder="1" applyAlignment="1" applyProtection="1">
      <alignment horizontal="right" vertical="center" wrapText="1"/>
    </xf>
    <xf numFmtId="38" fontId="44" fillId="0" borderId="8" xfId="2" applyFont="1" applyFill="1" applyBorder="1" applyAlignment="1" applyProtection="1">
      <alignment horizontal="right" vertical="center" wrapText="1"/>
    </xf>
    <xf numFmtId="38" fontId="44" fillId="0" borderId="0" xfId="2" applyFont="1" applyFill="1" applyBorder="1" applyAlignment="1" applyProtection="1">
      <alignment horizontal="right" vertical="center" wrapText="1"/>
    </xf>
    <xf numFmtId="38" fontId="44" fillId="0" borderId="14" xfId="2" applyFont="1" applyFill="1" applyBorder="1" applyAlignment="1" applyProtection="1">
      <alignment horizontal="right" vertical="center" wrapText="1"/>
    </xf>
    <xf numFmtId="38" fontId="13" fillId="0" borderId="8" xfId="2" applyFont="1" applyFill="1" applyBorder="1" applyAlignment="1">
      <alignment vertical="center"/>
    </xf>
    <xf numFmtId="38" fontId="13" fillId="0" borderId="0" xfId="2" applyFont="1" applyFill="1" applyBorder="1" applyAlignment="1">
      <alignment vertical="center"/>
    </xf>
    <xf numFmtId="38" fontId="13" fillId="0" borderId="8" xfId="2" applyFont="1" applyFill="1" applyBorder="1" applyAlignment="1">
      <alignment horizontal="right" vertical="center" wrapText="1"/>
    </xf>
    <xf numFmtId="38" fontId="13" fillId="0" borderId="0" xfId="2" applyFont="1" applyFill="1" applyBorder="1" applyAlignment="1">
      <alignment horizontal="right" vertical="center" wrapText="1"/>
    </xf>
    <xf numFmtId="0" fontId="33" fillId="0" borderId="10" xfId="5" applyFont="1" applyFill="1" applyBorder="1" applyAlignment="1">
      <alignment vertical="center"/>
    </xf>
    <xf numFmtId="38" fontId="13" fillId="0" borderId="18" xfId="15" applyNumberFormat="1" applyFont="1" applyFill="1" applyBorder="1" applyAlignment="1" applyProtection="1">
      <alignment horizontal="center" vertical="center" wrapText="1"/>
    </xf>
    <xf numFmtId="38" fontId="13" fillId="0" borderId="19" xfId="15" applyNumberFormat="1" applyFont="1" applyFill="1" applyBorder="1" applyAlignment="1" applyProtection="1">
      <alignment horizontal="center" vertical="center" wrapText="1"/>
    </xf>
    <xf numFmtId="38" fontId="33" fillId="0" borderId="20" xfId="15" applyNumberFormat="1" applyFont="1" applyFill="1" applyBorder="1" applyAlignment="1" applyProtection="1">
      <alignment horizontal="center" vertical="center" wrapText="1"/>
    </xf>
    <xf numFmtId="38" fontId="33" fillId="0" borderId="21" xfId="15" applyNumberFormat="1" applyFont="1" applyFill="1" applyBorder="1" applyAlignment="1" applyProtection="1">
      <alignment horizontal="center" vertical="center" wrapText="1"/>
    </xf>
    <xf numFmtId="38" fontId="33" fillId="0" borderId="14" xfId="15" applyNumberFormat="1" applyFont="1" applyFill="1" applyBorder="1" applyAlignment="1" applyProtection="1">
      <alignment horizontal="center" vertical="center" wrapText="1"/>
    </xf>
    <xf numFmtId="38" fontId="13" fillId="0" borderId="0" xfId="15" applyNumberFormat="1" applyFont="1" applyFill="1" applyBorder="1" applyAlignment="1" applyProtection="1">
      <alignment horizontal="center" vertical="center" wrapText="1"/>
    </xf>
    <xf numFmtId="38" fontId="13" fillId="0" borderId="23" xfId="15" applyNumberFormat="1" applyFont="1" applyFill="1" applyBorder="1" applyAlignment="1" applyProtection="1">
      <alignment horizontal="center" vertical="center" wrapText="1"/>
    </xf>
    <xf numFmtId="38" fontId="13" fillId="0" borderId="14" xfId="15" applyNumberFormat="1" applyFont="1" applyFill="1" applyBorder="1" applyAlignment="1" applyProtection="1">
      <alignment horizontal="center" vertical="center" wrapText="1"/>
    </xf>
    <xf numFmtId="38" fontId="33" fillId="0" borderId="24" xfId="15" applyNumberFormat="1" applyFont="1" applyFill="1" applyBorder="1" applyAlignment="1" applyProtection="1">
      <alignment horizontal="center" vertical="center" wrapText="1"/>
    </xf>
    <xf numFmtId="38" fontId="33" fillId="0" borderId="0" xfId="15" applyNumberFormat="1" applyFont="1" applyFill="1" applyBorder="1" applyAlignment="1" applyProtection="1">
      <alignment horizontal="center" vertical="center" wrapText="1"/>
    </xf>
    <xf numFmtId="0" fontId="13" fillId="0" borderId="25" xfId="5" applyFont="1" applyBorder="1" applyAlignment="1">
      <alignment vertical="center"/>
    </xf>
    <xf numFmtId="0" fontId="13" fillId="0" borderId="26" xfId="5" applyFont="1" applyBorder="1" applyAlignment="1">
      <alignment vertical="center"/>
    </xf>
    <xf numFmtId="38" fontId="13" fillId="0" borderId="14" xfId="15" applyNumberFormat="1" applyFont="1" applyFill="1" applyBorder="1" applyAlignment="1" applyProtection="1">
      <alignment horizontal="left" vertical="center"/>
    </xf>
    <xf numFmtId="38" fontId="33" fillId="0" borderId="25" xfId="15" applyNumberFormat="1" applyFont="1" applyFill="1" applyBorder="1" applyAlignment="1" applyProtection="1">
      <alignment horizontal="center" vertical="center" wrapText="1"/>
    </xf>
    <xf numFmtId="38" fontId="33" fillId="0" borderId="26" xfId="15" applyNumberFormat="1" applyFont="1" applyFill="1" applyBorder="1" applyAlignment="1" applyProtection="1">
      <alignment horizontal="center" vertical="center" wrapText="1"/>
    </xf>
    <xf numFmtId="38" fontId="13" fillId="0" borderId="0" xfId="15" applyNumberFormat="1" applyFont="1" applyFill="1" applyBorder="1" applyAlignment="1" applyProtection="1">
      <alignment vertical="center" wrapText="1"/>
    </xf>
    <xf numFmtId="0" fontId="13" fillId="0" borderId="15" xfId="5" applyFont="1" applyBorder="1" applyAlignment="1">
      <alignment horizontal="left" vertical="center"/>
    </xf>
    <xf numFmtId="38" fontId="13" fillId="0" borderId="0" xfId="15" applyNumberFormat="1" applyFont="1" applyFill="1" applyBorder="1" applyAlignment="1" applyProtection="1">
      <alignment horizontal="left" vertical="center"/>
    </xf>
    <xf numFmtId="38" fontId="13" fillId="0" borderId="14" xfId="15" applyNumberFormat="1" applyFont="1" applyFill="1" applyBorder="1" applyAlignment="1" applyProtection="1">
      <alignment vertical="center" wrapText="1"/>
    </xf>
    <xf numFmtId="38" fontId="13" fillId="0" borderId="23" xfId="15" applyNumberFormat="1" applyFont="1" applyFill="1" applyBorder="1" applyAlignment="1" applyProtection="1">
      <alignment vertical="center" wrapText="1"/>
    </xf>
    <xf numFmtId="38" fontId="33" fillId="0" borderId="27" xfId="15" applyNumberFormat="1" applyFont="1" applyFill="1" applyBorder="1" applyAlignment="1" applyProtection="1">
      <alignment vertical="center" wrapText="1"/>
    </xf>
    <xf numFmtId="38" fontId="33" fillId="0" borderId="28" xfId="15" applyNumberFormat="1" applyFont="1" applyFill="1" applyBorder="1" applyAlignment="1" applyProtection="1">
      <alignment vertical="center" wrapText="1"/>
    </xf>
    <xf numFmtId="22" fontId="10" fillId="0" borderId="1" xfId="5" applyNumberFormat="1" applyFont="1" applyFill="1" applyBorder="1" applyAlignment="1">
      <alignment vertical="center"/>
    </xf>
    <xf numFmtId="0" fontId="10" fillId="0" borderId="1" xfId="5" applyFont="1" applyFill="1" applyBorder="1" applyAlignment="1">
      <alignment vertical="center"/>
    </xf>
    <xf numFmtId="3" fontId="13" fillId="0" borderId="15" xfId="15" applyNumberFormat="1" applyFont="1" applyFill="1" applyBorder="1" applyAlignment="1" applyProtection="1">
      <alignment horizontal="right" vertical="center" wrapText="1"/>
    </xf>
    <xf numFmtId="38" fontId="13" fillId="0" borderId="0" xfId="15" applyNumberFormat="1" applyFont="1" applyFill="1" applyBorder="1" applyAlignment="1" applyProtection="1">
      <alignment horizontal="right" vertical="center"/>
    </xf>
    <xf numFmtId="3" fontId="13" fillId="0" borderId="0" xfId="15" applyNumberFormat="1" applyFont="1" applyFill="1" applyBorder="1" applyAlignment="1" applyProtection="1">
      <alignment horizontal="right" vertical="center" wrapText="1"/>
    </xf>
    <xf numFmtId="38" fontId="13" fillId="0" borderId="14" xfId="15" applyNumberFormat="1" applyFont="1" applyFill="1" applyBorder="1" applyAlignment="1" applyProtection="1">
      <alignment horizontal="right" vertical="center"/>
    </xf>
    <xf numFmtId="0" fontId="13" fillId="0" borderId="0" xfId="5" applyFont="1" applyFill="1" applyAlignment="1">
      <alignment vertical="center"/>
    </xf>
    <xf numFmtId="38" fontId="13" fillId="0" borderId="2" xfId="2" applyFont="1" applyFill="1" applyBorder="1" applyAlignment="1" applyProtection="1">
      <alignment horizontal="right" vertical="center" wrapText="1"/>
    </xf>
    <xf numFmtId="38" fontId="13" fillId="0" borderId="16" xfId="2" applyFont="1" applyFill="1" applyBorder="1" applyAlignment="1" applyProtection="1">
      <alignment horizontal="right" vertical="center" wrapText="1"/>
    </xf>
    <xf numFmtId="22" fontId="44" fillId="0" borderId="1" xfId="5" applyNumberFormat="1" applyFont="1" applyFill="1" applyBorder="1" applyAlignment="1">
      <alignment vertical="center"/>
    </xf>
    <xf numFmtId="0" fontId="13" fillId="0" borderId="0" xfId="5" applyFont="1"/>
    <xf numFmtId="0" fontId="5" fillId="0" borderId="0" xfId="5" applyFont="1" applyFill="1"/>
    <xf numFmtId="0" fontId="5" fillId="0" borderId="0" xfId="5" applyFont="1" applyFill="1" applyAlignment="1">
      <alignment horizontal="left"/>
    </xf>
    <xf numFmtId="0" fontId="47" fillId="0" borderId="0" xfId="5" applyFont="1" applyFill="1" applyAlignment="1"/>
    <xf numFmtId="0" fontId="5" fillId="0" borderId="0" xfId="5" applyFont="1" applyFill="1" applyBorder="1" applyAlignment="1">
      <alignment horizontal="left"/>
    </xf>
    <xf numFmtId="0" fontId="5" fillId="0" borderId="0" xfId="5" applyFont="1" applyFill="1" applyBorder="1"/>
    <xf numFmtId="0" fontId="5" fillId="0" borderId="0" xfId="5" applyFont="1" applyFill="1" applyAlignment="1">
      <alignment vertical="center"/>
    </xf>
    <xf numFmtId="38" fontId="16" fillId="0" borderId="0" xfId="15" applyNumberFormat="1" applyFont="1" applyFill="1" applyAlignment="1" applyProtection="1">
      <alignment vertical="center"/>
    </xf>
    <xf numFmtId="38" fontId="13" fillId="0" borderId="0" xfId="15" applyNumberFormat="1" applyFont="1" applyFill="1" applyBorder="1" applyAlignment="1" applyProtection="1">
      <alignment horizontal="left" vertical="center" wrapText="1"/>
    </xf>
    <xf numFmtId="38" fontId="13" fillId="0" borderId="0" xfId="15" applyNumberFormat="1" applyFont="1" applyFill="1" applyAlignment="1" applyProtection="1">
      <alignment vertical="center"/>
    </xf>
    <xf numFmtId="38" fontId="13" fillId="0" borderId="0" xfId="15" applyNumberFormat="1" applyFont="1" applyFill="1" applyAlignment="1" applyProtection="1">
      <alignment vertical="center" wrapText="1"/>
    </xf>
    <xf numFmtId="38" fontId="16" fillId="0" borderId="0" xfId="15" applyNumberFormat="1" applyFont="1" applyFill="1" applyBorder="1" applyAlignment="1" applyProtection="1">
      <alignment vertical="center"/>
    </xf>
    <xf numFmtId="38" fontId="16" fillId="0" borderId="0" xfId="15" applyNumberFormat="1" applyFont="1" applyFill="1" applyProtection="1"/>
    <xf numFmtId="38" fontId="13" fillId="0" borderId="0" xfId="15" applyNumberFormat="1" applyFont="1" applyFill="1" applyBorder="1" applyAlignment="1" applyProtection="1">
      <alignment horizontal="right" wrapText="1"/>
    </xf>
    <xf numFmtId="38" fontId="13" fillId="0" borderId="11" xfId="15" applyNumberFormat="1" applyFont="1" applyFill="1" applyBorder="1" applyAlignment="1" applyProtection="1">
      <alignment wrapText="1"/>
    </xf>
    <xf numFmtId="38" fontId="13" fillId="0" borderId="9" xfId="15" applyNumberFormat="1" applyFont="1" applyFill="1" applyBorder="1" applyAlignment="1" applyProtection="1">
      <alignment wrapText="1"/>
    </xf>
    <xf numFmtId="38" fontId="13" fillId="0" borderId="1" xfId="15" applyNumberFormat="1" applyFont="1" applyFill="1" applyBorder="1" applyAlignment="1" applyProtection="1">
      <alignment wrapText="1"/>
    </xf>
    <xf numFmtId="38" fontId="13" fillId="0" borderId="9" xfId="15" applyNumberFormat="1" applyFont="1" applyFill="1" applyBorder="1" applyAlignment="1" applyProtection="1">
      <alignment horizontal="left" wrapText="1"/>
    </xf>
    <xf numFmtId="38" fontId="13" fillId="0" borderId="0" xfId="15" applyNumberFormat="1" applyFont="1" applyFill="1" applyBorder="1" applyAlignment="1" applyProtection="1">
      <alignment horizontal="right"/>
    </xf>
    <xf numFmtId="38" fontId="13" fillId="0" borderId="4" xfId="15" applyNumberFormat="1" applyFont="1" applyFill="1" applyBorder="1" applyAlignment="1" applyProtection="1">
      <alignment horizontal="left" vertical="center" wrapText="1"/>
    </xf>
    <xf numFmtId="3" fontId="13" fillId="0" borderId="8" xfId="15" applyNumberFormat="1" applyFont="1" applyFill="1" applyBorder="1" applyAlignment="1" applyProtection="1">
      <alignment horizontal="right" vertical="center" wrapText="1"/>
    </xf>
    <xf numFmtId="38" fontId="13" fillId="0" borderId="8" xfId="15" applyNumberFormat="1" applyFont="1" applyFill="1" applyBorder="1" applyAlignment="1" applyProtection="1">
      <alignment horizontal="left" vertical="center" wrapText="1"/>
    </xf>
    <xf numFmtId="38" fontId="13" fillId="0" borderId="14" xfId="15" applyNumberFormat="1" applyFont="1" applyFill="1" applyBorder="1" applyAlignment="1" applyProtection="1">
      <alignment horizontal="left" vertical="center" wrapText="1"/>
    </xf>
    <xf numFmtId="3" fontId="13" fillId="0" borderId="14" xfId="15" applyNumberFormat="1" applyFont="1" applyFill="1" applyBorder="1" applyAlignment="1" applyProtection="1">
      <alignment horizontal="right" vertical="center" wrapText="1"/>
    </xf>
    <xf numFmtId="38" fontId="13" fillId="0" borderId="15" xfId="15" applyNumberFormat="1" applyFont="1" applyFill="1" applyBorder="1" applyAlignment="1" applyProtection="1">
      <alignment horizontal="left" vertical="center" wrapText="1"/>
    </xf>
    <xf numFmtId="38" fontId="13" fillId="0" borderId="15" xfId="15" applyNumberFormat="1" applyFont="1" applyFill="1" applyBorder="1" applyAlignment="1" applyProtection="1">
      <alignment horizontal="left" vertical="center" wrapText="1" indent="1"/>
    </xf>
    <xf numFmtId="38" fontId="44" fillId="0" borderId="14" xfId="15" applyNumberFormat="1" applyFont="1" applyFill="1" applyBorder="1" applyAlignment="1" applyProtection="1">
      <alignment horizontal="left" vertical="center" wrapText="1"/>
    </xf>
    <xf numFmtId="3" fontId="44" fillId="0" borderId="0" xfId="15" applyNumberFormat="1" applyFont="1" applyFill="1" applyBorder="1" applyAlignment="1" applyProtection="1">
      <alignment horizontal="right" vertical="center" wrapText="1"/>
    </xf>
    <xf numFmtId="3" fontId="44" fillId="0" borderId="14" xfId="15" applyNumberFormat="1" applyFont="1" applyFill="1" applyBorder="1" applyAlignment="1" applyProtection="1">
      <alignment horizontal="right" vertical="center" wrapText="1"/>
    </xf>
    <xf numFmtId="38" fontId="44" fillId="0" borderId="15" xfId="15" applyNumberFormat="1" applyFont="1" applyFill="1" applyBorder="1" applyAlignment="1" applyProtection="1">
      <alignment horizontal="left" vertical="center" wrapText="1"/>
    </xf>
    <xf numFmtId="38" fontId="48" fillId="0" borderId="15" xfId="15" applyNumberFormat="1" applyFont="1" applyFill="1" applyBorder="1" applyAlignment="1" applyProtection="1">
      <alignment horizontal="left" vertical="center" wrapText="1" indent="1"/>
    </xf>
    <xf numFmtId="38" fontId="44" fillId="0" borderId="14" xfId="15" applyNumberFormat="1" applyFont="1" applyFill="1" applyBorder="1" applyAlignment="1" applyProtection="1">
      <alignment vertical="center" wrapText="1"/>
    </xf>
    <xf numFmtId="38" fontId="13" fillId="0" borderId="0" xfId="15" applyNumberFormat="1" applyFont="1" applyFill="1" applyBorder="1" applyAlignment="1" applyProtection="1">
      <alignment horizontal="right" vertical="center" wrapText="1"/>
    </xf>
    <xf numFmtId="38" fontId="13" fillId="0" borderId="29" xfId="15" applyNumberFormat="1" applyFont="1" applyFill="1" applyBorder="1" applyAlignment="1" applyProtection="1">
      <alignment horizontal="right" vertical="center" wrapText="1"/>
    </xf>
    <xf numFmtId="38" fontId="13" fillId="0" borderId="30" xfId="15" applyNumberFormat="1" applyFont="1" applyFill="1" applyBorder="1" applyAlignment="1" applyProtection="1">
      <alignment horizontal="right" vertical="center" wrapText="1"/>
    </xf>
    <xf numFmtId="38" fontId="13" fillId="0" borderId="15" xfId="15" applyNumberFormat="1" applyFont="1" applyFill="1" applyBorder="1" applyAlignment="1">
      <alignment horizontal="left" vertical="center" wrapText="1"/>
    </xf>
    <xf numFmtId="38" fontId="13" fillId="0" borderId="25" xfId="15" applyNumberFormat="1" applyFont="1" applyFill="1" applyBorder="1" applyAlignment="1" applyProtection="1">
      <alignment horizontal="center" vertical="center" wrapText="1"/>
    </xf>
    <xf numFmtId="38" fontId="13" fillId="0" borderId="0" xfId="15" applyNumberFormat="1" applyFont="1" applyFill="1" applyBorder="1" applyAlignment="1" applyProtection="1">
      <alignment horizontal="center" vertical="center"/>
    </xf>
    <xf numFmtId="38" fontId="13" fillId="0" borderId="15" xfId="15" applyNumberFormat="1" applyFont="1" applyFill="1" applyBorder="1" applyAlignment="1" applyProtection="1">
      <alignment horizontal="center" vertical="center" wrapText="1"/>
    </xf>
    <xf numFmtId="0" fontId="13" fillId="0" borderId="25" xfId="5" applyFont="1" applyFill="1" applyBorder="1" applyAlignment="1">
      <alignment vertical="center"/>
    </xf>
    <xf numFmtId="0" fontId="13" fillId="0" borderId="26" xfId="5" applyFont="1" applyFill="1" applyBorder="1" applyAlignment="1">
      <alignment vertical="center"/>
    </xf>
    <xf numFmtId="0" fontId="13" fillId="0" borderId="15" xfId="5" applyFont="1" applyFill="1" applyBorder="1" applyAlignment="1">
      <alignment horizontal="left" vertical="center"/>
    </xf>
    <xf numFmtId="38" fontId="13" fillId="0" borderId="15" xfId="15" applyNumberFormat="1" applyFont="1" applyFill="1" applyBorder="1" applyAlignment="1" applyProtection="1">
      <alignment vertical="center" wrapText="1"/>
    </xf>
    <xf numFmtId="38" fontId="13" fillId="0" borderId="0" xfId="15" applyNumberFormat="1" applyFont="1" applyFill="1" applyBorder="1" applyAlignment="1" applyProtection="1">
      <alignment vertical="center"/>
    </xf>
    <xf numFmtId="38" fontId="10" fillId="0" borderId="0" xfId="15" applyNumberFormat="1" applyFont="1" applyFill="1" applyBorder="1" applyAlignment="1">
      <alignment horizontal="left" wrapText="1"/>
    </xf>
    <xf numFmtId="0" fontId="47" fillId="0" borderId="1" xfId="5" applyFont="1" applyFill="1" applyBorder="1" applyAlignment="1"/>
    <xf numFmtId="0" fontId="5" fillId="0" borderId="1" xfId="5" applyFont="1" applyFill="1" applyBorder="1"/>
    <xf numFmtId="0" fontId="10" fillId="0" borderId="1" xfId="5" applyFont="1" applyFill="1" applyBorder="1"/>
    <xf numFmtId="38" fontId="10" fillId="0" borderId="1" xfId="15" applyNumberFormat="1" applyFont="1" applyFill="1" applyBorder="1" applyAlignment="1" applyProtection="1">
      <alignment wrapText="1"/>
    </xf>
    <xf numFmtId="38" fontId="10" fillId="0" borderId="1" xfId="15" applyNumberFormat="1" applyFont="1" applyFill="1" applyBorder="1" applyAlignment="1" applyProtection="1">
      <alignment horizontal="center" wrapText="1"/>
    </xf>
    <xf numFmtId="38" fontId="10" fillId="0" borderId="0" xfId="15" applyNumberFormat="1" applyFont="1" applyFill="1" applyBorder="1" applyProtection="1"/>
    <xf numFmtId="0" fontId="49" fillId="0" borderId="0" xfId="5" applyFont="1" applyFill="1" applyAlignment="1">
      <alignment horizontal="left"/>
    </xf>
    <xf numFmtId="38" fontId="50" fillId="0" borderId="0" xfId="15" applyNumberFormat="1" applyFont="1" applyFill="1" applyAlignment="1" applyProtection="1">
      <alignment horizontal="left" wrapText="1"/>
    </xf>
    <xf numFmtId="38" fontId="51" fillId="0" borderId="0" xfId="15" applyNumberFormat="1" applyFont="1" applyFill="1" applyAlignment="1" applyProtection="1">
      <alignment horizontal="left"/>
    </xf>
    <xf numFmtId="38" fontId="51" fillId="0" borderId="0" xfId="15" applyNumberFormat="1" applyFont="1" applyFill="1" applyAlignment="1" applyProtection="1">
      <alignment horizontal="left" wrapText="1"/>
    </xf>
    <xf numFmtId="38" fontId="10" fillId="0" borderId="0" xfId="15" applyNumberFormat="1" applyFont="1" applyFill="1" applyBorder="1" applyAlignment="1" applyProtection="1">
      <alignment horizontal="left"/>
    </xf>
    <xf numFmtId="38" fontId="50" fillId="0" borderId="0" xfId="15" applyNumberFormat="1" applyFont="1" applyFill="1" applyBorder="1" applyAlignment="1" applyProtection="1">
      <alignment horizontal="left" wrapText="1"/>
    </xf>
    <xf numFmtId="0" fontId="50" fillId="0" borderId="0" xfId="5" applyFont="1" applyFill="1" applyAlignment="1">
      <alignment horizontal="left"/>
    </xf>
    <xf numFmtId="38" fontId="50" fillId="0" borderId="0" xfId="15" applyNumberFormat="1" applyFont="1" applyFill="1" applyBorder="1" applyAlignment="1" applyProtection="1">
      <alignment horizontal="left"/>
    </xf>
    <xf numFmtId="37" fontId="50" fillId="0" borderId="0" xfId="15" applyFont="1" applyFill="1" applyAlignment="1">
      <alignment horizontal="left"/>
    </xf>
    <xf numFmtId="37" fontId="10" fillId="0" borderId="0" xfId="15" applyFont="1" applyFill="1" applyAlignment="1">
      <alignment horizontal="left"/>
    </xf>
    <xf numFmtId="0" fontId="49" fillId="0" borderId="0" xfId="5" applyFont="1" applyFill="1"/>
    <xf numFmtId="0" fontId="51" fillId="0" borderId="0" xfId="5" applyFont="1" applyFill="1" applyAlignment="1">
      <alignment horizontal="right"/>
    </xf>
    <xf numFmtId="0" fontId="50" fillId="0" borderId="0" xfId="5" applyFont="1" applyFill="1"/>
    <xf numFmtId="0" fontId="5" fillId="0" borderId="0" xfId="5" applyFont="1"/>
    <xf numFmtId="0" fontId="5" fillId="0" borderId="0" xfId="5" applyFont="1" applyAlignment="1">
      <alignment horizontal="left"/>
    </xf>
    <xf numFmtId="0" fontId="47" fillId="0" borderId="0" xfId="5" applyFont="1" applyAlignment="1"/>
    <xf numFmtId="0" fontId="5" fillId="0" borderId="0" xfId="5" applyFont="1" applyBorder="1" applyAlignment="1">
      <alignment horizontal="left"/>
    </xf>
    <xf numFmtId="0" fontId="5" fillId="0" borderId="0" xfId="5" applyFont="1" applyBorder="1"/>
    <xf numFmtId="0" fontId="5" fillId="0" borderId="0" xfId="5" applyFont="1" applyAlignment="1">
      <alignment vertical="center"/>
    </xf>
    <xf numFmtId="0" fontId="47" fillId="0" borderId="1" xfId="5" applyFont="1" applyBorder="1" applyAlignment="1"/>
    <xf numFmtId="0" fontId="5" fillId="0" borderId="1" xfId="5" applyFont="1" applyBorder="1"/>
    <xf numFmtId="0" fontId="10" fillId="0" borderId="1" xfId="5" applyFont="1" applyBorder="1"/>
    <xf numFmtId="38" fontId="52" fillId="0" borderId="1" xfId="15" applyNumberFormat="1" applyFont="1" applyFill="1" applyBorder="1" applyAlignment="1" applyProtection="1">
      <alignment horizontal="center" wrapText="1"/>
    </xf>
    <xf numFmtId="0" fontId="49" fillId="0" borderId="0" xfId="5" applyFont="1" applyAlignment="1">
      <alignment horizontal="left"/>
    </xf>
    <xf numFmtId="38" fontId="52" fillId="0" borderId="0" xfId="15" applyNumberFormat="1" applyFont="1" applyFill="1" applyBorder="1" applyAlignment="1" applyProtection="1">
      <alignment horizontal="left"/>
    </xf>
    <xf numFmtId="0" fontId="50" fillId="0" borderId="0" xfId="5" applyFont="1" applyAlignment="1">
      <alignment horizontal="left"/>
    </xf>
    <xf numFmtId="38" fontId="53" fillId="0" borderId="0" xfId="15" applyNumberFormat="1" applyFont="1" applyFill="1" applyBorder="1" applyAlignment="1" applyProtection="1">
      <alignment horizontal="left"/>
    </xf>
    <xf numFmtId="37" fontId="53" fillId="0" borderId="0" xfId="15" applyFont="1" applyFill="1" applyAlignment="1">
      <alignment horizontal="left"/>
    </xf>
    <xf numFmtId="37" fontId="52" fillId="0" borderId="0" xfId="15" applyFont="1" applyFill="1" applyAlignment="1">
      <alignment horizontal="left"/>
    </xf>
    <xf numFmtId="0" fontId="49" fillId="0" borderId="0" xfId="5" applyFont="1"/>
    <xf numFmtId="0" fontId="51" fillId="0" borderId="0" xfId="5" applyFont="1" applyAlignment="1">
      <alignment horizontal="right"/>
    </xf>
    <xf numFmtId="0" fontId="50" fillId="0" borderId="0" xfId="5" applyFont="1"/>
    <xf numFmtId="0" fontId="54" fillId="0" borderId="0" xfId="5" applyFont="1" applyFill="1" applyAlignment="1">
      <alignment vertical="center"/>
    </xf>
    <xf numFmtId="0" fontId="33" fillId="0" borderId="0" xfId="5" applyFont="1" applyFill="1" applyBorder="1"/>
    <xf numFmtId="0" fontId="33" fillId="0" borderId="0" xfId="5" applyFont="1" applyFill="1" applyBorder="1" applyAlignment="1">
      <alignment horizontal="left"/>
    </xf>
    <xf numFmtId="17" fontId="13" fillId="0" borderId="0" xfId="5" applyNumberFormat="1" applyFont="1" applyFill="1" applyBorder="1" applyAlignment="1">
      <alignment horizontal="left" vertical="center"/>
    </xf>
    <xf numFmtId="38" fontId="13" fillId="0" borderId="9" xfId="2" applyFont="1" applyFill="1" applyBorder="1" applyAlignment="1">
      <alignment vertical="center"/>
    </xf>
    <xf numFmtId="38" fontId="13" fillId="0" borderId="1" xfId="2" applyFont="1" applyFill="1" applyBorder="1" applyAlignment="1">
      <alignment vertical="center"/>
    </xf>
    <xf numFmtId="38" fontId="13" fillId="0" borderId="1" xfId="2" applyFont="1" applyFill="1" applyBorder="1" applyAlignment="1">
      <alignment horizontal="right" vertical="center"/>
    </xf>
    <xf numFmtId="38" fontId="13" fillId="0" borderId="11" xfId="2" applyFont="1" applyFill="1" applyBorder="1" applyAlignment="1">
      <alignment horizontal="right" vertical="center"/>
    </xf>
    <xf numFmtId="49" fontId="13" fillId="0" borderId="9" xfId="5" applyNumberFormat="1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49" fontId="13" fillId="0" borderId="8" xfId="5" applyNumberFormat="1" applyFont="1" applyFill="1" applyBorder="1" applyAlignment="1">
      <alignment horizontal="right" vertical="center"/>
    </xf>
    <xf numFmtId="49" fontId="13" fillId="0" borderId="0" xfId="5" applyNumberFormat="1" applyFont="1" applyFill="1" applyBorder="1" applyAlignment="1">
      <alignment horizontal="left" vertical="center"/>
    </xf>
    <xf numFmtId="185" fontId="13" fillId="0" borderId="4" xfId="14" applyNumberFormat="1" applyFont="1" applyFill="1" applyBorder="1" applyAlignment="1">
      <alignment vertical="center"/>
    </xf>
    <xf numFmtId="38" fontId="13" fillId="0" borderId="0" xfId="2" applyFont="1" applyFill="1" applyAlignment="1">
      <alignment vertical="center"/>
    </xf>
    <xf numFmtId="0" fontId="13" fillId="0" borderId="8" xfId="5" applyFont="1" applyFill="1" applyBorder="1" applyAlignment="1">
      <alignment vertical="center"/>
    </xf>
    <xf numFmtId="0" fontId="13" fillId="0" borderId="0" xfId="5" applyFont="1" applyFill="1" applyBorder="1" applyAlignment="1">
      <alignment vertical="center"/>
    </xf>
    <xf numFmtId="179" fontId="13" fillId="0" borderId="0" xfId="5" applyNumberFormat="1" applyFont="1" applyFill="1" applyBorder="1" applyAlignment="1">
      <alignment horizontal="left" vertical="center"/>
    </xf>
    <xf numFmtId="38" fontId="13" fillId="0" borderId="8" xfId="2" applyFont="1" applyFill="1" applyBorder="1" applyAlignment="1">
      <alignment horizontal="right" vertical="center"/>
    </xf>
    <xf numFmtId="0" fontId="13" fillId="0" borderId="8" xfId="5" applyFont="1" applyFill="1" applyBorder="1" applyAlignment="1">
      <alignment horizontal="distributed" vertical="center"/>
    </xf>
    <xf numFmtId="180" fontId="13" fillId="0" borderId="0" xfId="5" applyNumberFormat="1" applyFont="1" applyFill="1" applyBorder="1" applyAlignment="1">
      <alignment horizontal="left" vertical="center"/>
    </xf>
    <xf numFmtId="181" fontId="13" fillId="0" borderId="0" xfId="5" applyNumberFormat="1" applyFont="1" applyFill="1" applyBorder="1" applyAlignment="1">
      <alignment horizontal="left" vertical="center"/>
    </xf>
    <xf numFmtId="182" fontId="13" fillId="0" borderId="0" xfId="5" applyNumberFormat="1" applyFont="1" applyFill="1" applyBorder="1" applyAlignment="1">
      <alignment horizontal="left" vertical="center"/>
    </xf>
    <xf numFmtId="183" fontId="13" fillId="0" borderId="0" xfId="5" applyNumberFormat="1" applyFont="1" applyFill="1" applyBorder="1" applyAlignment="1">
      <alignment horizontal="left" vertical="center"/>
    </xf>
    <xf numFmtId="3" fontId="13" fillId="0" borderId="0" xfId="2" applyNumberFormat="1" applyFont="1" applyFill="1" applyBorder="1" applyAlignment="1">
      <alignment horizontal="right" vertical="center"/>
    </xf>
    <xf numFmtId="184" fontId="13" fillId="0" borderId="0" xfId="5" applyNumberFormat="1" applyFont="1" applyFill="1" applyBorder="1" applyAlignment="1">
      <alignment horizontal="left" vertical="center"/>
    </xf>
    <xf numFmtId="0" fontId="13" fillId="0" borderId="8" xfId="5" applyFont="1" applyFill="1" applyBorder="1" applyAlignment="1">
      <alignment horizontal="right" vertical="center"/>
    </xf>
    <xf numFmtId="0" fontId="13" fillId="0" borderId="0" xfId="5" applyFont="1" applyFill="1" applyAlignment="1">
      <alignment horizontal="left" vertical="center"/>
    </xf>
    <xf numFmtId="0" fontId="13" fillId="0" borderId="6" xfId="5" applyFont="1" applyFill="1" applyBorder="1" applyAlignment="1">
      <alignment horizontal="right" vertical="center"/>
    </xf>
    <xf numFmtId="0" fontId="33" fillId="0" borderId="0" xfId="5" applyFont="1" applyFill="1" applyBorder="1" applyAlignment="1">
      <alignment horizontal="center"/>
    </xf>
    <xf numFmtId="38" fontId="13" fillId="0" borderId="31" xfId="15" applyNumberFormat="1" applyFont="1" applyFill="1" applyBorder="1" applyAlignment="1" applyProtection="1">
      <alignment vertical="center" wrapText="1"/>
    </xf>
    <xf numFmtId="0" fontId="4" fillId="0" borderId="0" xfId="5" applyFont="1" applyFill="1" applyBorder="1" applyAlignment="1">
      <alignment horizontal="left"/>
    </xf>
    <xf numFmtId="0" fontId="4" fillId="0" borderId="1" xfId="5" applyFont="1" applyFill="1" applyBorder="1"/>
    <xf numFmtId="38" fontId="56" fillId="0" borderId="1" xfId="15" applyNumberFormat="1" applyFont="1" applyFill="1" applyBorder="1" applyAlignment="1" applyProtection="1"/>
    <xf numFmtId="0" fontId="37" fillId="0" borderId="1" xfId="5" applyFont="1" applyFill="1" applyBorder="1" applyAlignment="1">
      <alignment horizontal="left" vertical="center"/>
    </xf>
    <xf numFmtId="0" fontId="57" fillId="0" borderId="0" xfId="5" applyFont="1" applyFill="1" applyAlignment="1">
      <alignment vertical="center"/>
    </xf>
    <xf numFmtId="0" fontId="57" fillId="0" borderId="0" xfId="5" applyFont="1" applyFill="1" applyAlignment="1">
      <alignment horizontal="right" vertical="center"/>
    </xf>
    <xf numFmtId="37" fontId="57" fillId="0" borderId="0" xfId="15" applyFont="1" applyFill="1" applyAlignment="1">
      <alignment horizontal="left" vertical="center"/>
    </xf>
    <xf numFmtId="0" fontId="57" fillId="0" borderId="0" xfId="5" applyFont="1" applyFill="1" applyAlignment="1">
      <alignment horizontal="center" vertical="center"/>
    </xf>
    <xf numFmtId="37" fontId="57" fillId="0" borderId="0" xfId="15" applyFont="1" applyFill="1" applyAlignment="1">
      <alignment vertical="center"/>
    </xf>
    <xf numFmtId="0" fontId="5" fillId="0" borderId="0" xfId="5" applyFont="1" applyFill="1" applyAlignment="1"/>
    <xf numFmtId="0" fontId="57" fillId="0" borderId="0" xfId="5" applyFont="1" applyFill="1" applyAlignment="1"/>
    <xf numFmtId="0" fontId="58" fillId="0" borderId="0" xfId="5" applyFont="1" applyFill="1"/>
    <xf numFmtId="0" fontId="15" fillId="0" borderId="0" xfId="5" applyFont="1" applyFill="1" applyAlignment="1">
      <alignment vertical="center"/>
    </xf>
    <xf numFmtId="38" fontId="13" fillId="0" borderId="0" xfId="5" applyNumberFormat="1" applyFont="1" applyFill="1" applyAlignment="1">
      <alignment vertical="center"/>
    </xf>
    <xf numFmtId="0" fontId="15" fillId="0" borderId="0" xfId="5" applyFont="1" applyFill="1"/>
    <xf numFmtId="0" fontId="13" fillId="0" borderId="0" xfId="5" applyFont="1" applyFill="1"/>
    <xf numFmtId="0" fontId="13" fillId="0" borderId="0" xfId="5" applyFont="1" applyFill="1" applyAlignment="1"/>
    <xf numFmtId="0" fontId="13" fillId="0" borderId="0" xfId="5" applyFont="1" applyFill="1" applyBorder="1" applyAlignment="1"/>
    <xf numFmtId="0" fontId="13" fillId="0" borderId="0" xfId="5" applyFont="1" applyFill="1" applyBorder="1"/>
    <xf numFmtId="38" fontId="44" fillId="0" borderId="0" xfId="2" applyFont="1" applyFill="1" applyBorder="1" applyAlignment="1">
      <alignment vertical="center"/>
    </xf>
    <xf numFmtId="0" fontId="13" fillId="0" borderId="0" xfId="5" applyFont="1" applyFill="1" applyAlignment="1">
      <alignment vertical="top"/>
    </xf>
    <xf numFmtId="0" fontId="13" fillId="0" borderId="0" xfId="5" applyFont="1" applyFill="1" applyBorder="1" applyAlignment="1">
      <alignment horizontal="right" vertical="top"/>
    </xf>
    <xf numFmtId="176" fontId="13" fillId="0" borderId="11" xfId="5" applyNumberFormat="1" applyFont="1" applyFill="1" applyBorder="1" applyAlignment="1">
      <alignment horizontal="left" vertical="top"/>
    </xf>
    <xf numFmtId="3" fontId="13" fillId="0" borderId="9" xfId="2" applyNumberFormat="1" applyFont="1" applyFill="1" applyBorder="1" applyAlignment="1">
      <alignment vertical="top"/>
    </xf>
    <xf numFmtId="3" fontId="13" fillId="0" borderId="1" xfId="2" applyNumberFormat="1" applyFont="1" applyFill="1" applyBorder="1" applyAlignment="1">
      <alignment vertical="top"/>
    </xf>
    <xf numFmtId="3" fontId="13" fillId="0" borderId="1" xfId="2" applyNumberFormat="1" applyFont="1" applyFill="1" applyBorder="1" applyAlignment="1">
      <alignment horizontal="right" vertical="top"/>
    </xf>
    <xf numFmtId="3" fontId="13" fillId="0" borderId="1" xfId="5" applyNumberFormat="1" applyFont="1" applyFill="1" applyBorder="1" applyAlignment="1">
      <alignment horizontal="right" vertical="top" wrapText="1"/>
    </xf>
    <xf numFmtId="3" fontId="13" fillId="0" borderId="1" xfId="5" applyNumberFormat="1" applyFont="1" applyFill="1" applyBorder="1" applyAlignment="1">
      <alignment horizontal="right" vertical="top"/>
    </xf>
    <xf numFmtId="3" fontId="13" fillId="0" borderId="11" xfId="2" applyNumberFormat="1" applyFont="1" applyFill="1" applyBorder="1" applyAlignment="1">
      <alignment horizontal="right" vertical="top"/>
    </xf>
    <xf numFmtId="49" fontId="13" fillId="0" borderId="9" xfId="5" applyNumberFormat="1" applyFont="1" applyFill="1" applyBorder="1" applyAlignment="1">
      <alignment horizontal="right" vertical="top"/>
    </xf>
    <xf numFmtId="176" fontId="13" fillId="0" borderId="4" xfId="5" applyNumberFormat="1" applyFont="1" applyFill="1" applyBorder="1" applyAlignment="1">
      <alignment horizontal="left"/>
    </xf>
    <xf numFmtId="3" fontId="13" fillId="0" borderId="8" xfId="5" applyNumberFormat="1" applyFont="1" applyFill="1" applyBorder="1" applyAlignment="1"/>
    <xf numFmtId="3" fontId="13" fillId="0" borderId="0" xfId="5" applyNumberFormat="1" applyFont="1" applyFill="1" applyBorder="1" applyAlignment="1"/>
    <xf numFmtId="3" fontId="13" fillId="0" borderId="0" xfId="5" applyNumberFormat="1" applyFont="1" applyFill="1" applyBorder="1" applyAlignment="1">
      <alignment horizontal="center"/>
    </xf>
    <xf numFmtId="186" fontId="13" fillId="0" borderId="0" xfId="5" applyNumberFormat="1" applyFont="1" applyFill="1" applyBorder="1" applyAlignment="1">
      <alignment horizontal="right"/>
    </xf>
    <xf numFmtId="186" fontId="13" fillId="0" borderId="4" xfId="5" applyNumberFormat="1" applyFont="1" applyFill="1" applyBorder="1" applyAlignment="1">
      <alignment horizontal="right"/>
    </xf>
    <xf numFmtId="49" fontId="13" fillId="0" borderId="8" xfId="5" applyNumberFormat="1" applyFont="1" applyFill="1" applyBorder="1" applyAlignment="1">
      <alignment horizontal="right"/>
    </xf>
    <xf numFmtId="176" fontId="13" fillId="0" borderId="4" xfId="5" applyNumberFormat="1" applyFont="1" applyFill="1" applyBorder="1" applyAlignment="1">
      <alignment horizontal="left" vertical="top"/>
    </xf>
    <xf numFmtId="3" fontId="13" fillId="0" borderId="8" xfId="2" applyNumberFormat="1" applyFont="1" applyFill="1" applyBorder="1" applyAlignment="1">
      <alignment vertical="top"/>
    </xf>
    <xf numFmtId="3" fontId="13" fillId="0" borderId="0" xfId="2" applyNumberFormat="1" applyFont="1" applyFill="1" applyBorder="1" applyAlignment="1">
      <alignment vertical="top"/>
    </xf>
    <xf numFmtId="3" fontId="13" fillId="0" borderId="0" xfId="5" applyNumberFormat="1" applyFont="1" applyFill="1" applyBorder="1" applyAlignment="1">
      <alignment horizontal="right" vertical="top" wrapText="1"/>
    </xf>
    <xf numFmtId="3" fontId="13" fillId="0" borderId="0" xfId="5" applyNumberFormat="1" applyFont="1" applyFill="1" applyBorder="1" applyAlignment="1">
      <alignment horizontal="right" vertical="top"/>
    </xf>
    <xf numFmtId="3" fontId="13" fillId="0" borderId="4" xfId="5" applyNumberFormat="1" applyFont="1" applyFill="1" applyBorder="1" applyAlignment="1">
      <alignment horizontal="right" vertical="top" wrapText="1"/>
    </xf>
    <xf numFmtId="49" fontId="13" fillId="0" borderId="8" xfId="5" applyNumberFormat="1" applyFont="1" applyFill="1" applyBorder="1" applyAlignment="1">
      <alignment horizontal="right" vertical="top"/>
    </xf>
    <xf numFmtId="178" fontId="13" fillId="0" borderId="4" xfId="5" applyNumberFormat="1" applyFont="1" applyFill="1" applyBorder="1" applyAlignment="1">
      <alignment horizontal="left"/>
    </xf>
    <xf numFmtId="3" fontId="13" fillId="0" borderId="0" xfId="5" applyNumberFormat="1" applyFont="1" applyFill="1" applyBorder="1" applyAlignment="1">
      <alignment horizontal="right" wrapText="1"/>
    </xf>
    <xf numFmtId="178" fontId="13" fillId="0" borderId="4" xfId="5" applyNumberFormat="1" applyFont="1" applyFill="1" applyBorder="1" applyAlignment="1">
      <alignment horizontal="left" vertical="top"/>
    </xf>
    <xf numFmtId="185" fontId="13" fillId="0" borderId="4" xfId="14" applyNumberFormat="1" applyFont="1" applyFill="1" applyBorder="1" applyAlignment="1"/>
    <xf numFmtId="3" fontId="13" fillId="0" borderId="0" xfId="5" applyNumberFormat="1" applyFont="1" applyFill="1" applyBorder="1" applyAlignment="1">
      <alignment horizontal="right"/>
    </xf>
    <xf numFmtId="3" fontId="13" fillId="0" borderId="4" xfId="5" applyNumberFormat="1" applyFont="1" applyFill="1" applyBorder="1" applyAlignment="1">
      <alignment horizontal="right" wrapText="1"/>
    </xf>
    <xf numFmtId="186" fontId="13" fillId="0" borderId="8" xfId="5" applyNumberFormat="1" applyFont="1" applyFill="1" applyBorder="1" applyAlignment="1">
      <alignment horizontal="right"/>
    </xf>
    <xf numFmtId="3" fontId="13" fillId="0" borderId="8" xfId="2" applyNumberFormat="1" applyFont="1" applyFill="1" applyBorder="1" applyAlignment="1"/>
    <xf numFmtId="3" fontId="13" fillId="0" borderId="0" xfId="2" applyNumberFormat="1" applyFont="1" applyFill="1" applyBorder="1" applyAlignment="1"/>
    <xf numFmtId="0" fontId="13" fillId="0" borderId="4" xfId="5" applyFont="1" applyFill="1" applyBorder="1" applyAlignment="1">
      <alignment horizontal="left"/>
    </xf>
    <xf numFmtId="186" fontId="13" fillId="0" borderId="0" xfId="5" applyNumberFormat="1" applyFont="1" applyFill="1" applyBorder="1" applyAlignment="1">
      <alignment horizontal="right" wrapText="1"/>
    </xf>
    <xf numFmtId="0" fontId="13" fillId="0" borderId="8" xfId="5" applyFont="1" applyFill="1" applyBorder="1" applyAlignment="1"/>
    <xf numFmtId="3" fontId="13" fillId="0" borderId="0" xfId="2" applyNumberFormat="1" applyFont="1" applyFill="1" applyBorder="1" applyAlignment="1">
      <alignment horizontal="right"/>
    </xf>
    <xf numFmtId="3" fontId="13" fillId="0" borderId="4" xfId="2" applyNumberFormat="1" applyFont="1" applyFill="1" applyBorder="1" applyAlignment="1">
      <alignment horizontal="right"/>
    </xf>
    <xf numFmtId="179" fontId="13" fillId="0" borderId="4" xfId="5" applyNumberFormat="1" applyFont="1" applyFill="1" applyBorder="1" applyAlignment="1">
      <alignment horizontal="left" vertical="top"/>
    </xf>
    <xf numFmtId="3" fontId="13" fillId="0" borderId="8" xfId="2" applyNumberFormat="1" applyFont="1" applyFill="1" applyBorder="1" applyAlignment="1">
      <alignment horizontal="right" vertical="top"/>
    </xf>
    <xf numFmtId="3" fontId="13" fillId="0" borderId="0" xfId="2" applyNumberFormat="1" applyFont="1" applyFill="1" applyBorder="1" applyAlignment="1">
      <alignment horizontal="right" vertical="top"/>
    </xf>
    <xf numFmtId="3" fontId="13" fillId="0" borderId="4" xfId="2" applyNumberFormat="1" applyFont="1" applyFill="1" applyBorder="1" applyAlignment="1">
      <alignment horizontal="right" vertical="top"/>
    </xf>
    <xf numFmtId="0" fontId="13" fillId="0" borderId="0" xfId="5" applyFont="1" applyFill="1" applyBorder="1" applyAlignment="1">
      <alignment horizontal="left" vertical="top"/>
    </xf>
    <xf numFmtId="180" fontId="13" fillId="0" borderId="4" xfId="5" applyNumberFormat="1" applyFont="1" applyFill="1" applyBorder="1" applyAlignment="1">
      <alignment horizontal="left"/>
    </xf>
    <xf numFmtId="0" fontId="13" fillId="0" borderId="8" xfId="5" applyFont="1" applyFill="1" applyBorder="1" applyAlignment="1">
      <alignment horizontal="distributed"/>
    </xf>
    <xf numFmtId="180" fontId="13" fillId="0" borderId="4" xfId="5" applyNumberFormat="1" applyFont="1" applyFill="1" applyBorder="1" applyAlignment="1">
      <alignment horizontal="left" vertical="top"/>
    </xf>
    <xf numFmtId="3" fontId="13" fillId="0" borderId="8" xfId="5" applyNumberFormat="1" applyFont="1" applyFill="1" applyBorder="1" applyAlignment="1">
      <alignment horizontal="right" vertical="top" wrapText="1"/>
    </xf>
    <xf numFmtId="0" fontId="13" fillId="0" borderId="8" xfId="5" applyFont="1" applyFill="1" applyBorder="1" applyAlignment="1">
      <alignment horizontal="distributed" vertical="top"/>
    </xf>
    <xf numFmtId="181" fontId="13" fillId="0" borderId="4" xfId="5" applyNumberFormat="1" applyFont="1" applyFill="1" applyBorder="1" applyAlignment="1">
      <alignment horizontal="left"/>
    </xf>
    <xf numFmtId="181" fontId="13" fillId="0" borderId="4" xfId="5" applyNumberFormat="1" applyFont="1" applyFill="1" applyBorder="1" applyAlignment="1">
      <alignment horizontal="left" vertical="top"/>
    </xf>
    <xf numFmtId="182" fontId="13" fillId="0" borderId="4" xfId="5" applyNumberFormat="1" applyFont="1" applyFill="1" applyBorder="1" applyAlignment="1">
      <alignment horizontal="left"/>
    </xf>
    <xf numFmtId="182" fontId="13" fillId="0" borderId="4" xfId="5" applyNumberFormat="1" applyFont="1" applyFill="1" applyBorder="1" applyAlignment="1">
      <alignment horizontal="left" vertical="top"/>
    </xf>
    <xf numFmtId="179" fontId="13" fillId="0" borderId="4" xfId="5" applyNumberFormat="1" applyFont="1" applyFill="1" applyBorder="1" applyAlignment="1">
      <alignment horizontal="left"/>
    </xf>
    <xf numFmtId="3" fontId="13" fillId="0" borderId="4" xfId="5" applyNumberFormat="1" applyFont="1" applyFill="1" applyBorder="1" applyAlignment="1"/>
    <xf numFmtId="183" fontId="13" fillId="0" borderId="4" xfId="5" applyNumberFormat="1" applyFont="1" applyFill="1" applyBorder="1" applyAlignment="1">
      <alignment horizontal="left" vertical="top"/>
    </xf>
    <xf numFmtId="3" fontId="13" fillId="0" borderId="8" xfId="5" applyNumberFormat="1" applyFont="1" applyFill="1" applyBorder="1" applyAlignment="1">
      <alignment vertical="top"/>
    </xf>
    <xf numFmtId="183" fontId="13" fillId="0" borderId="4" xfId="5" applyNumberFormat="1" applyFont="1" applyFill="1" applyBorder="1" applyAlignment="1">
      <alignment horizontal="left"/>
    </xf>
    <xf numFmtId="0" fontId="15" fillId="0" borderId="0" xfId="5" applyFont="1" applyFill="1" applyBorder="1"/>
    <xf numFmtId="0" fontId="15" fillId="0" borderId="0" xfId="5" applyFont="1" applyFill="1" applyBorder="1" applyAlignment="1">
      <alignment vertical="top"/>
    </xf>
    <xf numFmtId="0" fontId="15" fillId="0" borderId="0" xfId="5" applyFont="1" applyFill="1" applyAlignment="1">
      <alignment vertical="top"/>
    </xf>
    <xf numFmtId="184" fontId="13" fillId="0" borderId="4" xfId="5" applyNumberFormat="1" applyFont="1" applyFill="1" applyBorder="1" applyAlignment="1">
      <alignment horizontal="left" vertical="top"/>
    </xf>
    <xf numFmtId="0" fontId="13" fillId="0" borderId="8" xfId="5" applyFont="1" applyFill="1" applyBorder="1" applyAlignment="1">
      <alignment horizontal="right" vertical="top"/>
    </xf>
    <xf numFmtId="184" fontId="13" fillId="0" borderId="4" xfId="5" applyNumberFormat="1" applyFont="1" applyFill="1" applyBorder="1" applyAlignment="1">
      <alignment horizontal="left"/>
    </xf>
    <xf numFmtId="0" fontId="13" fillId="0" borderId="8" xfId="5" applyFont="1" applyFill="1" applyBorder="1" applyAlignment="1">
      <alignment horizontal="right"/>
    </xf>
    <xf numFmtId="38" fontId="13" fillId="0" borderId="0" xfId="2" applyFont="1" applyFill="1" applyBorder="1" applyAlignment="1">
      <alignment horizontal="right" vertical="top"/>
    </xf>
    <xf numFmtId="0" fontId="55" fillId="0" borderId="5" xfId="5" applyFont="1" applyFill="1" applyBorder="1" applyAlignment="1">
      <alignment horizontal="center" wrapText="1"/>
    </xf>
    <xf numFmtId="0" fontId="13" fillId="0" borderId="6" xfId="5" applyFont="1" applyFill="1" applyBorder="1" applyAlignment="1">
      <alignment horizontal="center"/>
    </xf>
    <xf numFmtId="0" fontId="13" fillId="0" borderId="10" xfId="5" applyFont="1" applyFill="1" applyBorder="1" applyAlignment="1">
      <alignment horizontal="center" vertical="center"/>
    </xf>
    <xf numFmtId="38" fontId="13" fillId="0" borderId="20" xfId="15" applyNumberFormat="1" applyFont="1" applyFill="1" applyBorder="1" applyAlignment="1" applyProtection="1">
      <alignment horizontal="center" vertical="center" wrapText="1"/>
    </xf>
    <xf numFmtId="38" fontId="13" fillId="0" borderId="21" xfId="15" applyNumberFormat="1" applyFont="1" applyFill="1" applyBorder="1" applyAlignment="1" applyProtection="1">
      <alignment horizontal="center" vertical="center" wrapText="1"/>
    </xf>
    <xf numFmtId="38" fontId="13" fillId="0" borderId="24" xfId="15" applyNumberFormat="1" applyFont="1" applyFill="1" applyBorder="1" applyAlignment="1" applyProtection="1">
      <alignment horizontal="center" vertical="center" wrapText="1"/>
    </xf>
    <xf numFmtId="38" fontId="13" fillId="0" borderId="26" xfId="15" applyNumberFormat="1" applyFont="1" applyFill="1" applyBorder="1" applyAlignment="1" applyProtection="1">
      <alignment horizontal="center" vertical="center" wrapText="1"/>
    </xf>
    <xf numFmtId="38" fontId="13" fillId="0" borderId="27" xfId="15" applyNumberFormat="1" applyFont="1" applyFill="1" applyBorder="1" applyAlignment="1" applyProtection="1">
      <alignment vertical="center" wrapText="1"/>
    </xf>
    <xf numFmtId="38" fontId="13" fillId="0" borderId="28" xfId="15" applyNumberFormat="1" applyFont="1" applyFill="1" applyBorder="1" applyAlignment="1" applyProtection="1">
      <alignment vertical="center" wrapText="1"/>
    </xf>
    <xf numFmtId="38" fontId="13" fillId="0" borderId="5" xfId="15" applyNumberFormat="1" applyFont="1" applyFill="1" applyBorder="1" applyAlignment="1" applyProtection="1">
      <alignment vertical="center" wrapText="1"/>
    </xf>
    <xf numFmtId="0" fontId="5" fillId="0" borderId="0" xfId="5" applyFont="1" applyFill="1" applyBorder="1" applyAlignment="1">
      <alignment vertical="center"/>
    </xf>
    <xf numFmtId="0" fontId="5" fillId="0" borderId="1" xfId="5" applyFont="1" applyFill="1" applyBorder="1" applyAlignment="1">
      <alignment vertical="center"/>
    </xf>
    <xf numFmtId="0" fontId="13" fillId="0" borderId="1" xfId="5" applyFont="1" applyFill="1" applyBorder="1" applyAlignment="1">
      <alignment horizontal="left" vertical="center"/>
    </xf>
    <xf numFmtId="0" fontId="60" fillId="0" borderId="1" xfId="5" applyFont="1" applyFill="1" applyBorder="1" applyAlignment="1">
      <alignment vertical="center"/>
    </xf>
    <xf numFmtId="0" fontId="10" fillId="0" borderId="1" xfId="5" applyFont="1" applyFill="1" applyBorder="1" applyAlignment="1">
      <alignment horizontal="center" vertical="center"/>
    </xf>
    <xf numFmtId="0" fontId="10" fillId="0" borderId="1" xfId="12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61" fillId="0" borderId="0" xfId="5" applyFont="1" applyFill="1" applyAlignment="1">
      <alignment horizontal="left"/>
    </xf>
    <xf numFmtId="0" fontId="57" fillId="0" borderId="0" xfId="5" applyFont="1" applyFill="1"/>
    <xf numFmtId="0" fontId="10" fillId="0" borderId="0" xfId="5" applyFont="1" applyFill="1" applyAlignment="1"/>
    <xf numFmtId="0" fontId="10" fillId="0" borderId="0" xfId="5" applyFont="1" applyFill="1" applyAlignment="1">
      <alignment horizontal="left"/>
    </xf>
    <xf numFmtId="187" fontId="62" fillId="0" borderId="0" xfId="2" applyNumberFormat="1" applyFont="1" applyFill="1" applyBorder="1" applyAlignment="1">
      <alignment horizontal="right" vertical="center"/>
    </xf>
    <xf numFmtId="0" fontId="5" fillId="0" borderId="0" xfId="16" applyFont="1" applyFill="1">
      <alignment vertical="center"/>
    </xf>
    <xf numFmtId="37" fontId="13" fillId="0" borderId="0" xfId="16" applyNumberFormat="1" applyFont="1" applyFill="1" applyAlignment="1">
      <alignment horizontal="right" vertical="center"/>
    </xf>
    <xf numFmtId="37" fontId="13" fillId="0" borderId="11" xfId="16" applyNumberFormat="1" applyFont="1" applyFill="1" applyBorder="1" applyAlignment="1">
      <alignment horizontal="left" vertical="center"/>
    </xf>
    <xf numFmtId="37" fontId="13" fillId="0" borderId="9" xfId="16" applyNumberFormat="1" applyFont="1" applyFill="1" applyBorder="1" applyAlignment="1">
      <alignment horizontal="right" vertical="center"/>
    </xf>
    <xf numFmtId="37" fontId="13" fillId="0" borderId="1" xfId="16" applyNumberFormat="1" applyFont="1" applyFill="1" applyBorder="1" applyAlignment="1">
      <alignment horizontal="right" vertical="center"/>
    </xf>
    <xf numFmtId="37" fontId="13" fillId="0" borderId="11" xfId="16" applyNumberFormat="1" applyFont="1" applyFill="1" applyBorder="1" applyAlignment="1">
      <alignment horizontal="right" vertical="center"/>
    </xf>
    <xf numFmtId="37" fontId="13" fillId="0" borderId="4" xfId="16" applyNumberFormat="1" applyFont="1" applyFill="1" applyBorder="1" applyAlignment="1">
      <alignment horizontal="left" vertical="center"/>
    </xf>
    <xf numFmtId="37" fontId="13" fillId="0" borderId="8" xfId="16" applyNumberFormat="1" applyFont="1" applyFill="1" applyBorder="1" applyAlignment="1">
      <alignment horizontal="right" vertical="center"/>
    </xf>
    <xf numFmtId="37" fontId="13" fillId="0" borderId="5" xfId="16" applyNumberFormat="1" applyFont="1" applyFill="1" applyBorder="1" applyAlignment="1">
      <alignment horizontal="left" vertical="center"/>
    </xf>
    <xf numFmtId="37" fontId="13" fillId="0" borderId="6" xfId="16" applyNumberFormat="1" applyFont="1" applyFill="1" applyBorder="1" applyAlignment="1">
      <alignment horizontal="right" vertical="center"/>
    </xf>
    <xf numFmtId="37" fontId="13" fillId="0" borderId="2" xfId="16" applyNumberFormat="1" applyFont="1" applyFill="1" applyBorder="1" applyAlignment="1">
      <alignment horizontal="right" vertical="center"/>
    </xf>
    <xf numFmtId="37" fontId="13" fillId="0" borderId="5" xfId="16" applyNumberFormat="1" applyFont="1" applyFill="1" applyBorder="1" applyAlignment="1">
      <alignment horizontal="right" vertical="center"/>
    </xf>
    <xf numFmtId="0" fontId="13" fillId="0" borderId="0" xfId="16" applyFont="1" applyFill="1" applyAlignment="1">
      <alignment horizontal="center" vertical="center" wrapText="1"/>
    </xf>
    <xf numFmtId="0" fontId="13" fillId="0" borderId="32" xfId="16" applyFont="1" applyFill="1" applyBorder="1" applyAlignment="1">
      <alignment horizontal="center" vertical="center" wrapText="1"/>
    </xf>
    <xf numFmtId="0" fontId="13" fillId="0" borderId="2" xfId="16" applyFont="1" applyFill="1" applyBorder="1" applyAlignment="1">
      <alignment horizontal="center" vertical="center" wrapText="1"/>
    </xf>
    <xf numFmtId="0" fontId="13" fillId="0" borderId="5" xfId="16" applyFont="1" applyFill="1" applyBorder="1" applyAlignment="1">
      <alignment horizontal="left" vertical="center"/>
    </xf>
    <xf numFmtId="0" fontId="9" fillId="0" borderId="0" xfId="16" applyFont="1" applyFill="1" applyAlignment="1">
      <alignment horizontal="center" vertical="center"/>
    </xf>
    <xf numFmtId="0" fontId="13" fillId="0" borderId="33" xfId="16" applyFont="1" applyFill="1" applyBorder="1" applyAlignment="1">
      <alignment horizontal="center" vertical="center" wrapText="1"/>
    </xf>
    <xf numFmtId="0" fontId="15" fillId="0" borderId="32" xfId="16" applyFont="1" applyFill="1" applyBorder="1" applyAlignment="1">
      <alignment horizontal="center" vertical="center" wrapText="1"/>
    </xf>
    <xf numFmtId="0" fontId="13" fillId="0" borderId="0" xfId="16" applyFont="1" applyFill="1" applyAlignment="1">
      <alignment horizontal="right"/>
    </xf>
    <xf numFmtId="0" fontId="15" fillId="0" borderId="33" xfId="16" applyFont="1" applyFill="1" applyBorder="1" applyAlignment="1">
      <alignment horizontal="center" vertical="center" wrapText="1"/>
    </xf>
    <xf numFmtId="0" fontId="15" fillId="0" borderId="5" xfId="16" applyFont="1" applyFill="1" applyBorder="1" applyAlignment="1">
      <alignment horizontal="center" vertical="center" wrapText="1"/>
    </xf>
    <xf numFmtId="37" fontId="13" fillId="0" borderId="0" xfId="16" applyNumberFormat="1" applyFont="1" applyFill="1" applyBorder="1" applyAlignment="1">
      <alignment horizontal="right" vertical="center"/>
    </xf>
    <xf numFmtId="38" fontId="13" fillId="0" borderId="0" xfId="3" quotePrefix="1" applyFont="1" applyFill="1" applyBorder="1" applyAlignment="1">
      <alignment horizontal="right"/>
    </xf>
    <xf numFmtId="38" fontId="13" fillId="0" borderId="0" xfId="3" quotePrefix="1" applyFont="1" applyFill="1" applyBorder="1" applyAlignment="1">
      <alignment vertical="center"/>
    </xf>
    <xf numFmtId="38" fontId="13" fillId="0" borderId="0" xfId="3" applyFont="1" applyFill="1">
      <alignment vertical="center"/>
    </xf>
    <xf numFmtId="38" fontId="60" fillId="0" borderId="0" xfId="3" applyFont="1" applyFill="1">
      <alignment vertical="center"/>
    </xf>
    <xf numFmtId="38" fontId="63" fillId="0" borderId="0" xfId="3" applyFont="1" applyFill="1">
      <alignment vertical="center"/>
    </xf>
    <xf numFmtId="38" fontId="9" fillId="0" borderId="0" xfId="3" applyFont="1" applyFill="1" applyAlignment="1">
      <alignment horizontal="center" vertical="center"/>
    </xf>
    <xf numFmtId="38" fontId="10" fillId="0" borderId="0" xfId="3" quotePrefix="1" applyFont="1" applyFill="1" applyAlignment="1">
      <alignment horizontal="left" vertical="center"/>
    </xf>
    <xf numFmtId="38" fontId="64" fillId="0" borderId="0" xfId="2" applyFont="1" applyFill="1" applyBorder="1" applyAlignment="1">
      <alignment vertical="center"/>
    </xf>
    <xf numFmtId="38" fontId="64" fillId="0" borderId="0" xfId="2" applyFont="1" applyFill="1" applyBorder="1" applyAlignment="1">
      <alignment horizontal="right" vertical="center"/>
    </xf>
    <xf numFmtId="0" fontId="54" fillId="0" borderId="0" xfId="5" applyFont="1" applyFill="1" applyAlignment="1">
      <alignment horizontal="right" vertical="center"/>
    </xf>
    <xf numFmtId="0" fontId="54" fillId="0" borderId="0" xfId="5" applyFont="1" applyFill="1" applyBorder="1" applyAlignment="1">
      <alignment vertical="center"/>
    </xf>
    <xf numFmtId="49" fontId="64" fillId="0" borderId="0" xfId="5" applyNumberFormat="1" applyFont="1" applyFill="1" applyBorder="1" applyAlignment="1">
      <alignment horizontal="right" vertical="center"/>
    </xf>
    <xf numFmtId="0" fontId="54" fillId="0" borderId="0" xfId="5" applyFont="1" applyFill="1" applyBorder="1" applyAlignment="1">
      <alignment horizontal="center" vertical="center"/>
    </xf>
    <xf numFmtId="0" fontId="55" fillId="0" borderId="0" xfId="5" applyFont="1" applyFill="1" applyBorder="1" applyAlignment="1">
      <alignment vertical="center"/>
    </xf>
    <xf numFmtId="0" fontId="55" fillId="0" borderId="0" xfId="5" applyFont="1" applyFill="1" applyAlignment="1">
      <alignment vertical="center"/>
    </xf>
    <xf numFmtId="0" fontId="55" fillId="0" borderId="0" xfId="5" applyFont="1" applyFill="1" applyAlignment="1">
      <alignment horizontal="left" vertical="center"/>
    </xf>
    <xf numFmtId="3" fontId="13" fillId="0" borderId="1" xfId="2" applyNumberFormat="1" applyFont="1" applyFill="1" applyBorder="1" applyAlignment="1">
      <alignment horizontal="right" vertical="center"/>
    </xf>
    <xf numFmtId="3" fontId="13" fillId="0" borderId="11" xfId="2" applyNumberFormat="1" applyFont="1" applyFill="1" applyBorder="1" applyAlignment="1">
      <alignment horizontal="right" vertical="center"/>
    </xf>
    <xf numFmtId="3" fontId="13" fillId="0" borderId="0" xfId="5" applyNumberFormat="1" applyFont="1" applyFill="1" applyAlignment="1">
      <alignment vertical="center"/>
    </xf>
    <xf numFmtId="3" fontId="13" fillId="0" borderId="0" xfId="5" applyNumberFormat="1" applyFont="1" applyFill="1" applyAlignment="1">
      <alignment horizontal="right" vertical="center"/>
    </xf>
    <xf numFmtId="38" fontId="33" fillId="0" borderId="5" xfId="15" applyNumberFormat="1" applyFont="1" applyFill="1" applyBorder="1" applyAlignment="1" applyProtection="1">
      <alignment vertical="center" wrapText="1"/>
    </xf>
    <xf numFmtId="0" fontId="4" fillId="0" borderId="0" xfId="5" applyFont="1" applyFill="1" applyBorder="1"/>
    <xf numFmtId="185" fontId="33" fillId="0" borderId="0" xfId="5" applyNumberFormat="1" applyFont="1" applyFill="1"/>
    <xf numFmtId="0" fontId="33" fillId="0" borderId="0" xfId="5" quotePrefix="1" applyFont="1" applyFill="1" applyAlignment="1">
      <alignment vertical="center"/>
    </xf>
    <xf numFmtId="185" fontId="33" fillId="0" borderId="0" xfId="5" applyNumberFormat="1" applyFont="1" applyFill="1" applyAlignment="1">
      <alignment vertical="center"/>
    </xf>
    <xf numFmtId="0" fontId="13" fillId="0" borderId="11" xfId="5" applyFont="1" applyFill="1" applyBorder="1" applyAlignment="1">
      <alignment horizontal="left" vertical="center"/>
    </xf>
    <xf numFmtId="3" fontId="13" fillId="0" borderId="1" xfId="5" applyNumberFormat="1" applyFont="1" applyFill="1" applyBorder="1" applyAlignment="1">
      <alignment horizontal="right" vertical="center"/>
    </xf>
    <xf numFmtId="3" fontId="13" fillId="0" borderId="1" xfId="5" applyNumberFormat="1" applyFont="1" applyFill="1" applyBorder="1"/>
    <xf numFmtId="0" fontId="13" fillId="0" borderId="9" xfId="5" applyFont="1" applyFill="1" applyBorder="1" applyAlignment="1">
      <alignment horizontal="distributed" vertical="center"/>
    </xf>
    <xf numFmtId="0" fontId="13" fillId="0" borderId="1" xfId="5" applyFont="1" applyFill="1" applyBorder="1" applyAlignment="1">
      <alignment horizontal="distributed" vertical="center" wrapText="1"/>
    </xf>
    <xf numFmtId="0" fontId="13" fillId="0" borderId="34" xfId="5" applyFont="1" applyFill="1" applyBorder="1" applyAlignment="1">
      <alignment horizontal="right" vertical="center"/>
    </xf>
    <xf numFmtId="3" fontId="13" fillId="0" borderId="0" xfId="5" applyNumberFormat="1" applyFont="1" applyFill="1" applyBorder="1" applyAlignment="1">
      <alignment horizontal="right" vertical="center"/>
    </xf>
    <xf numFmtId="3" fontId="13" fillId="0" borderId="0" xfId="5" applyNumberFormat="1" applyFont="1" applyFill="1" applyBorder="1"/>
    <xf numFmtId="0" fontId="13" fillId="0" borderId="0" xfId="5" applyFont="1" applyFill="1" applyBorder="1" applyAlignment="1">
      <alignment horizontal="distributed" vertical="center" wrapText="1"/>
    </xf>
    <xf numFmtId="0" fontId="13" fillId="0" borderId="35" xfId="5" applyFont="1" applyFill="1" applyBorder="1" applyAlignment="1">
      <alignment horizontal="right" vertical="center"/>
    </xf>
    <xf numFmtId="0" fontId="44" fillId="0" borderId="4" xfId="5" applyFont="1" applyFill="1" applyBorder="1" applyAlignment="1">
      <alignment horizontal="left" vertical="center"/>
    </xf>
    <xf numFmtId="3" fontId="44" fillId="0" borderId="0" xfId="2" applyNumberFormat="1" applyFont="1" applyFill="1" applyBorder="1" applyAlignment="1">
      <alignment horizontal="right" vertical="center"/>
    </xf>
    <xf numFmtId="3" fontId="44" fillId="0" borderId="0" xfId="5" applyNumberFormat="1" applyFont="1" applyFill="1" applyBorder="1" applyAlignment="1">
      <alignment horizontal="right" vertical="center"/>
    </xf>
    <xf numFmtId="0" fontId="44" fillId="0" borderId="8" xfId="5" applyFont="1" applyFill="1" applyBorder="1" applyAlignment="1">
      <alignment horizontal="distributed" vertical="center"/>
    </xf>
    <xf numFmtId="0" fontId="44" fillId="0" borderId="0" xfId="5" applyFont="1" applyFill="1" applyBorder="1" applyAlignment="1">
      <alignment horizontal="distributed" vertical="center" wrapText="1"/>
    </xf>
    <xf numFmtId="0" fontId="44" fillId="0" borderId="35" xfId="5" applyFont="1" applyFill="1" applyBorder="1" applyAlignment="1">
      <alignment horizontal="right"/>
    </xf>
    <xf numFmtId="0" fontId="13" fillId="0" borderId="36" xfId="5" applyFont="1" applyFill="1" applyBorder="1" applyAlignment="1">
      <alignment horizontal="left" vertical="center"/>
    </xf>
    <xf numFmtId="3" fontId="13" fillId="0" borderId="37" xfId="2" applyNumberFormat="1" applyFont="1" applyFill="1" applyBorder="1" applyAlignment="1">
      <alignment horizontal="right" vertical="center"/>
    </xf>
    <xf numFmtId="3" fontId="13" fillId="0" borderId="37" xfId="5" applyNumberFormat="1" applyFont="1" applyFill="1" applyBorder="1" applyAlignment="1">
      <alignment horizontal="right" vertical="center"/>
    </xf>
    <xf numFmtId="0" fontId="13" fillId="0" borderId="38" xfId="5" applyFont="1" applyFill="1" applyBorder="1" applyAlignment="1">
      <alignment horizontal="distributed" vertical="center"/>
    </xf>
    <xf numFmtId="0" fontId="13" fillId="0" borderId="37" xfId="5" applyFont="1" applyFill="1" applyBorder="1" applyAlignment="1">
      <alignment horizontal="distributed" vertical="center" wrapText="1"/>
    </xf>
    <xf numFmtId="0" fontId="13" fillId="0" borderId="39" xfId="5" applyFont="1" applyFill="1" applyBorder="1" applyAlignment="1">
      <alignment horizontal="right" vertical="center"/>
    </xf>
    <xf numFmtId="3" fontId="13" fillId="0" borderId="0" xfId="2" applyNumberFormat="1" applyFont="1" applyFill="1" applyAlignment="1">
      <alignment horizontal="right" vertical="center"/>
    </xf>
    <xf numFmtId="3" fontId="44" fillId="0" borderId="0" xfId="2" applyNumberFormat="1" applyFont="1" applyFill="1" applyAlignment="1">
      <alignment horizontal="right" vertical="center"/>
    </xf>
    <xf numFmtId="3" fontId="44" fillId="0" borderId="0" xfId="5" applyNumberFormat="1" applyFont="1" applyFill="1" applyAlignment="1">
      <alignment horizontal="right" vertical="center"/>
    </xf>
    <xf numFmtId="0" fontId="13" fillId="0" borderId="4" xfId="5" applyFont="1" applyFill="1" applyBorder="1" applyAlignment="1">
      <alignment vertical="center"/>
    </xf>
    <xf numFmtId="3" fontId="13" fillId="0" borderId="4" xfId="5" applyNumberFormat="1" applyFont="1" applyFill="1" applyBorder="1" applyAlignment="1">
      <alignment horizontal="right" vertical="center"/>
    </xf>
    <xf numFmtId="0" fontId="13" fillId="0" borderId="40" xfId="5" applyFont="1" applyFill="1" applyBorder="1" applyAlignment="1">
      <alignment horizontal="centerContinuous" vertical="center"/>
    </xf>
    <xf numFmtId="3" fontId="33" fillId="0" borderId="0" xfId="5" applyNumberFormat="1" applyFont="1" applyFill="1" applyAlignment="1">
      <alignment horizontal="right" vertical="center"/>
    </xf>
    <xf numFmtId="0" fontId="44" fillId="0" borderId="4" xfId="5" applyFont="1" applyFill="1" applyBorder="1" applyAlignment="1">
      <alignment vertical="center"/>
    </xf>
    <xf numFmtId="3" fontId="44" fillId="0" borderId="0" xfId="5" applyNumberFormat="1" applyFont="1" applyFill="1" applyAlignment="1">
      <alignment vertical="center"/>
    </xf>
    <xf numFmtId="0" fontId="44" fillId="0" borderId="42" xfId="5" applyFont="1" applyFill="1" applyBorder="1"/>
    <xf numFmtId="0" fontId="13" fillId="0" borderId="4" xfId="5" applyFont="1" applyFill="1" applyBorder="1"/>
    <xf numFmtId="0" fontId="13" fillId="0" borderId="43" xfId="5" applyFont="1" applyFill="1" applyBorder="1" applyAlignment="1">
      <alignment horizontal="centerContinuous"/>
    </xf>
    <xf numFmtId="0" fontId="33" fillId="0" borderId="0" xfId="5" applyFont="1" applyFill="1" applyAlignment="1">
      <alignment wrapText="1"/>
    </xf>
    <xf numFmtId="0" fontId="13" fillId="0" borderId="0" xfId="5" applyFont="1" applyFill="1" applyBorder="1" applyAlignment="1">
      <alignment vertical="center" wrapText="1"/>
    </xf>
    <xf numFmtId="0" fontId="33" fillId="0" borderId="9" xfId="5" applyFont="1" applyFill="1" applyBorder="1" applyAlignment="1">
      <alignment horizontal="centerContinuous" vertical="center" wrapText="1"/>
    </xf>
    <xf numFmtId="0" fontId="33" fillId="0" borderId="0" xfId="5" applyFont="1" applyFill="1" applyBorder="1" applyAlignment="1">
      <alignment horizontal="right" vertical="center" wrapText="1"/>
    </xf>
    <xf numFmtId="0" fontId="33" fillId="0" borderId="8" xfId="5" applyFont="1" applyFill="1" applyBorder="1" applyAlignment="1">
      <alignment horizontal="centerContinuous" vertical="center"/>
    </xf>
    <xf numFmtId="0" fontId="33" fillId="0" borderId="0" xfId="5" applyFont="1" applyFill="1" applyAlignment="1">
      <alignment horizontal="center" vertical="center"/>
    </xf>
    <xf numFmtId="38" fontId="13" fillId="0" borderId="45" xfId="15" applyNumberFormat="1" applyFont="1" applyFill="1" applyBorder="1" applyAlignment="1" applyProtection="1">
      <alignment vertical="center" wrapText="1"/>
    </xf>
    <xf numFmtId="38" fontId="13" fillId="0" borderId="30" xfId="15" applyNumberFormat="1" applyFont="1" applyFill="1" applyBorder="1" applyAlignment="1" applyProtection="1">
      <alignment vertical="center" wrapText="1"/>
    </xf>
    <xf numFmtId="0" fontId="33" fillId="0" borderId="8" xfId="5" applyFont="1" applyFill="1" applyBorder="1" applyAlignment="1">
      <alignment horizontal="centerContinuous"/>
    </xf>
    <xf numFmtId="0" fontId="42" fillId="0" borderId="1" xfId="5" applyFont="1" applyFill="1" applyBorder="1" applyAlignment="1">
      <alignment horizontal="centerContinuous" vertical="center"/>
    </xf>
    <xf numFmtId="0" fontId="46" fillId="0" borderId="1" xfId="5" quotePrefix="1" applyFont="1" applyFill="1" applyBorder="1" applyAlignment="1">
      <alignment horizontal="left" vertical="center"/>
    </xf>
    <xf numFmtId="0" fontId="65" fillId="0" borderId="1" xfId="5" applyFont="1" applyFill="1" applyBorder="1" applyAlignment="1">
      <alignment horizontal="center" vertical="top"/>
    </xf>
    <xf numFmtId="0" fontId="65" fillId="0" borderId="1" xfId="5" applyFont="1" applyFill="1" applyBorder="1" applyAlignment="1">
      <alignment horizontal="right"/>
    </xf>
    <xf numFmtId="0" fontId="65" fillId="0" borderId="1" xfId="5" applyFont="1" applyFill="1" applyBorder="1" applyAlignment="1">
      <alignment horizontal="center"/>
    </xf>
    <xf numFmtId="0" fontId="66" fillId="0" borderId="1" xfId="5" quotePrefix="1" applyFont="1" applyFill="1" applyBorder="1" applyAlignment="1">
      <alignment horizontal="left"/>
    </xf>
    <xf numFmtId="0" fontId="65" fillId="0" borderId="0" xfId="5" applyFont="1" applyFill="1" applyBorder="1" applyAlignment="1">
      <alignment horizontal="center" vertical="center"/>
    </xf>
    <xf numFmtId="0" fontId="66" fillId="0" borderId="0" xfId="5" applyFont="1" applyFill="1" applyAlignment="1">
      <alignment horizontal="left" vertical="center"/>
    </xf>
    <xf numFmtId="0" fontId="46" fillId="0" borderId="0" xfId="5" quotePrefix="1" applyFont="1" applyFill="1" applyAlignment="1">
      <alignment horizontal="left"/>
    </xf>
    <xf numFmtId="0" fontId="46" fillId="0" borderId="0" xfId="5" applyFont="1" applyFill="1" applyAlignment="1">
      <alignment horizontal="left"/>
    </xf>
    <xf numFmtId="0" fontId="46" fillId="0" borderId="0" xfId="5" applyFont="1" applyFill="1" applyAlignment="1"/>
    <xf numFmtId="0" fontId="4" fillId="0" borderId="0" xfId="5" applyFont="1" applyFill="1" applyAlignment="1">
      <alignment horizontal="left" vertical="center"/>
    </xf>
    <xf numFmtId="0" fontId="46" fillId="0" borderId="0" xfId="5" applyFont="1" applyFill="1" applyAlignment="1">
      <alignment horizontal="centerContinuous"/>
    </xf>
    <xf numFmtId="0" fontId="4" fillId="0" borderId="0" xfId="5" applyFont="1" applyFill="1" applyAlignment="1">
      <alignment horizontal="right" vertical="center"/>
    </xf>
    <xf numFmtId="0" fontId="67" fillId="0" borderId="0" xfId="5" applyFont="1" applyFill="1" applyAlignment="1">
      <alignment vertical="center"/>
    </xf>
    <xf numFmtId="0" fontId="67" fillId="0" borderId="0" xfId="5" applyFont="1" applyFill="1" applyAlignment="1">
      <alignment horizontal="left" vertical="center"/>
    </xf>
    <xf numFmtId="0" fontId="66" fillId="0" borderId="0" xfId="5" quotePrefix="1" applyFont="1" applyFill="1" applyAlignment="1">
      <alignment horizontal="left" vertical="center"/>
    </xf>
    <xf numFmtId="0" fontId="66" fillId="0" borderId="0" xfId="5" applyFont="1" applyFill="1" applyAlignment="1">
      <alignment vertical="center"/>
    </xf>
    <xf numFmtId="0" fontId="66" fillId="0" borderId="0" xfId="5" applyFont="1" applyFill="1" applyAlignment="1">
      <alignment horizontal="centerContinuous" vertical="center"/>
    </xf>
    <xf numFmtId="0" fontId="67" fillId="0" borderId="0" xfId="5" applyFont="1" applyFill="1" applyAlignment="1">
      <alignment horizontal="right" vertical="center"/>
    </xf>
    <xf numFmtId="0" fontId="66" fillId="0" borderId="0" xfId="5" applyFont="1" applyFill="1" applyAlignment="1">
      <alignment horizontal="center" vertical="center"/>
    </xf>
    <xf numFmtId="0" fontId="68" fillId="0" borderId="0" xfId="5" applyFont="1" applyFill="1"/>
    <xf numFmtId="0" fontId="65" fillId="0" borderId="0" xfId="5" applyFont="1" applyFill="1" applyAlignment="1">
      <alignment horizontal="center"/>
    </xf>
    <xf numFmtId="0" fontId="68" fillId="0" borderId="0" xfId="5" applyFont="1" applyFill="1" applyAlignment="1"/>
    <xf numFmtId="0" fontId="69" fillId="0" borderId="0" xfId="5" applyFont="1" applyFill="1" applyAlignment="1">
      <alignment vertical="center"/>
    </xf>
    <xf numFmtId="0" fontId="68" fillId="0" borderId="0" xfId="5" applyFont="1" applyFill="1" applyAlignment="1">
      <alignment horizontal="center"/>
    </xf>
    <xf numFmtId="0" fontId="57" fillId="0" borderId="0" xfId="5" applyFont="1" applyFill="1" applyBorder="1" applyAlignment="1">
      <alignment vertical="center"/>
    </xf>
    <xf numFmtId="0" fontId="54" fillId="0" borderId="0" xfId="5" applyFont="1"/>
    <xf numFmtId="0" fontId="54" fillId="0" borderId="0" xfId="5" applyFont="1" applyBorder="1"/>
    <xf numFmtId="188" fontId="54" fillId="0" borderId="0" xfId="5" applyNumberFormat="1" applyFont="1"/>
    <xf numFmtId="188" fontId="54" fillId="0" borderId="0" xfId="5" applyNumberFormat="1" applyFont="1" applyAlignment="1">
      <alignment horizontal="left"/>
    </xf>
    <xf numFmtId="188" fontId="54" fillId="0" borderId="0" xfId="5" applyNumberFormat="1" applyFont="1" applyFill="1"/>
    <xf numFmtId="0" fontId="54" fillId="0" borderId="0" xfId="5" applyFont="1" applyAlignment="1">
      <alignment horizontal="left"/>
    </xf>
    <xf numFmtId="0" fontId="54" fillId="0" borderId="0" xfId="5" applyFont="1" applyFill="1"/>
    <xf numFmtId="38" fontId="14" fillId="0" borderId="0" xfId="5" applyNumberFormat="1" applyFont="1" applyFill="1"/>
    <xf numFmtId="0" fontId="14" fillId="0" borderId="0" xfId="5" applyFont="1" applyAlignment="1">
      <alignment horizontal="left"/>
    </xf>
    <xf numFmtId="0" fontId="14" fillId="0" borderId="0" xfId="5" applyFont="1"/>
    <xf numFmtId="0" fontId="14" fillId="0" borderId="0" xfId="5" applyFont="1" applyFill="1"/>
    <xf numFmtId="0" fontId="14" fillId="0" borderId="0" xfId="5" applyFont="1" applyBorder="1" applyAlignment="1">
      <alignment horizontal="left"/>
    </xf>
    <xf numFmtId="0" fontId="14" fillId="0" borderId="0" xfId="5" applyFont="1" applyBorder="1"/>
    <xf numFmtId="38" fontId="14" fillId="0" borderId="0" xfId="5" applyNumberFormat="1" applyFont="1" applyFill="1" applyBorder="1"/>
    <xf numFmtId="38" fontId="14" fillId="0" borderId="0" xfId="5" applyNumberFormat="1" applyFont="1" applyBorder="1"/>
    <xf numFmtId="0" fontId="13" fillId="0" borderId="0" xfId="5" applyFont="1" applyBorder="1"/>
    <xf numFmtId="0" fontId="13" fillId="0" borderId="0" xfId="5" applyFont="1" applyBorder="1" applyAlignment="1">
      <alignment horizontal="left"/>
    </xf>
    <xf numFmtId="38" fontId="13" fillId="0" borderId="10" xfId="5" applyNumberFormat="1" applyFont="1" applyFill="1" applyBorder="1"/>
    <xf numFmtId="0" fontId="13" fillId="0" borderId="9" xfId="5" applyFont="1" applyBorder="1"/>
    <xf numFmtId="38" fontId="13" fillId="0" borderId="10" xfId="5" applyNumberFormat="1" applyFont="1" applyFill="1" applyBorder="1" applyAlignment="1">
      <alignment horizontal="right"/>
    </xf>
    <xf numFmtId="38" fontId="13" fillId="0" borderId="11" xfId="5" applyNumberFormat="1" applyFont="1" applyBorder="1"/>
    <xf numFmtId="38" fontId="13" fillId="0" borderId="10" xfId="5" applyNumberFormat="1" applyFont="1" applyBorder="1"/>
    <xf numFmtId="188" fontId="13" fillId="0" borderId="1" xfId="5" applyNumberFormat="1" applyFont="1" applyBorder="1"/>
    <xf numFmtId="0" fontId="13" fillId="0" borderId="4" xfId="5" applyFont="1" applyBorder="1"/>
    <xf numFmtId="38" fontId="13" fillId="0" borderId="7" xfId="5" applyNumberFormat="1" applyFont="1" applyFill="1" applyBorder="1"/>
    <xf numFmtId="0" fontId="13" fillId="0" borderId="8" xfId="5" applyFont="1" applyBorder="1"/>
    <xf numFmtId="38" fontId="13" fillId="0" borderId="7" xfId="5" applyNumberFormat="1" applyFont="1" applyFill="1" applyBorder="1" applyAlignment="1">
      <alignment horizontal="right"/>
    </xf>
    <xf numFmtId="38" fontId="13" fillId="0" borderId="4" xfId="5" applyNumberFormat="1" applyFont="1" applyBorder="1"/>
    <xf numFmtId="38" fontId="13" fillId="0" borderId="7" xfId="5" applyNumberFormat="1" applyFont="1" applyBorder="1"/>
    <xf numFmtId="188" fontId="13" fillId="0" borderId="0" xfId="5" applyNumberFormat="1" applyFont="1" applyBorder="1"/>
    <xf numFmtId="188" fontId="13" fillId="0" borderId="4" xfId="5" applyNumberFormat="1" applyFont="1" applyBorder="1"/>
    <xf numFmtId="188" fontId="13" fillId="0" borderId="7" xfId="5" applyNumberFormat="1" applyFont="1" applyBorder="1" applyAlignment="1"/>
    <xf numFmtId="188" fontId="13" fillId="0" borderId="8" xfId="5" applyNumberFormat="1" applyFont="1" applyBorder="1"/>
    <xf numFmtId="188" fontId="13" fillId="0" borderId="4" xfId="5" applyNumberFormat="1" applyFont="1" applyBorder="1" applyAlignment="1">
      <alignment vertical="top"/>
    </xf>
    <xf numFmtId="38" fontId="44" fillId="0" borderId="7" xfId="5" applyNumberFormat="1" applyFont="1" applyFill="1" applyBorder="1"/>
    <xf numFmtId="38" fontId="44" fillId="0" borderId="6" xfId="5" applyNumberFormat="1" applyFont="1" applyFill="1" applyBorder="1"/>
    <xf numFmtId="38" fontId="44" fillId="0" borderId="2" xfId="5" applyNumberFormat="1" applyFont="1" applyFill="1" applyBorder="1"/>
    <xf numFmtId="38" fontId="44" fillId="0" borderId="3" xfId="5" applyNumberFormat="1" applyFont="1" applyFill="1" applyBorder="1" applyAlignment="1">
      <alignment horizontal="right"/>
    </xf>
    <xf numFmtId="38" fontId="44" fillId="0" borderId="5" xfId="5" applyNumberFormat="1" applyFont="1" applyBorder="1"/>
    <xf numFmtId="38" fontId="44" fillId="0" borderId="3" xfId="5" applyNumberFormat="1" applyFont="1" applyBorder="1"/>
    <xf numFmtId="38" fontId="13" fillId="0" borderId="0" xfId="5" applyNumberFormat="1" applyFont="1" applyFill="1" applyBorder="1"/>
    <xf numFmtId="188" fontId="13" fillId="0" borderId="11" xfId="5" applyNumberFormat="1" applyFont="1" applyBorder="1"/>
    <xf numFmtId="188" fontId="13" fillId="0" borderId="0" xfId="5" applyNumberFormat="1" applyFont="1"/>
    <xf numFmtId="0" fontId="44" fillId="0" borderId="4" xfId="5" applyFont="1" applyBorder="1" applyAlignment="1">
      <alignment wrapText="1"/>
    </xf>
    <xf numFmtId="38" fontId="44" fillId="0" borderId="7" xfId="5" applyNumberFormat="1" applyFont="1" applyFill="1" applyBorder="1" applyAlignment="1">
      <alignment horizontal="right"/>
    </xf>
    <xf numFmtId="38" fontId="44" fillId="0" borderId="4" xfId="5" applyNumberFormat="1" applyFont="1" applyBorder="1"/>
    <xf numFmtId="38" fontId="44" fillId="0" borderId="7" xfId="5" applyNumberFormat="1" applyFont="1" applyBorder="1"/>
    <xf numFmtId="188" fontId="44" fillId="0" borderId="8" xfId="5" applyNumberFormat="1" applyFont="1" applyBorder="1"/>
    <xf numFmtId="188" fontId="13" fillId="0" borderId="1" xfId="5" applyNumberFormat="1" applyFont="1" applyBorder="1" applyAlignment="1"/>
    <xf numFmtId="188" fontId="13" fillId="0" borderId="9" xfId="5" applyNumberFormat="1" applyFont="1" applyBorder="1"/>
    <xf numFmtId="188" fontId="13" fillId="0" borderId="0" xfId="5" applyNumberFormat="1" applyFont="1" applyBorder="1" applyAlignment="1"/>
    <xf numFmtId="188" fontId="44" fillId="0" borderId="4" xfId="5" applyNumberFormat="1" applyFont="1" applyBorder="1"/>
    <xf numFmtId="188" fontId="13" fillId="0" borderId="10" xfId="5" applyNumberFormat="1" applyFont="1" applyBorder="1" applyAlignment="1"/>
    <xf numFmtId="188" fontId="13" fillId="0" borderId="0" xfId="5" applyNumberFormat="1" applyFont="1" applyBorder="1" applyAlignment="1">
      <alignment horizontal="center"/>
    </xf>
    <xf numFmtId="0" fontId="44" fillId="0" borderId="5" xfId="5" applyFont="1" applyBorder="1" applyAlignment="1">
      <alignment wrapText="1"/>
    </xf>
    <xf numFmtId="38" fontId="44" fillId="0" borderId="3" xfId="5" applyNumberFormat="1" applyFont="1" applyFill="1" applyBorder="1"/>
    <xf numFmtId="188" fontId="44" fillId="0" borderId="6" xfId="5" applyNumberFormat="1" applyFont="1" applyBorder="1"/>
    <xf numFmtId="188" fontId="13" fillId="0" borderId="0" xfId="5" applyNumberFormat="1" applyFont="1" applyBorder="1" applyAlignment="1">
      <alignment horizontal="left"/>
    </xf>
    <xf numFmtId="176" fontId="13" fillId="0" borderId="10" xfId="5" applyNumberFormat="1" applyFont="1" applyFill="1" applyBorder="1" applyAlignment="1">
      <alignment horizontal="center"/>
    </xf>
    <xf numFmtId="178" fontId="13" fillId="0" borderId="10" xfId="5" applyNumberFormat="1" applyFont="1" applyFill="1" applyBorder="1" applyAlignment="1">
      <alignment horizontal="center"/>
    </xf>
    <xf numFmtId="189" fontId="13" fillId="0" borderId="10" xfId="5" applyNumberFormat="1" applyFont="1" applyFill="1" applyBorder="1" applyAlignment="1">
      <alignment horizontal="center"/>
    </xf>
    <xf numFmtId="184" fontId="13" fillId="0" borderId="10" xfId="5" applyNumberFormat="1" applyFont="1" applyFill="1" applyBorder="1" applyAlignment="1">
      <alignment horizontal="center"/>
    </xf>
    <xf numFmtId="188" fontId="44" fillId="0" borderId="0" xfId="5" applyNumberFormat="1" applyFont="1" applyBorder="1"/>
    <xf numFmtId="190" fontId="13" fillId="0" borderId="3" xfId="5" quotePrefix="1" applyNumberFormat="1" applyFont="1" applyFill="1" applyBorder="1" applyAlignment="1">
      <alignment horizontal="center"/>
    </xf>
    <xf numFmtId="188" fontId="54" fillId="0" borderId="0" xfId="5" applyNumberFormat="1" applyFont="1" applyBorder="1"/>
    <xf numFmtId="188" fontId="13" fillId="0" borderId="0" xfId="5" applyNumberFormat="1" applyFont="1" applyFill="1" applyAlignment="1">
      <alignment horizontal="right"/>
    </xf>
    <xf numFmtId="188" fontId="54" fillId="0" borderId="1" xfId="5" applyNumberFormat="1" applyFont="1" applyFill="1" applyBorder="1"/>
    <xf numFmtId="188" fontId="64" fillId="0" borderId="0" xfId="5" applyNumberFormat="1" applyFont="1"/>
    <xf numFmtId="188" fontId="10" fillId="0" borderId="0" xfId="5" applyNumberFormat="1" applyFont="1"/>
    <xf numFmtId="188" fontId="10" fillId="0" borderId="0" xfId="12" applyNumberFormat="1" applyFont="1" applyBorder="1"/>
    <xf numFmtId="0" fontId="71" fillId="0" borderId="0" xfId="5" applyFont="1"/>
    <xf numFmtId="0" fontId="71" fillId="0" borderId="0" xfId="5" applyFont="1" applyBorder="1"/>
    <xf numFmtId="188" fontId="71" fillId="0" borderId="0" xfId="5" applyNumberFormat="1" applyFont="1"/>
    <xf numFmtId="188" fontId="71" fillId="0" borderId="0" xfId="5" applyNumberFormat="1" applyFont="1" applyAlignment="1">
      <alignment horizontal="left"/>
    </xf>
    <xf numFmtId="188" fontId="71" fillId="0" borderId="0" xfId="5" applyNumberFormat="1" applyFont="1" applyFill="1"/>
    <xf numFmtId="188" fontId="53" fillId="0" borderId="0" xfId="5" applyNumberFormat="1" applyFont="1" applyAlignment="1"/>
    <xf numFmtId="188" fontId="10" fillId="0" borderId="0" xfId="5" applyNumberFormat="1" applyFont="1" applyAlignment="1"/>
    <xf numFmtId="188" fontId="71" fillId="0" borderId="0" xfId="5" applyNumberFormat="1" applyFont="1" applyAlignment="1">
      <alignment horizontal="right"/>
    </xf>
    <xf numFmtId="0" fontId="5" fillId="0" borderId="0" xfId="5" applyFill="1"/>
    <xf numFmtId="192" fontId="5" fillId="0" borderId="0" xfId="5" applyNumberFormat="1" applyFill="1"/>
    <xf numFmtId="0" fontId="59" fillId="0" borderId="0" xfId="5" applyFont="1" applyFill="1"/>
    <xf numFmtId="192" fontId="59" fillId="0" borderId="0" xfId="5" applyNumberFormat="1" applyFont="1" applyFill="1"/>
    <xf numFmtId="192" fontId="59" fillId="0" borderId="0" xfId="5" applyNumberFormat="1" applyFont="1" applyFill="1" applyBorder="1" applyAlignment="1">
      <alignment horizontal="right"/>
    </xf>
    <xf numFmtId="0" fontId="59" fillId="0" borderId="0" xfId="5" applyFont="1" applyFill="1" applyAlignment="1"/>
    <xf numFmtId="0" fontId="13" fillId="0" borderId="2" xfId="5" quotePrefix="1" applyFont="1" applyFill="1" applyBorder="1" applyAlignment="1">
      <alignment horizontal="left"/>
    </xf>
    <xf numFmtId="38" fontId="59" fillId="0" borderId="0" xfId="5" applyNumberFormat="1" applyFont="1" applyFill="1"/>
    <xf numFmtId="3" fontId="13" fillId="0" borderId="11" xfId="5" applyNumberFormat="1" applyFont="1" applyFill="1" applyBorder="1" applyAlignment="1"/>
    <xf numFmtId="38" fontId="13" fillId="0" borderId="10" xfId="2" applyFont="1" applyFill="1" applyBorder="1" applyAlignment="1">
      <alignment horizontal="right"/>
    </xf>
    <xf numFmtId="49" fontId="14" fillId="0" borderId="9" xfId="5" quotePrefix="1" applyNumberFormat="1" applyFont="1" applyFill="1" applyBorder="1" applyAlignment="1">
      <alignment horizontal="left"/>
    </xf>
    <xf numFmtId="38" fontId="13" fillId="0" borderId="7" xfId="2" applyFont="1" applyFill="1" applyBorder="1" applyAlignment="1">
      <alignment horizontal="right"/>
    </xf>
    <xf numFmtId="49" fontId="14" fillId="0" borderId="8" xfId="5" quotePrefix="1" applyNumberFormat="1" applyFont="1" applyFill="1" applyBorder="1" applyAlignment="1">
      <alignment horizontal="left"/>
    </xf>
    <xf numFmtId="3" fontId="13" fillId="0" borderId="4" xfId="5" quotePrefix="1" applyNumberFormat="1" applyFont="1" applyFill="1" applyBorder="1" applyAlignment="1">
      <alignment horizontal="left"/>
    </xf>
    <xf numFmtId="0" fontId="13" fillId="0" borderId="4" xfId="5" applyFont="1" applyFill="1" applyBorder="1" applyAlignment="1"/>
    <xf numFmtId="49" fontId="70" fillId="0" borderId="8" xfId="5" applyNumberFormat="1" applyFont="1" applyFill="1" applyBorder="1" applyAlignment="1">
      <alignment horizontal="right"/>
    </xf>
    <xf numFmtId="38" fontId="13" fillId="0" borderId="4" xfId="2" quotePrefix="1" applyFont="1" applyFill="1" applyBorder="1" applyAlignment="1">
      <alignment horizontal="left"/>
    </xf>
    <xf numFmtId="38" fontId="13" fillId="0" borderId="4" xfId="2" applyFont="1" applyFill="1" applyBorder="1" applyAlignment="1"/>
    <xf numFmtId="49" fontId="14" fillId="0" borderId="0" xfId="5" applyNumberFormat="1" applyFont="1" applyFill="1" applyBorder="1" applyAlignment="1"/>
    <xf numFmtId="49" fontId="14" fillId="0" borderId="0" xfId="5" quotePrefix="1" applyNumberFormat="1" applyFont="1" applyFill="1" applyBorder="1" applyAlignment="1">
      <alignment horizontal="left"/>
    </xf>
    <xf numFmtId="49" fontId="14" fillId="0" borderId="8" xfId="5" applyNumberFormat="1" applyFont="1" applyFill="1" applyBorder="1" applyAlignment="1">
      <alignment horizontal="right"/>
    </xf>
    <xf numFmtId="193" fontId="13" fillId="0" borderId="10" xfId="5" applyNumberFormat="1" applyFont="1" applyFill="1" applyBorder="1" applyAlignment="1">
      <alignment horizontal="center" vertical="center" wrapText="1"/>
    </xf>
    <xf numFmtId="38" fontId="13" fillId="0" borderId="10" xfId="5" applyNumberFormat="1" applyFont="1" applyFill="1" applyBorder="1" applyAlignment="1">
      <alignment horizontal="center" vertical="center" wrapText="1"/>
    </xf>
    <xf numFmtId="194" fontId="13" fillId="0" borderId="10" xfId="2" applyNumberFormat="1" applyFont="1" applyFill="1" applyBorder="1" applyAlignment="1">
      <alignment horizontal="center" vertical="center" wrapText="1"/>
    </xf>
    <xf numFmtId="193" fontId="13" fillId="0" borderId="3" xfId="5" applyNumberFormat="1" applyFont="1" applyFill="1" applyBorder="1" applyAlignment="1">
      <alignment horizontal="center" vertical="center" wrapText="1"/>
    </xf>
    <xf numFmtId="193" fontId="13" fillId="0" borderId="3" xfId="5" applyNumberFormat="1" applyFont="1" applyFill="1" applyBorder="1" applyAlignment="1">
      <alignment horizontal="center" vertical="center"/>
    </xf>
    <xf numFmtId="38" fontId="13" fillId="0" borderId="3" xfId="5" quotePrefix="1" applyNumberFormat="1" applyFont="1" applyFill="1" applyBorder="1" applyAlignment="1">
      <alignment horizontal="center" vertical="center" wrapText="1"/>
    </xf>
    <xf numFmtId="38" fontId="13" fillId="0" borderId="3" xfId="5" applyNumberFormat="1" applyFont="1" applyFill="1" applyBorder="1" applyAlignment="1">
      <alignment horizontal="center" vertical="center"/>
    </xf>
    <xf numFmtId="195" fontId="13" fillId="0" borderId="3" xfId="5" applyNumberFormat="1" applyFont="1" applyFill="1" applyBorder="1" applyAlignment="1">
      <alignment horizontal="center" vertical="center"/>
    </xf>
    <xf numFmtId="194" fontId="13" fillId="0" borderId="3" xfId="2" applyNumberFormat="1" applyFont="1" applyFill="1" applyBorder="1" applyAlignment="1">
      <alignment horizontal="center" vertical="center"/>
    </xf>
    <xf numFmtId="0" fontId="5" fillId="0" borderId="1" xfId="5" applyFill="1" applyBorder="1" applyAlignment="1">
      <alignment horizontal="right"/>
    </xf>
    <xf numFmtId="0" fontId="72" fillId="0" borderId="0" xfId="5" applyFont="1" applyFill="1"/>
    <xf numFmtId="0" fontId="10" fillId="0" borderId="0" xfId="5" quotePrefix="1" applyFont="1" applyFill="1" applyAlignment="1">
      <alignment horizontal="left"/>
    </xf>
    <xf numFmtId="0" fontId="59" fillId="0" borderId="0" xfId="5" applyFont="1" applyFill="1" applyBorder="1" applyAlignment="1">
      <alignment vertical="center"/>
    </xf>
    <xf numFmtId="3" fontId="59" fillId="0" borderId="0" xfId="5" applyNumberFormat="1" applyFont="1" applyFill="1" applyBorder="1" applyAlignment="1">
      <alignment vertical="center"/>
    </xf>
    <xf numFmtId="0" fontId="59" fillId="0" borderId="2" xfId="5" applyFont="1" applyFill="1" applyBorder="1" applyAlignment="1">
      <alignment vertical="center"/>
    </xf>
    <xf numFmtId="38" fontId="54" fillId="0" borderId="0" xfId="2" applyFont="1" applyFill="1"/>
    <xf numFmtId="196" fontId="13" fillId="0" borderId="10" xfId="5" applyNumberFormat="1" applyFont="1" applyFill="1" applyBorder="1" applyAlignment="1"/>
    <xf numFmtId="38" fontId="13" fillId="0" borderId="10" xfId="2" applyFont="1" applyFill="1" applyBorder="1" applyAlignment="1"/>
    <xf numFmtId="197" fontId="13" fillId="0" borderId="7" xfId="5" applyNumberFormat="1" applyFont="1" applyFill="1" applyBorder="1" applyAlignment="1"/>
    <xf numFmtId="38" fontId="13" fillId="0" borderId="21" xfId="2" applyFont="1" applyFill="1" applyBorder="1"/>
    <xf numFmtId="196" fontId="13" fillId="0" borderId="7" xfId="5" applyNumberFormat="1" applyFont="1" applyFill="1" applyBorder="1" applyAlignment="1"/>
    <xf numFmtId="38" fontId="13" fillId="0" borderId="7" xfId="2" applyFont="1" applyFill="1" applyBorder="1" applyAlignment="1"/>
    <xf numFmtId="38" fontId="13" fillId="0" borderId="23" xfId="2" applyFont="1" applyFill="1" applyBorder="1"/>
    <xf numFmtId="196" fontId="13" fillId="0" borderId="7" xfId="5" applyNumberFormat="1" applyFont="1" applyFill="1" applyBorder="1" applyAlignment="1">
      <alignment horizontal="right"/>
    </xf>
    <xf numFmtId="40" fontId="59" fillId="0" borderId="0" xfId="5" applyNumberFormat="1" applyFont="1" applyFill="1"/>
    <xf numFmtId="38" fontId="54" fillId="0" borderId="0" xfId="5" applyNumberFormat="1" applyFont="1" applyFill="1"/>
    <xf numFmtId="196" fontId="13" fillId="0" borderId="7" xfId="2" applyNumberFormat="1" applyFont="1" applyFill="1" applyBorder="1" applyAlignment="1"/>
    <xf numFmtId="198" fontId="59" fillId="0" borderId="0" xfId="5" applyNumberFormat="1" applyFont="1" applyFill="1"/>
    <xf numFmtId="3" fontId="59" fillId="0" borderId="0" xfId="5" applyNumberFormat="1" applyFont="1" applyFill="1"/>
    <xf numFmtId="197" fontId="13" fillId="0" borderId="7" xfId="2" applyNumberFormat="1" applyFont="1" applyFill="1" applyBorder="1" applyAlignment="1"/>
    <xf numFmtId="38" fontId="13" fillId="0" borderId="10" xfId="12" applyNumberFormat="1" applyFont="1" applyFill="1" applyBorder="1" applyAlignment="1">
      <alignment horizontal="center" vertical="center" wrapText="1"/>
    </xf>
    <xf numFmtId="194" fontId="13" fillId="0" borderId="10" xfId="2" quotePrefix="1" applyNumberFormat="1" applyFont="1" applyFill="1" applyBorder="1" applyAlignment="1">
      <alignment horizontal="center" vertical="center" wrapText="1"/>
    </xf>
    <xf numFmtId="193" fontId="13" fillId="0" borderId="3" xfId="12" quotePrefix="1" applyNumberFormat="1" applyFont="1" applyFill="1" applyBorder="1" applyAlignment="1">
      <alignment horizontal="center" vertical="center" wrapText="1"/>
    </xf>
    <xf numFmtId="193" fontId="13" fillId="0" borderId="7" xfId="12" applyNumberFormat="1" applyFont="1" applyFill="1" applyBorder="1" applyAlignment="1">
      <alignment horizontal="center" vertical="center" wrapText="1"/>
    </xf>
    <xf numFmtId="38" fontId="13" fillId="0" borderId="3" xfId="12" quotePrefix="1" applyNumberFormat="1" applyFont="1" applyFill="1" applyBorder="1" applyAlignment="1">
      <alignment horizontal="center" vertical="center" wrapText="1"/>
    </xf>
    <xf numFmtId="194" fontId="13" fillId="0" borderId="7" xfId="2" applyNumberFormat="1" applyFont="1" applyFill="1" applyBorder="1" applyAlignment="1">
      <alignment horizontal="center" vertical="center" wrapText="1"/>
    </xf>
    <xf numFmtId="38" fontId="13" fillId="0" borderId="2" xfId="12" applyNumberFormat="1" applyFont="1" applyFill="1" applyBorder="1" applyAlignment="1">
      <alignment horizontal="centerContinuous" vertical="center" wrapText="1"/>
    </xf>
    <xf numFmtId="38" fontId="13" fillId="0" borderId="5" xfId="12" applyNumberFormat="1" applyFont="1" applyFill="1" applyBorder="1" applyAlignment="1">
      <alignment horizontal="centerContinuous" vertical="center" wrapText="1"/>
    </xf>
    <xf numFmtId="193" fontId="13" fillId="0" borderId="0" xfId="5" applyNumberFormat="1" applyFont="1" applyFill="1" applyBorder="1" applyAlignment="1">
      <alignment horizontal="left" indent="1"/>
    </xf>
    <xf numFmtId="40" fontId="13" fillId="0" borderId="0" xfId="2" applyNumberFormat="1" applyFont="1" applyFill="1" applyBorder="1" applyAlignment="1"/>
    <xf numFmtId="199" fontId="13" fillId="0" borderId="0" xfId="2" applyNumberFormat="1" applyFont="1" applyFill="1" applyBorder="1" applyAlignment="1"/>
    <xf numFmtId="0" fontId="13" fillId="0" borderId="0" xfId="5" quotePrefix="1" applyFont="1" applyFill="1" applyAlignment="1"/>
    <xf numFmtId="38" fontId="13" fillId="0" borderId="0" xfId="2" applyFont="1" applyFill="1" applyBorder="1" applyAlignment="1">
      <alignment horizontal="right"/>
    </xf>
    <xf numFmtId="38" fontId="13" fillId="0" borderId="0" xfId="2" applyFont="1" applyFill="1" applyBorder="1"/>
    <xf numFmtId="0" fontId="13" fillId="0" borderId="0" xfId="5" quotePrefix="1" applyFont="1" applyFill="1" applyBorder="1" applyAlignment="1">
      <alignment horizontal="left"/>
    </xf>
    <xf numFmtId="0" fontId="74" fillId="0" borderId="0" xfId="5" applyFont="1" applyFill="1" applyBorder="1"/>
    <xf numFmtId="38" fontId="10" fillId="0" borderId="0" xfId="5" applyNumberFormat="1" applyFont="1" applyFill="1"/>
    <xf numFmtId="0" fontId="13" fillId="0" borderId="1" xfId="5" applyFont="1" applyFill="1" applyBorder="1"/>
    <xf numFmtId="0" fontId="74" fillId="0" borderId="11" xfId="5" applyFont="1" applyFill="1" applyBorder="1"/>
    <xf numFmtId="0" fontId="13" fillId="0" borderId="0" xfId="5" applyFont="1" applyFill="1" applyAlignment="1">
      <alignment wrapText="1"/>
    </xf>
    <xf numFmtId="193" fontId="13" fillId="0" borderId="0" xfId="5" applyNumberFormat="1" applyFont="1" applyFill="1" applyBorder="1" applyAlignment="1"/>
    <xf numFmtId="0" fontId="44" fillId="0" borderId="8" xfId="5" applyFont="1" applyFill="1" applyBorder="1" applyAlignment="1">
      <alignment horizontal="centerContinuous"/>
    </xf>
    <xf numFmtId="193" fontId="13" fillId="0" borderId="0" xfId="5" applyNumberFormat="1" applyFont="1" applyFill="1" applyBorder="1" applyAlignment="1">
      <alignment vertical="center"/>
    </xf>
    <xf numFmtId="193" fontId="13" fillId="0" borderId="3" xfId="5" applyNumberFormat="1" applyFont="1" applyFill="1" applyBorder="1" applyAlignment="1">
      <alignment horizontal="right" vertical="center"/>
    </xf>
    <xf numFmtId="0" fontId="13" fillId="0" borderId="0" xfId="5" quotePrefix="1" applyFont="1" applyFill="1" applyBorder="1" applyAlignment="1">
      <alignment horizontal="left" vertical="center"/>
    </xf>
    <xf numFmtId="193" fontId="13" fillId="0" borderId="7" xfId="5" applyNumberFormat="1" applyFont="1" applyFill="1" applyBorder="1" applyAlignment="1">
      <alignment horizontal="center" vertical="center" wrapText="1"/>
    </xf>
    <xf numFmtId="0" fontId="71" fillId="0" borderId="0" xfId="5" applyFont="1" applyFill="1"/>
    <xf numFmtId="0" fontId="13" fillId="0" borderId="0" xfId="5" quotePrefix="1" applyFont="1" applyFill="1" applyAlignment="1">
      <alignment wrapText="1"/>
    </xf>
    <xf numFmtId="0" fontId="13" fillId="0" borderId="11" xfId="5" applyFont="1" applyFill="1" applyBorder="1"/>
    <xf numFmtId="38" fontId="13" fillId="0" borderId="10" xfId="2" applyNumberFormat="1" applyFont="1" applyFill="1" applyBorder="1" applyAlignment="1">
      <alignment horizontal="right"/>
    </xf>
    <xf numFmtId="40" fontId="13" fillId="0" borderId="10" xfId="2" applyNumberFormat="1" applyFont="1" applyFill="1" applyBorder="1" applyAlignment="1">
      <alignment horizontal="right"/>
    </xf>
    <xf numFmtId="38" fontId="13" fillId="0" borderId="7" xfId="2" applyNumberFormat="1" applyFont="1" applyFill="1" applyBorder="1" applyAlignment="1">
      <alignment horizontal="right"/>
    </xf>
    <xf numFmtId="40" fontId="13" fillId="0" borderId="7" xfId="2" applyNumberFormat="1" applyFont="1" applyFill="1" applyBorder="1" applyAlignment="1">
      <alignment horizontal="right"/>
    </xf>
    <xf numFmtId="0" fontId="59" fillId="0" borderId="0" xfId="5" quotePrefix="1" applyFont="1" applyFill="1" applyAlignment="1">
      <alignment horizontal="left"/>
    </xf>
    <xf numFmtId="38" fontId="13" fillId="0" borderId="3" xfId="12" applyNumberFormat="1" applyFont="1" applyFill="1" applyBorder="1" applyAlignment="1">
      <alignment horizontal="center" vertical="center" wrapText="1"/>
    </xf>
    <xf numFmtId="38" fontId="13" fillId="0" borderId="7" xfId="5" applyNumberFormat="1" applyFont="1" applyFill="1" applyBorder="1" applyAlignment="1">
      <alignment horizontal="center" vertical="center" wrapText="1"/>
    </xf>
    <xf numFmtId="0" fontId="13" fillId="0" borderId="1" xfId="5" quotePrefix="1" applyFont="1" applyFill="1" applyBorder="1" applyAlignment="1">
      <alignment horizontal="left" vertical="center"/>
    </xf>
    <xf numFmtId="193" fontId="13" fillId="0" borderId="11" xfId="5" applyNumberFormat="1" applyFont="1" applyFill="1" applyBorder="1" applyAlignment="1">
      <alignment horizontal="left" indent="1"/>
    </xf>
    <xf numFmtId="199" fontId="13" fillId="0" borderId="10" xfId="2" applyNumberFormat="1" applyFont="1" applyFill="1" applyBorder="1" applyAlignment="1">
      <alignment horizontal="right"/>
    </xf>
    <xf numFmtId="199" fontId="13" fillId="0" borderId="7" xfId="2" applyNumberFormat="1" applyFont="1" applyFill="1" applyBorder="1" applyAlignment="1">
      <alignment horizontal="right"/>
    </xf>
    <xf numFmtId="0" fontId="44" fillId="0" borderId="0" xfId="5" applyFont="1" applyFill="1" applyBorder="1" applyAlignment="1">
      <alignment horizontal="centerContinuous"/>
    </xf>
    <xf numFmtId="38" fontId="13" fillId="0" borderId="3" xfId="5" applyNumberFormat="1" applyFont="1" applyFill="1" applyBorder="1" applyAlignment="1">
      <alignment horizontal="right" vertical="center"/>
    </xf>
    <xf numFmtId="192" fontId="13" fillId="0" borderId="3" xfId="5" applyNumberFormat="1" applyFont="1" applyFill="1" applyBorder="1" applyAlignment="1">
      <alignment horizontal="right" vertical="center"/>
    </xf>
    <xf numFmtId="195" fontId="13" fillId="0" borderId="2" xfId="5" applyNumberFormat="1" applyFont="1" applyFill="1" applyBorder="1" applyAlignment="1">
      <alignment horizontal="right" vertical="center"/>
    </xf>
    <xf numFmtId="194" fontId="13" fillId="0" borderId="3" xfId="2" applyNumberFormat="1" applyFont="1" applyFill="1" applyBorder="1" applyAlignment="1">
      <alignment horizontal="right" vertical="center"/>
    </xf>
    <xf numFmtId="193" fontId="13" fillId="0" borderId="7" xfId="12" applyNumberFormat="1" applyFont="1" applyFill="1" applyBorder="1" applyAlignment="1">
      <alignment horizontal="center" vertical="center"/>
    </xf>
    <xf numFmtId="38" fontId="13" fillId="0" borderId="7" xfId="12" quotePrefix="1" applyNumberFormat="1" applyFont="1" applyFill="1" applyBorder="1" applyAlignment="1">
      <alignment horizontal="center" vertical="center" wrapText="1"/>
    </xf>
    <xf numFmtId="38" fontId="13" fillId="0" borderId="7" xfId="12" applyNumberFormat="1" applyFont="1" applyFill="1" applyBorder="1" applyAlignment="1">
      <alignment horizontal="center" vertical="center" wrapText="1"/>
    </xf>
    <xf numFmtId="0" fontId="13" fillId="0" borderId="7" xfId="12" applyFont="1" applyFill="1" applyBorder="1" applyAlignment="1">
      <alignment horizontal="center" vertical="center" wrapText="1"/>
    </xf>
    <xf numFmtId="195" fontId="13" fillId="0" borderId="0" xfId="12" applyNumberFormat="1" applyFont="1" applyFill="1" applyBorder="1" applyAlignment="1">
      <alignment horizontal="center" vertical="center" wrapText="1"/>
    </xf>
    <xf numFmtId="194" fontId="13" fillId="0" borderId="7" xfId="2" applyNumberFormat="1" applyFont="1" applyFill="1" applyBorder="1" applyAlignment="1">
      <alignment horizontal="center" vertical="center"/>
    </xf>
    <xf numFmtId="193" fontId="13" fillId="0" borderId="7" xfId="12" quotePrefix="1" applyNumberFormat="1" applyFont="1" applyFill="1" applyBorder="1" applyAlignment="1">
      <alignment horizontal="center" vertical="center" wrapText="1"/>
    </xf>
    <xf numFmtId="193" fontId="15" fillId="0" borderId="7" xfId="12" quotePrefix="1" applyNumberFormat="1" applyFont="1" applyFill="1" applyBorder="1" applyAlignment="1">
      <alignment horizontal="center" vertical="center" wrapText="1"/>
    </xf>
    <xf numFmtId="193" fontId="15" fillId="0" borderId="3" xfId="12" quotePrefix="1" applyNumberFormat="1" applyFont="1" applyFill="1" applyBorder="1" applyAlignment="1">
      <alignment horizontal="center" vertical="center" wrapText="1"/>
    </xf>
    <xf numFmtId="38" fontId="13" fillId="0" borderId="3" xfId="12" quotePrefix="1" applyNumberFormat="1" applyFont="1" applyFill="1" applyBorder="1" applyAlignment="1">
      <alignment horizontal="center" vertical="center"/>
    </xf>
    <xf numFmtId="195" fontId="13" fillId="0" borderId="3" xfId="12" applyNumberFormat="1" applyFont="1" applyFill="1" applyBorder="1" applyAlignment="1">
      <alignment horizontal="center" vertical="center" wrapText="1"/>
    </xf>
    <xf numFmtId="0" fontId="10" fillId="0" borderId="0" xfId="5" quotePrefix="1" applyFont="1" applyFill="1" applyBorder="1" applyAlignment="1">
      <alignment horizontal="left"/>
    </xf>
    <xf numFmtId="0" fontId="54" fillId="0" borderId="0" xfId="5" applyFont="1" applyFill="1" applyBorder="1"/>
    <xf numFmtId="197" fontId="13" fillId="0" borderId="10" xfId="2" applyNumberFormat="1" applyFont="1" applyFill="1" applyBorder="1" applyAlignment="1">
      <alignment horizontal="right"/>
    </xf>
    <xf numFmtId="38" fontId="59" fillId="0" borderId="0" xfId="5" applyNumberFormat="1" applyFont="1" applyFill="1" applyBorder="1"/>
    <xf numFmtId="197" fontId="13" fillId="0" borderId="7" xfId="2" applyNumberFormat="1" applyFont="1" applyFill="1" applyBorder="1" applyAlignment="1">
      <alignment horizontal="right"/>
    </xf>
    <xf numFmtId="0" fontId="18" fillId="0" borderId="0" xfId="1" quotePrefix="1" applyFill="1" applyAlignment="1" applyProtection="1">
      <alignment vertical="center"/>
    </xf>
    <xf numFmtId="176" fontId="13" fillId="0" borderId="0" xfId="5" applyNumberFormat="1" applyFont="1" applyFill="1" applyBorder="1" applyAlignment="1">
      <alignment horizontal="left"/>
    </xf>
    <xf numFmtId="176" fontId="13" fillId="0" borderId="11" xfId="5" applyNumberFormat="1" applyFont="1" applyFill="1" applyBorder="1" applyAlignment="1">
      <alignment horizontal="left"/>
    </xf>
    <xf numFmtId="200" fontId="13" fillId="0" borderId="1" xfId="5" applyNumberFormat="1" applyFont="1" applyFill="1" applyBorder="1" applyAlignment="1">
      <alignment horizontal="right"/>
    </xf>
    <xf numFmtId="38" fontId="13" fillId="0" borderId="1" xfId="2" applyFont="1" applyFill="1" applyBorder="1" applyAlignment="1">
      <alignment horizontal="right"/>
    </xf>
    <xf numFmtId="201" fontId="13" fillId="0" borderId="1" xfId="5" applyNumberFormat="1" applyFont="1" applyFill="1" applyBorder="1" applyAlignment="1">
      <alignment horizontal="right"/>
    </xf>
    <xf numFmtId="200" fontId="13" fillId="0" borderId="11" xfId="5" applyNumberFormat="1" applyFont="1" applyFill="1" applyBorder="1" applyAlignment="1">
      <alignment horizontal="right"/>
    </xf>
    <xf numFmtId="200" fontId="13" fillId="0" borderId="0" xfId="5" applyNumberFormat="1" applyFont="1" applyFill="1" applyBorder="1" applyAlignment="1">
      <alignment horizontal="right"/>
    </xf>
    <xf numFmtId="201" fontId="13" fillId="0" borderId="0" xfId="5" applyNumberFormat="1" applyFont="1" applyFill="1"/>
    <xf numFmtId="200" fontId="13" fillId="0" borderId="4" xfId="5" applyNumberFormat="1" applyFont="1" applyFill="1" applyBorder="1" applyAlignment="1">
      <alignment horizontal="right"/>
    </xf>
    <xf numFmtId="178" fontId="13" fillId="0" borderId="0" xfId="5" applyNumberFormat="1" applyFont="1" applyFill="1" applyBorder="1" applyAlignment="1">
      <alignment horizontal="left"/>
    </xf>
    <xf numFmtId="200" fontId="13" fillId="0" borderId="8" xfId="5" applyNumberFormat="1" applyFont="1" applyFill="1" applyBorder="1" applyAlignment="1">
      <alignment horizontal="right"/>
    </xf>
    <xf numFmtId="200" fontId="13" fillId="0" borderId="0" xfId="5" applyNumberFormat="1" applyFont="1" applyFill="1" applyAlignment="1">
      <alignment horizontal="right"/>
    </xf>
    <xf numFmtId="201" fontId="13" fillId="0" borderId="0" xfId="5" applyNumberFormat="1" applyFont="1" applyFill="1" applyAlignment="1">
      <alignment horizontal="right"/>
    </xf>
    <xf numFmtId="202" fontId="13" fillId="0" borderId="0" xfId="5" applyNumberFormat="1" applyFont="1" applyFill="1" applyAlignment="1">
      <alignment horizontal="right"/>
    </xf>
    <xf numFmtId="202" fontId="13" fillId="0" borderId="4" xfId="5" applyNumberFormat="1" applyFont="1" applyFill="1" applyBorder="1" applyAlignment="1">
      <alignment horizontal="right"/>
    </xf>
    <xf numFmtId="0" fontId="5" fillId="0" borderId="0" xfId="5" applyFont="1" applyFill="1" applyBorder="1" applyAlignment="1">
      <alignment horizontal="center" vertical="center" wrapText="1"/>
    </xf>
    <xf numFmtId="0" fontId="13" fillId="0" borderId="32" xfId="5" applyFont="1" applyFill="1" applyBorder="1" applyAlignment="1">
      <alignment horizontal="center" vertical="center" wrapText="1"/>
    </xf>
    <xf numFmtId="0" fontId="13" fillId="0" borderId="32" xfId="5" quotePrefix="1" applyFont="1" applyFill="1" applyBorder="1" applyAlignment="1">
      <alignment horizontal="center" vertical="center" wrapText="1"/>
    </xf>
    <xf numFmtId="0" fontId="13" fillId="0" borderId="0" xfId="5" quotePrefix="1" applyFont="1" applyFill="1" applyBorder="1" applyAlignment="1">
      <alignment horizontal="center" vertical="center" wrapText="1"/>
    </xf>
    <xf numFmtId="0" fontId="75" fillId="0" borderId="0" xfId="5" applyFont="1" applyFill="1"/>
    <xf numFmtId="200" fontId="13" fillId="0" borderId="9" xfId="2" quotePrefix="1" applyNumberFormat="1" applyFont="1" applyFill="1" applyBorder="1"/>
    <xf numFmtId="200" fontId="13" fillId="0" borderId="1" xfId="2" quotePrefix="1" applyNumberFormat="1" applyFont="1" applyFill="1" applyBorder="1"/>
    <xf numFmtId="200" fontId="13" fillId="0" borderId="1" xfId="2" applyNumberFormat="1" applyFont="1" applyFill="1" applyBorder="1"/>
    <xf numFmtId="200" fontId="13" fillId="0" borderId="11" xfId="2" quotePrefix="1" applyNumberFormat="1" applyFont="1" applyFill="1" applyBorder="1"/>
    <xf numFmtId="200" fontId="13" fillId="0" borderId="8" xfId="2" applyNumberFormat="1" applyFont="1" applyFill="1" applyBorder="1"/>
    <xf numFmtId="200" fontId="13" fillId="0" borderId="0" xfId="2" applyNumberFormat="1" applyFont="1" applyFill="1" applyBorder="1"/>
    <xf numFmtId="200" fontId="13" fillId="0" borderId="4" xfId="2" applyNumberFormat="1" applyFont="1" applyFill="1" applyBorder="1"/>
    <xf numFmtId="200" fontId="13" fillId="0" borderId="0" xfId="2" applyNumberFormat="1" applyFont="1" applyFill="1" applyBorder="1" applyAlignment="1">
      <alignment horizontal="right"/>
    </xf>
    <xf numFmtId="38" fontId="13" fillId="0" borderId="8" xfId="2" applyFont="1" applyFill="1" applyBorder="1"/>
    <xf numFmtId="38" fontId="13" fillId="0" borderId="0" xfId="2" applyFont="1" applyFill="1"/>
    <xf numFmtId="38" fontId="13" fillId="0" borderId="4" xfId="2" applyFont="1" applyFill="1" applyBorder="1"/>
    <xf numFmtId="0" fontId="72" fillId="0" borderId="0" xfId="5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center" vertical="top" wrapText="1"/>
    </xf>
    <xf numFmtId="0" fontId="72" fillId="0" borderId="0" xfId="5" applyFont="1" applyFill="1" applyAlignment="1">
      <alignment vertical="center"/>
    </xf>
    <xf numFmtId="0" fontId="72" fillId="0" borderId="0" xfId="5" applyFont="1" applyFill="1" applyBorder="1" applyAlignment="1">
      <alignment vertical="center"/>
    </xf>
    <xf numFmtId="0" fontId="13" fillId="0" borderId="12" xfId="5" applyFont="1" applyFill="1" applyBorder="1" applyAlignment="1">
      <alignment horizontal="centerContinuous" vertical="center"/>
    </xf>
    <xf numFmtId="0" fontId="13" fillId="0" borderId="33" xfId="5" applyFont="1" applyFill="1" applyBorder="1" applyAlignment="1">
      <alignment horizontal="centerContinuous" vertical="center"/>
    </xf>
    <xf numFmtId="0" fontId="13" fillId="0" borderId="13" xfId="5" applyFont="1" applyFill="1" applyBorder="1" applyAlignment="1">
      <alignment horizontal="centerContinuous" vertical="center"/>
    </xf>
    <xf numFmtId="0" fontId="13" fillId="0" borderId="0" xfId="5" applyFont="1" applyFill="1" applyAlignment="1">
      <alignment horizontal="right"/>
    </xf>
    <xf numFmtId="0" fontId="13" fillId="0" borderId="0" xfId="5" applyFont="1" applyFill="1" applyAlignment="1">
      <alignment horizontal="centerContinuous"/>
    </xf>
    <xf numFmtId="0" fontId="59" fillId="0" borderId="0" xfId="5" applyFont="1" applyFill="1" applyAlignment="1">
      <alignment horizontal="centerContinuous"/>
    </xf>
    <xf numFmtId="38" fontId="13" fillId="0" borderId="4" xfId="2" applyFont="1" applyFill="1" applyBorder="1" applyAlignment="1">
      <alignment horizontal="center" vertical="center" wrapText="1"/>
    </xf>
    <xf numFmtId="0" fontId="45" fillId="0" borderId="3" xfId="5" applyNumberFormat="1" applyFont="1" applyFill="1" applyBorder="1" applyAlignment="1">
      <alignment horizontal="center" vertical="center" wrapText="1"/>
    </xf>
    <xf numFmtId="0" fontId="76" fillId="0" borderId="0" xfId="5" applyFont="1" applyFill="1" applyAlignment="1">
      <alignment vertical="center"/>
    </xf>
    <xf numFmtId="0" fontId="76" fillId="0" borderId="0" xfId="5" applyFont="1" applyFill="1" applyBorder="1" applyAlignment="1">
      <alignment vertical="center"/>
    </xf>
    <xf numFmtId="0" fontId="41" fillId="0" borderId="0" xfId="5" applyFont="1" applyFill="1" applyBorder="1" applyAlignment="1">
      <alignment vertical="center"/>
    </xf>
    <xf numFmtId="0" fontId="36" fillId="0" borderId="1" xfId="5" applyFont="1" applyFill="1" applyBorder="1" applyAlignment="1">
      <alignment horizontal="left" vertical="center"/>
    </xf>
    <xf numFmtId="0" fontId="22" fillId="0" borderId="0" xfId="1" applyFont="1" applyAlignment="1" applyProtection="1">
      <alignment vertical="center"/>
    </xf>
    <xf numFmtId="0" fontId="13" fillId="0" borderId="4" xfId="5" applyNumberFormat="1" applyFont="1" applyFill="1" applyBorder="1" applyAlignment="1">
      <alignment horizontal="center" vertical="center" wrapText="1"/>
    </xf>
    <xf numFmtId="38" fontId="15" fillId="0" borderId="3" xfId="2" applyFont="1" applyFill="1" applyBorder="1" applyAlignment="1">
      <alignment horizontal="center" vertical="center" wrapText="1"/>
    </xf>
    <xf numFmtId="38" fontId="77" fillId="0" borderId="3" xfId="2" applyFont="1" applyFill="1" applyBorder="1" applyAlignment="1">
      <alignment horizontal="center" vertical="center" wrapText="1"/>
    </xf>
    <xf numFmtId="0" fontId="13" fillId="0" borderId="3" xfId="16" applyFont="1" applyFill="1" applyBorder="1" applyAlignment="1">
      <alignment horizontal="left" vertical="center" wrapText="1" shrinkToFit="1"/>
    </xf>
    <xf numFmtId="0" fontId="5" fillId="0" borderId="0" xfId="5"/>
    <xf numFmtId="0" fontId="18" fillId="0" borderId="0" xfId="1" applyAlignment="1" applyProtection="1">
      <alignment vertical="center"/>
    </xf>
    <xf numFmtId="0" fontId="18" fillId="0" borderId="0" xfId="1" applyFill="1" applyAlignment="1" applyProtection="1">
      <alignment vertical="center"/>
    </xf>
    <xf numFmtId="0" fontId="13" fillId="0" borderId="5" xfId="5" applyNumberFormat="1" applyFont="1" applyFill="1" applyBorder="1" applyAlignment="1">
      <alignment horizontal="center" vertical="center" wrapText="1"/>
    </xf>
    <xf numFmtId="38" fontId="13" fillId="0" borderId="5" xfId="2" applyFont="1" applyFill="1" applyBorder="1" applyAlignment="1">
      <alignment horizontal="center" vertical="center" wrapText="1"/>
    </xf>
    <xf numFmtId="38" fontId="10" fillId="0" borderId="0" xfId="2" applyFont="1" applyFill="1" applyBorder="1" applyAlignment="1">
      <alignment horizontal="left" vertical="center"/>
    </xf>
    <xf numFmtId="0" fontId="33" fillId="0" borderId="2" xfId="5" applyFont="1" applyFill="1" applyBorder="1" applyAlignment="1">
      <alignment horizontal="center" vertical="center"/>
    </xf>
    <xf numFmtId="0" fontId="33" fillId="0" borderId="6" xfId="5" applyFont="1" applyFill="1" applyBorder="1" applyAlignment="1">
      <alignment horizontal="center" vertical="center"/>
    </xf>
    <xf numFmtId="0" fontId="33" fillId="0" borderId="0" xfId="5" applyFont="1" applyFill="1" applyBorder="1" applyAlignment="1">
      <alignment horizontal="center" vertical="center"/>
    </xf>
    <xf numFmtId="0" fontId="33" fillId="0" borderId="8" xfId="5" applyFont="1" applyFill="1" applyBorder="1" applyAlignment="1">
      <alignment horizontal="center" vertical="center"/>
    </xf>
    <xf numFmtId="0" fontId="33" fillId="0" borderId="1" xfId="5" applyFont="1" applyFill="1" applyBorder="1" applyAlignment="1">
      <alignment horizontal="center" vertical="center"/>
    </xf>
    <xf numFmtId="0" fontId="33" fillId="0" borderId="9" xfId="5" applyFont="1" applyFill="1" applyBorder="1" applyAlignment="1">
      <alignment horizontal="center" vertical="center"/>
    </xf>
    <xf numFmtId="0" fontId="33" fillId="0" borderId="10" xfId="5" applyFont="1" applyFill="1" applyBorder="1" applyAlignment="1">
      <alignment horizontal="center" vertical="center" wrapText="1"/>
    </xf>
    <xf numFmtId="0" fontId="33" fillId="0" borderId="1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3" fillId="0" borderId="8" xfId="5" applyFont="1" applyFill="1" applyBorder="1" applyAlignment="1">
      <alignment horizontal="center" vertical="center"/>
    </xf>
    <xf numFmtId="0" fontId="13" fillId="0" borderId="6" xfId="16" applyFont="1" applyFill="1" applyBorder="1" applyAlignment="1">
      <alignment horizontal="center" vertical="center" wrapText="1"/>
    </xf>
    <xf numFmtId="0" fontId="13" fillId="0" borderId="5" xfId="16" applyFont="1" applyFill="1" applyBorder="1" applyAlignment="1">
      <alignment horizontal="center" vertical="center" wrapText="1"/>
    </xf>
    <xf numFmtId="0" fontId="13" fillId="0" borderId="11" xfId="16" applyFont="1" applyFill="1" applyBorder="1" applyAlignment="1">
      <alignment horizontal="center" vertical="center" wrapText="1"/>
    </xf>
    <xf numFmtId="0" fontId="13" fillId="0" borderId="10" xfId="16" applyFont="1" applyFill="1" applyBorder="1" applyAlignment="1">
      <alignment horizontal="center" vertical="center" wrapText="1"/>
    </xf>
    <xf numFmtId="188" fontId="13" fillId="0" borderId="8" xfId="5" applyNumberFormat="1" applyFont="1" applyBorder="1" applyAlignment="1">
      <alignment horizontal="center"/>
    </xf>
    <xf numFmtId="0" fontId="13" fillId="0" borderId="4" xfId="5" applyFont="1" applyBorder="1" applyAlignment="1">
      <alignment horizontal="center"/>
    </xf>
    <xf numFmtId="0" fontId="13" fillId="0" borderId="8" xfId="5" applyFont="1" applyBorder="1" applyAlignment="1">
      <alignment horizontal="center"/>
    </xf>
    <xf numFmtId="0" fontId="13" fillId="0" borderId="8" xfId="5" applyFont="1" applyBorder="1" applyAlignment="1">
      <alignment horizontal="center" vertical="center"/>
    </xf>
    <xf numFmtId="188" fontId="13" fillId="0" borderId="8" xfId="5" applyNumberFormat="1" applyFont="1" applyBorder="1" applyAlignment="1">
      <alignment horizontal="center" vertical="top"/>
    </xf>
    <xf numFmtId="188" fontId="13" fillId="0" borderId="11" xfId="5" applyNumberFormat="1" applyFont="1" applyBorder="1" applyAlignment="1">
      <alignment horizontal="center"/>
    </xf>
    <xf numFmtId="188" fontId="13" fillId="0" borderId="9" xfId="5" applyNumberFormat="1" applyFont="1" applyBorder="1" applyAlignment="1">
      <alignment horizontal="center"/>
    </xf>
    <xf numFmtId="0" fontId="13" fillId="0" borderId="11" xfId="5" applyFont="1" applyBorder="1"/>
    <xf numFmtId="0" fontId="13" fillId="0" borderId="1" xfId="5" applyFont="1" applyBorder="1"/>
    <xf numFmtId="0" fontId="13" fillId="0" borderId="0" xfId="5" applyFont="1" applyFill="1" applyBorder="1" applyAlignment="1">
      <alignment horizontal="center"/>
    </xf>
    <xf numFmtId="0" fontId="13" fillId="0" borderId="5" xfId="5" quotePrefix="1" applyFont="1" applyFill="1" applyBorder="1" applyAlignment="1">
      <alignment horizontal="center" vertical="center" wrapText="1"/>
    </xf>
    <xf numFmtId="0" fontId="13" fillId="0" borderId="10" xfId="5" applyFont="1" applyFill="1" applyBorder="1" applyAlignment="1">
      <alignment vertical="center"/>
    </xf>
    <xf numFmtId="0" fontId="13" fillId="0" borderId="3" xfId="5" quotePrefix="1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/>
    </xf>
    <xf numFmtId="0" fontId="13" fillId="0" borderId="6" xfId="5" applyFont="1" applyFill="1" applyBorder="1" applyAlignment="1">
      <alignment horizontal="center" vertical="center"/>
    </xf>
    <xf numFmtId="0" fontId="13" fillId="0" borderId="9" xfId="5" applyFont="1" applyFill="1" applyBorder="1" applyAlignment="1">
      <alignment horizontal="center" vertical="center"/>
    </xf>
    <xf numFmtId="0" fontId="13" fillId="0" borderId="33" xfId="5" quotePrefix="1" applyFont="1" applyFill="1" applyBorder="1" applyAlignment="1">
      <alignment horizontal="center" vertical="center" wrapText="1"/>
    </xf>
    <xf numFmtId="0" fontId="13" fillId="0" borderId="12" xfId="5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center" vertical="center"/>
    </xf>
    <xf numFmtId="193" fontId="13" fillId="0" borderId="3" xfId="5" quotePrefix="1" applyNumberFormat="1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/>
    </xf>
    <xf numFmtId="0" fontId="13" fillId="0" borderId="8" xfId="5" applyFont="1" applyFill="1" applyBorder="1" applyAlignment="1">
      <alignment horizontal="left"/>
    </xf>
    <xf numFmtId="0" fontId="13" fillId="0" borderId="9" xfId="5" applyFont="1" applyFill="1" applyBorder="1" applyAlignment="1">
      <alignment horizontal="left"/>
    </xf>
    <xf numFmtId="0" fontId="13" fillId="0" borderId="0" xfId="5" applyFont="1" applyFill="1" applyBorder="1" applyAlignment="1">
      <alignment horizontal="left" vertical="center"/>
    </xf>
    <xf numFmtId="0" fontId="13" fillId="0" borderId="8" xfId="5" applyFont="1" applyFill="1" applyBorder="1" applyAlignment="1">
      <alignment horizontal="left" vertical="center"/>
    </xf>
    <xf numFmtId="0" fontId="13" fillId="0" borderId="0" xfId="5" quotePrefix="1" applyFont="1" applyFill="1" applyAlignment="1">
      <alignment horizontal="left" wrapText="1"/>
    </xf>
    <xf numFmtId="0" fontId="13" fillId="0" borderId="0" xfId="5" quotePrefix="1" applyFont="1" applyFill="1" applyAlignment="1">
      <alignment horizontal="left"/>
    </xf>
    <xf numFmtId="49" fontId="14" fillId="0" borderId="6" xfId="2" applyNumberFormat="1" applyFont="1" applyFill="1" applyBorder="1" applyAlignment="1">
      <alignment horizontal="left"/>
    </xf>
    <xf numFmtId="49" fontId="14" fillId="0" borderId="8" xfId="2" applyNumberFormat="1" applyFont="1" applyFill="1" applyBorder="1" applyAlignment="1">
      <alignment horizontal="left"/>
    </xf>
    <xf numFmtId="49" fontId="14" fillId="0" borderId="9" xfId="2" applyNumberFormat="1" applyFont="1" applyFill="1" applyBorder="1" applyAlignment="1">
      <alignment horizontal="left"/>
    </xf>
    <xf numFmtId="38" fontId="45" fillId="0" borderId="3" xfId="2" applyFont="1" applyFill="1" applyBorder="1" applyAlignment="1">
      <alignment horizontal="center" vertical="center" wrapText="1"/>
    </xf>
    <xf numFmtId="38" fontId="15" fillId="0" borderId="3" xfId="2" applyFont="1" applyFill="1" applyBorder="1" applyAlignment="1">
      <alignment horizontal="left" vertical="center" wrapText="1" shrinkToFit="1"/>
    </xf>
    <xf numFmtId="0" fontId="77" fillId="0" borderId="3" xfId="5" applyNumberFormat="1" applyFont="1" applyFill="1" applyBorder="1" applyAlignment="1">
      <alignment horizontal="center" vertical="center" wrapText="1"/>
    </xf>
    <xf numFmtId="0" fontId="45" fillId="0" borderId="5" xfId="5" applyNumberFormat="1" applyFont="1" applyFill="1" applyBorder="1" applyAlignment="1">
      <alignment horizontal="center" vertical="center" wrapText="1"/>
    </xf>
    <xf numFmtId="0" fontId="14" fillId="0" borderId="2" xfId="5" applyFont="1" applyFill="1" applyBorder="1" applyAlignment="1">
      <alignment horizontal="left" vertical="center"/>
    </xf>
    <xf numFmtId="0" fontId="14" fillId="0" borderId="0" xfId="5" applyFont="1" applyFill="1" applyBorder="1" applyAlignment="1">
      <alignment horizontal="left" vertical="center"/>
    </xf>
    <xf numFmtId="0" fontId="14" fillId="0" borderId="0" xfId="5" applyFont="1" applyFill="1" applyBorder="1" applyAlignment="1">
      <alignment horizontal="right" vertical="center"/>
    </xf>
    <xf numFmtId="49" fontId="14" fillId="0" borderId="0" xfId="5" applyNumberFormat="1" applyFont="1" applyFill="1" applyBorder="1" applyAlignment="1">
      <alignment horizontal="left" vertical="center"/>
    </xf>
    <xf numFmtId="0" fontId="14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horizontal="distributed" vertical="center"/>
    </xf>
    <xf numFmtId="0" fontId="14" fillId="0" borderId="0" xfId="5" applyNumberFormat="1" applyFont="1" applyFill="1" applyBorder="1" applyAlignment="1">
      <alignment horizontal="left" vertical="center"/>
    </xf>
    <xf numFmtId="49" fontId="78" fillId="0" borderId="0" xfId="5" applyNumberFormat="1" applyFont="1" applyFill="1" applyBorder="1" applyAlignment="1">
      <alignment horizontal="left" vertical="center"/>
    </xf>
    <xf numFmtId="49" fontId="14" fillId="0" borderId="1" xfId="5" applyNumberFormat="1" applyFont="1" applyFill="1" applyBorder="1" applyAlignment="1">
      <alignment horizontal="right" vertical="center"/>
    </xf>
    <xf numFmtId="49" fontId="14" fillId="0" borderId="1" xfId="5" applyNumberFormat="1" applyFont="1" applyFill="1" applyBorder="1" applyAlignment="1">
      <alignment horizontal="left" vertical="center"/>
    </xf>
    <xf numFmtId="0" fontId="10" fillId="0" borderId="0" xfId="5" applyFont="1" applyFill="1" applyAlignment="1">
      <alignment horizontal="left" vertical="center"/>
    </xf>
    <xf numFmtId="22" fontId="10" fillId="0" borderId="0" xfId="5" applyNumberFormat="1" applyFont="1" applyFill="1" applyAlignment="1">
      <alignment vertical="center"/>
    </xf>
    <xf numFmtId="0" fontId="79" fillId="0" borderId="0" xfId="5" applyFont="1" applyFill="1" applyAlignment="1">
      <alignment horizontal="left" vertical="center"/>
    </xf>
    <xf numFmtId="0" fontId="79" fillId="0" borderId="0" xfId="5" applyFont="1" applyFill="1" applyAlignment="1">
      <alignment vertical="center"/>
    </xf>
    <xf numFmtId="0" fontId="57" fillId="0" borderId="0" xfId="5" applyFont="1" applyFill="1" applyAlignment="1">
      <alignment horizontal="left" vertical="center"/>
    </xf>
    <xf numFmtId="0" fontId="13" fillId="0" borderId="1" xfId="5" applyFont="1" applyFill="1" applyBorder="1" applyAlignment="1">
      <alignment vertical="center"/>
    </xf>
    <xf numFmtId="0" fontId="13" fillId="0" borderId="1" xfId="5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left" vertical="center"/>
    </xf>
    <xf numFmtId="37" fontId="13" fillId="0" borderId="0" xfId="15" applyFont="1" applyFill="1" applyBorder="1" applyAlignment="1" applyProtection="1">
      <alignment vertical="center"/>
    </xf>
    <xf numFmtId="38" fontId="13" fillId="0" borderId="16" xfId="15" applyNumberFormat="1" applyFont="1" applyFill="1" applyBorder="1" applyAlignment="1" applyProtection="1">
      <alignment vertical="center" wrapText="1"/>
    </xf>
    <xf numFmtId="37" fontId="13" fillId="0" borderId="0" xfId="15" applyFont="1" applyFill="1" applyBorder="1" applyAlignment="1" applyProtection="1">
      <alignment horizontal="center" vertical="center"/>
    </xf>
    <xf numFmtId="38" fontId="13" fillId="0" borderId="22" xfId="15" applyNumberFormat="1" applyFont="1" applyFill="1" applyBorder="1" applyAlignment="1" applyProtection="1">
      <alignment horizontal="center" vertical="center" wrapText="1"/>
    </xf>
    <xf numFmtId="38" fontId="13" fillId="0" borderId="17" xfId="15" applyNumberFormat="1" applyFont="1" applyFill="1" applyBorder="1" applyAlignment="1" applyProtection="1">
      <alignment horizontal="center" vertical="center" wrapText="1"/>
    </xf>
    <xf numFmtId="37" fontId="13" fillId="0" borderId="0" xfId="15" applyFont="1" applyFill="1" applyBorder="1" applyAlignment="1" applyProtection="1">
      <alignment horizontal="right" vertical="center"/>
    </xf>
    <xf numFmtId="38" fontId="13" fillId="0" borderId="4" xfId="15" applyNumberFormat="1" applyFont="1" applyFill="1" applyBorder="1" applyAlignment="1" applyProtection="1">
      <alignment vertical="center" wrapText="1"/>
    </xf>
    <xf numFmtId="38" fontId="44" fillId="0" borderId="4" xfId="15" applyNumberFormat="1" applyFont="1" applyFill="1" applyBorder="1" applyAlignment="1" applyProtection="1">
      <alignment horizontal="left" vertical="center" wrapText="1"/>
    </xf>
    <xf numFmtId="0" fontId="44" fillId="0" borderId="0" xfId="5" applyFont="1" applyFill="1" applyAlignment="1">
      <alignment vertical="center"/>
    </xf>
    <xf numFmtId="38" fontId="13" fillId="0" borderId="4" xfId="15" applyNumberFormat="1" applyFont="1" applyFill="1" applyBorder="1" applyAlignment="1" applyProtection="1">
      <alignment horizontal="right" vertical="center" wrapText="1"/>
    </xf>
    <xf numFmtId="38" fontId="44" fillId="0" borderId="15" xfId="15" applyNumberFormat="1" applyFont="1" applyFill="1" applyBorder="1" applyAlignment="1" applyProtection="1">
      <alignment vertical="center" wrapText="1"/>
    </xf>
    <xf numFmtId="38" fontId="44" fillId="0" borderId="4" xfId="15" applyNumberFormat="1" applyFont="1" applyFill="1" applyBorder="1" applyAlignment="1" applyProtection="1">
      <alignment vertical="center" wrapText="1"/>
    </xf>
    <xf numFmtId="38" fontId="13" fillId="0" borderId="15" xfId="15" applyNumberFormat="1" applyFont="1" applyFill="1" applyBorder="1" applyAlignment="1" applyProtection="1">
      <alignment horizontal="left" vertical="center" indent="1"/>
    </xf>
    <xf numFmtId="38" fontId="13" fillId="0" borderId="15" xfId="15" applyNumberFormat="1" applyFont="1" applyFill="1" applyBorder="1" applyAlignment="1" applyProtection="1">
      <alignment vertical="center"/>
    </xf>
    <xf numFmtId="38" fontId="13" fillId="0" borderId="1" xfId="15" applyNumberFormat="1" applyFont="1" applyFill="1" applyBorder="1" applyAlignment="1" applyProtection="1">
      <alignment vertical="center" wrapText="1"/>
    </xf>
    <xf numFmtId="38" fontId="13" fillId="0" borderId="11" xfId="15" applyNumberFormat="1" applyFont="1" applyFill="1" applyBorder="1" applyAlignment="1" applyProtection="1">
      <alignment vertical="center" wrapText="1"/>
    </xf>
    <xf numFmtId="37" fontId="13" fillId="0" borderId="0" xfId="15" applyFont="1" applyFill="1" applyBorder="1" applyProtection="1"/>
    <xf numFmtId="38" fontId="13" fillId="0" borderId="0" xfId="15" applyNumberFormat="1" applyFont="1" applyFill="1" applyBorder="1" applyAlignment="1" applyProtection="1"/>
    <xf numFmtId="38" fontId="13" fillId="0" borderId="0" xfId="15" applyNumberFormat="1" applyFont="1" applyFill="1" applyAlignment="1" applyProtection="1">
      <alignment wrapText="1"/>
    </xf>
    <xf numFmtId="38" fontId="13" fillId="0" borderId="0" xfId="15" applyNumberFormat="1" applyFont="1" applyFill="1" applyBorder="1" applyAlignment="1" applyProtection="1">
      <alignment wrapText="1"/>
    </xf>
    <xf numFmtId="38" fontId="13" fillId="0" borderId="0" xfId="15" applyNumberFormat="1" applyFont="1" applyFill="1" applyBorder="1" applyAlignment="1"/>
    <xf numFmtId="38" fontId="13" fillId="0" borderId="0" xfId="15" applyNumberFormat="1" applyFont="1" applyFill="1" applyBorder="1" applyAlignment="1">
      <alignment wrapText="1"/>
    </xf>
    <xf numFmtId="38" fontId="13" fillId="0" borderId="0" xfId="15" applyNumberFormat="1" applyFont="1" applyFill="1" applyBorder="1" applyAlignment="1" applyProtection="1">
      <alignment horizontal="left" wrapText="1"/>
    </xf>
    <xf numFmtId="37" fontId="13" fillId="0" borderId="0" xfId="15" applyFont="1" applyFill="1" applyBorder="1"/>
    <xf numFmtId="38" fontId="13" fillId="0" borderId="0" xfId="15" applyNumberFormat="1" applyFont="1" applyFill="1" applyAlignment="1">
      <alignment wrapText="1"/>
    </xf>
    <xf numFmtId="37" fontId="13" fillId="0" borderId="0" xfId="15" applyFont="1" applyFill="1"/>
    <xf numFmtId="38" fontId="13" fillId="0" borderId="0" xfId="15" applyNumberFormat="1" applyFont="1" applyFill="1" applyAlignment="1"/>
    <xf numFmtId="38" fontId="13" fillId="0" borderId="0" xfId="15" applyNumberFormat="1" applyFont="1" applyFill="1" applyBorder="1" applyAlignment="1">
      <alignment horizontal="left" wrapText="1"/>
    </xf>
    <xf numFmtId="38" fontId="13" fillId="0" borderId="0" xfId="15" quotePrefix="1" applyNumberFormat="1" applyFont="1" applyFill="1" applyAlignment="1">
      <alignment wrapText="1"/>
    </xf>
    <xf numFmtId="38" fontId="13" fillId="0" borderId="0" xfId="15" applyNumberFormat="1" applyFont="1" applyFill="1" applyAlignment="1">
      <alignment horizontal="left" wrapText="1"/>
    </xf>
    <xf numFmtId="0" fontId="47" fillId="0" borderId="0" xfId="5" applyFont="1" applyFill="1"/>
    <xf numFmtId="0" fontId="44" fillId="0" borderId="0" xfId="5" applyFont="1" applyFill="1" applyAlignment="1">
      <alignment horizontal="left" vertical="center"/>
    </xf>
    <xf numFmtId="0" fontId="13" fillId="0" borderId="0" xfId="5" applyFont="1" applyFill="1" applyAlignment="1">
      <alignment horizontal="left"/>
    </xf>
    <xf numFmtId="0" fontId="5" fillId="0" borderId="0" xfId="5" applyFont="1" applyFill="1" applyBorder="1" applyAlignment="1">
      <alignment horizontal="center"/>
    </xf>
    <xf numFmtId="0" fontId="10" fillId="0" borderId="1" xfId="5" applyFont="1" applyFill="1" applyBorder="1" applyAlignment="1">
      <alignment horizontal="left" vertical="center"/>
    </xf>
    <xf numFmtId="0" fontId="5" fillId="0" borderId="1" xfId="5" applyFont="1" applyFill="1" applyBorder="1" applyAlignment="1">
      <alignment horizontal="center" vertical="center"/>
    </xf>
    <xf numFmtId="0" fontId="57" fillId="0" borderId="1" xfId="5" applyFont="1" applyFill="1" applyBorder="1" applyAlignment="1">
      <alignment vertical="center"/>
    </xf>
    <xf numFmtId="0" fontId="60" fillId="0" borderId="1" xfId="5" applyFont="1" applyFill="1" applyBorder="1" applyAlignment="1"/>
    <xf numFmtId="38" fontId="59" fillId="0" borderId="1" xfId="15" applyNumberFormat="1" applyFont="1" applyFill="1" applyBorder="1" applyAlignment="1" applyProtection="1"/>
    <xf numFmtId="38" fontId="13" fillId="0" borderId="1" xfId="15" applyNumberFormat="1" applyFont="1" applyFill="1" applyBorder="1" applyAlignment="1" applyProtection="1">
      <alignment vertical="center"/>
    </xf>
    <xf numFmtId="37" fontId="59" fillId="0" borderId="1" xfId="15" applyFont="1" applyFill="1" applyBorder="1" applyAlignment="1">
      <alignment vertical="center"/>
    </xf>
    <xf numFmtId="0" fontId="54" fillId="0" borderId="0" xfId="5" applyFont="1" applyFill="1" applyBorder="1" applyAlignment="1">
      <alignment horizontal="center"/>
    </xf>
    <xf numFmtId="38" fontId="13" fillId="0" borderId="14" xfId="15" applyNumberFormat="1" applyFont="1" applyFill="1" applyBorder="1" applyAlignment="1" applyProtection="1">
      <alignment horizontal="center" vertical="top" wrapText="1"/>
    </xf>
    <xf numFmtId="0" fontId="54" fillId="0" borderId="0" xfId="5" applyFont="1" applyFill="1" applyAlignment="1">
      <alignment horizontal="right"/>
    </xf>
    <xf numFmtId="0" fontId="14" fillId="0" borderId="2" xfId="5" applyFont="1" applyFill="1" applyBorder="1" applyAlignment="1">
      <alignment horizontal="right" vertical="center"/>
    </xf>
    <xf numFmtId="0" fontId="14" fillId="0" borderId="0" xfId="5" applyFont="1" applyFill="1" applyAlignment="1">
      <alignment horizontal="left" vertical="center"/>
    </xf>
    <xf numFmtId="49" fontId="14" fillId="0" borderId="2" xfId="5" applyNumberFormat="1" applyFont="1" applyFill="1" applyBorder="1" applyAlignment="1">
      <alignment horizontal="center"/>
    </xf>
    <xf numFmtId="0" fontId="14" fillId="0" borderId="2" xfId="5" applyFont="1" applyFill="1" applyBorder="1" applyAlignment="1">
      <alignment horizontal="center"/>
    </xf>
    <xf numFmtId="49" fontId="14" fillId="0" borderId="0" xfId="5" applyNumberFormat="1" applyFont="1" applyFill="1" applyBorder="1" applyAlignment="1">
      <alignment horizontal="left" vertical="top"/>
    </xf>
    <xf numFmtId="0" fontId="14" fillId="0" borderId="0" xfId="5" applyFont="1" applyFill="1" applyBorder="1" applyAlignment="1">
      <alignment horizontal="right" vertical="top"/>
    </xf>
    <xf numFmtId="49" fontId="14" fillId="0" borderId="0" xfId="5" applyNumberFormat="1" applyFont="1" applyFill="1" applyBorder="1" applyAlignment="1">
      <alignment horizontal="left"/>
    </xf>
    <xf numFmtId="49" fontId="14" fillId="0" borderId="0" xfId="5" applyNumberFormat="1" applyFont="1" applyFill="1" applyBorder="1" applyAlignment="1">
      <alignment horizontal="center"/>
    </xf>
    <xf numFmtId="0" fontId="14" fillId="0" borderId="0" xfId="5" applyFont="1" applyFill="1" applyBorder="1" applyAlignment="1">
      <alignment horizontal="right"/>
    </xf>
    <xf numFmtId="49" fontId="80" fillId="0" borderId="0" xfId="5" applyNumberFormat="1" applyFont="1" applyFill="1"/>
    <xf numFmtId="0" fontId="14" fillId="0" borderId="0" xfId="5" applyFont="1" applyFill="1" applyBorder="1" applyAlignment="1"/>
    <xf numFmtId="0" fontId="14" fillId="0" borderId="0" xfId="5" applyFont="1" applyFill="1" applyBorder="1" applyAlignment="1">
      <alignment horizontal="distributed" vertical="top"/>
    </xf>
    <xf numFmtId="0" fontId="14" fillId="0" borderId="0" xfId="5" applyFont="1" applyFill="1" applyBorder="1" applyAlignment="1">
      <alignment horizontal="distributed"/>
    </xf>
    <xf numFmtId="0" fontId="14" fillId="0" borderId="0" xfId="5" applyFont="1" applyFill="1" applyBorder="1" applyAlignment="1">
      <alignment horizontal="left" vertical="top"/>
    </xf>
    <xf numFmtId="49" fontId="14" fillId="0" borderId="0" xfId="5" applyNumberFormat="1" applyFont="1" applyFill="1" applyBorder="1" applyAlignment="1">
      <alignment horizontal="right"/>
    </xf>
    <xf numFmtId="49" fontId="78" fillId="0" borderId="0" xfId="5" applyNumberFormat="1" applyFont="1" applyFill="1" applyBorder="1" applyAlignment="1">
      <alignment horizontal="left" vertical="top"/>
    </xf>
    <xf numFmtId="49" fontId="14" fillId="0" borderId="1" xfId="5" applyNumberFormat="1" applyFont="1" applyFill="1" applyBorder="1" applyAlignment="1">
      <alignment horizontal="right" vertical="top"/>
    </xf>
    <xf numFmtId="49" fontId="14" fillId="0" borderId="1" xfId="5" applyNumberFormat="1" applyFont="1" applyFill="1" applyBorder="1" applyAlignment="1">
      <alignment horizontal="left" vertical="top"/>
    </xf>
    <xf numFmtId="49" fontId="14" fillId="0" borderId="6" xfId="3" applyNumberFormat="1" applyFont="1" applyFill="1" applyBorder="1" applyAlignment="1">
      <alignment horizontal="left"/>
    </xf>
    <xf numFmtId="49" fontId="14" fillId="0" borderId="8" xfId="3" applyNumberFormat="1" applyFont="1" applyFill="1" applyBorder="1" applyAlignment="1">
      <alignment horizontal="left"/>
    </xf>
    <xf numFmtId="49" fontId="14" fillId="0" borderId="9" xfId="3" applyNumberFormat="1" applyFont="1" applyFill="1" applyBorder="1" applyAlignment="1">
      <alignment horizontal="left"/>
    </xf>
    <xf numFmtId="49" fontId="14" fillId="0" borderId="2" xfId="5" applyNumberFormat="1" applyFont="1" applyFill="1" applyBorder="1" applyAlignment="1">
      <alignment horizontal="left" vertical="center"/>
    </xf>
    <xf numFmtId="3" fontId="13" fillId="0" borderId="8" xfId="2" applyNumberFormat="1" applyFont="1" applyFill="1" applyBorder="1" applyAlignment="1">
      <alignment horizontal="right" vertical="center"/>
    </xf>
    <xf numFmtId="3" fontId="13" fillId="0" borderId="8" xfId="5" applyNumberFormat="1" applyFont="1" applyFill="1" applyBorder="1" applyAlignment="1">
      <alignment horizontal="right" vertical="center"/>
    </xf>
    <xf numFmtId="3" fontId="13" fillId="0" borderId="9" xfId="2" applyNumberFormat="1" applyFont="1" applyFill="1" applyBorder="1" applyAlignment="1">
      <alignment horizontal="right" vertical="center"/>
    </xf>
    <xf numFmtId="0" fontId="13" fillId="0" borderId="40" xfId="5" applyFont="1" applyFill="1" applyBorder="1" applyAlignment="1">
      <alignment horizontal="distributed" vertical="center"/>
    </xf>
    <xf numFmtId="0" fontId="44" fillId="0" borderId="46" xfId="5" applyFont="1" applyFill="1" applyBorder="1" applyAlignment="1">
      <alignment horizontal="distributed" vertical="center"/>
    </xf>
    <xf numFmtId="0" fontId="10" fillId="0" borderId="0" xfId="5" applyFont="1" applyFill="1" applyBorder="1" applyAlignment="1">
      <alignment horizontal="left" vertical="center"/>
    </xf>
    <xf numFmtId="0" fontId="5" fillId="0" borderId="1" xfId="5" applyFont="1" applyFill="1" applyBorder="1" applyAlignment="1">
      <alignment horizontal="center"/>
    </xf>
    <xf numFmtId="0" fontId="10" fillId="0" borderId="1" xfId="5" applyFont="1" applyFill="1" applyBorder="1" applyAlignment="1">
      <alignment horizontal="left"/>
    </xf>
    <xf numFmtId="0" fontId="54" fillId="0" borderId="1" xfId="5" applyFont="1" applyFill="1" applyBorder="1"/>
    <xf numFmtId="38" fontId="10" fillId="0" borderId="1" xfId="15" applyNumberFormat="1" applyFont="1" applyFill="1" applyBorder="1" applyAlignment="1" applyProtection="1"/>
    <xf numFmtId="3" fontId="13" fillId="0" borderId="0" xfId="2" applyNumberFormat="1" applyFont="1" applyFill="1" applyBorder="1" applyAlignment="1">
      <alignment vertical="center"/>
    </xf>
    <xf numFmtId="3" fontId="13" fillId="0" borderId="8" xfId="2" applyNumberFormat="1" applyFont="1" applyFill="1" applyBorder="1" applyAlignment="1">
      <alignment vertical="center"/>
    </xf>
    <xf numFmtId="3" fontId="13" fillId="0" borderId="8" xfId="5" applyNumberFormat="1" applyFont="1" applyFill="1" applyBorder="1" applyAlignment="1">
      <alignment vertical="center"/>
    </xf>
    <xf numFmtId="3" fontId="13" fillId="0" borderId="1" xfId="2" applyNumberFormat="1" applyFont="1" applyFill="1" applyBorder="1" applyAlignment="1">
      <alignment vertical="center"/>
    </xf>
    <xf numFmtId="3" fontId="13" fillId="0" borderId="9" xfId="2" applyNumberFormat="1" applyFont="1" applyFill="1" applyBorder="1" applyAlignment="1">
      <alignment vertical="center"/>
    </xf>
    <xf numFmtId="191" fontId="13" fillId="0" borderId="3" xfId="5" quotePrefix="1" applyNumberFormat="1" applyFont="1" applyFill="1" applyBorder="1" applyAlignment="1">
      <alignment horizontal="center" wrapText="1"/>
    </xf>
    <xf numFmtId="0" fontId="13" fillId="0" borderId="3" xfId="5" quotePrefix="1" applyNumberFormat="1" applyFont="1" applyFill="1" applyBorder="1" applyAlignment="1">
      <alignment horizontal="center" wrapText="1"/>
    </xf>
    <xf numFmtId="0" fontId="1" fillId="0" borderId="0" xfId="19">
      <alignment vertical="center"/>
    </xf>
    <xf numFmtId="200" fontId="1" fillId="0" borderId="0" xfId="19" applyNumberFormat="1">
      <alignment vertical="center"/>
    </xf>
    <xf numFmtId="0" fontId="14" fillId="0" borderId="0" xfId="5" applyFont="1" applyFill="1" applyAlignment="1">
      <alignment horizontal="center"/>
    </xf>
    <xf numFmtId="0" fontId="1" fillId="0" borderId="0" xfId="19" applyFill="1">
      <alignment vertical="center"/>
    </xf>
    <xf numFmtId="0" fontId="13" fillId="0" borderId="3" xfId="12" applyFont="1" applyFill="1" applyBorder="1" applyAlignment="1">
      <alignment horizontal="center" vertical="center"/>
    </xf>
    <xf numFmtId="0" fontId="13" fillId="0" borderId="5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/>
    </xf>
    <xf numFmtId="0" fontId="13" fillId="0" borderId="11" xfId="5" applyNumberFormat="1" applyFont="1" applyFill="1" applyBorder="1" applyAlignment="1">
      <alignment horizontal="center" vertical="center"/>
    </xf>
    <xf numFmtId="38" fontId="13" fillId="0" borderId="5" xfId="2" applyFont="1" applyFill="1" applyBorder="1" applyAlignment="1">
      <alignment horizontal="center" vertical="center" wrapText="1"/>
    </xf>
    <xf numFmtId="38" fontId="13" fillId="0" borderId="4" xfId="2" applyFont="1" applyFill="1" applyBorder="1" applyAlignment="1">
      <alignment horizontal="center" vertical="center"/>
    </xf>
    <xf numFmtId="38" fontId="13" fillId="0" borderId="11" xfId="2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left" vertical="center"/>
    </xf>
    <xf numFmtId="0" fontId="33" fillId="0" borderId="7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13" fillId="0" borderId="5" xfId="5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33" fillId="0" borderId="10" xfId="5" applyFont="1" applyFill="1" applyBorder="1" applyAlignment="1">
      <alignment horizontal="center" vertical="center"/>
    </xf>
    <xf numFmtId="0" fontId="5" fillId="0" borderId="10" xfId="5" applyFill="1" applyBorder="1" applyAlignment="1">
      <alignment horizontal="center" vertical="center" wrapText="1"/>
    </xf>
    <xf numFmtId="0" fontId="33" fillId="0" borderId="2" xfId="5" applyFont="1" applyFill="1" applyBorder="1" applyAlignment="1">
      <alignment horizontal="center" vertical="center"/>
    </xf>
    <xf numFmtId="0" fontId="33" fillId="0" borderId="6" xfId="5" applyFont="1" applyFill="1" applyBorder="1" applyAlignment="1">
      <alignment horizontal="center" vertical="center"/>
    </xf>
    <xf numFmtId="0" fontId="33" fillId="0" borderId="0" xfId="5" applyFont="1" applyFill="1" applyBorder="1" applyAlignment="1">
      <alignment horizontal="center" vertical="center"/>
    </xf>
    <xf numFmtId="0" fontId="33" fillId="0" borderId="8" xfId="5" applyFont="1" applyFill="1" applyBorder="1" applyAlignment="1">
      <alignment horizontal="center" vertical="center"/>
    </xf>
    <xf numFmtId="0" fontId="33" fillId="0" borderId="1" xfId="5" applyFont="1" applyFill="1" applyBorder="1" applyAlignment="1">
      <alignment horizontal="center" vertical="center"/>
    </xf>
    <xf numFmtId="0" fontId="33" fillId="0" borderId="9" xfId="5" applyFont="1" applyFill="1" applyBorder="1" applyAlignment="1">
      <alignment horizontal="center" vertical="center"/>
    </xf>
    <xf numFmtId="0" fontId="33" fillId="0" borderId="13" xfId="5" applyFont="1" applyFill="1" applyBorder="1" applyAlignment="1">
      <alignment horizontal="center" vertical="center"/>
    </xf>
    <xf numFmtId="0" fontId="33" fillId="0" borderId="12" xfId="5" applyFont="1" applyFill="1" applyBorder="1" applyAlignment="1">
      <alignment horizontal="center" vertical="center"/>
    </xf>
    <xf numFmtId="0" fontId="5" fillId="0" borderId="4" xfId="5" applyFill="1" applyBorder="1" applyAlignment="1">
      <alignment horizontal="center" vertical="center" wrapText="1"/>
    </xf>
    <xf numFmtId="0" fontId="33" fillId="0" borderId="10" xfId="5" applyFont="1" applyFill="1" applyBorder="1" applyAlignment="1">
      <alignment horizontal="center" vertical="center" wrapText="1"/>
    </xf>
    <xf numFmtId="0" fontId="13" fillId="0" borderId="16" xfId="5" applyFont="1" applyFill="1" applyBorder="1" applyAlignment="1">
      <alignment horizontal="center" vertical="center" wrapText="1"/>
    </xf>
    <xf numFmtId="0" fontId="55" fillId="0" borderId="14" xfId="5" applyFont="1" applyFill="1" applyBorder="1" applyAlignment="1">
      <alignment horizontal="center" vertical="center" wrapText="1"/>
    </xf>
    <xf numFmtId="0" fontId="55" fillId="0" borderId="17" xfId="5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center" vertical="center"/>
    </xf>
    <xf numFmtId="0" fontId="13" fillId="0" borderId="8" xfId="5" applyFont="1" applyFill="1" applyBorder="1" applyAlignment="1">
      <alignment horizontal="center" vertical="center"/>
    </xf>
    <xf numFmtId="0" fontId="13" fillId="0" borderId="6" xfId="16" applyFont="1" applyFill="1" applyBorder="1" applyAlignment="1">
      <alignment horizontal="center" vertical="center" wrapText="1"/>
    </xf>
    <xf numFmtId="0" fontId="13" fillId="0" borderId="8" xfId="16" applyFont="1" applyFill="1" applyBorder="1" applyAlignment="1">
      <alignment horizontal="center" vertical="center" wrapText="1"/>
    </xf>
    <xf numFmtId="0" fontId="13" fillId="0" borderId="9" xfId="16" applyFont="1" applyFill="1" applyBorder="1" applyAlignment="1">
      <alignment horizontal="center" vertical="center" wrapText="1"/>
    </xf>
    <xf numFmtId="0" fontId="13" fillId="0" borderId="5" xfId="16" applyFont="1" applyFill="1" applyBorder="1" applyAlignment="1">
      <alignment horizontal="center" vertical="center" wrapText="1"/>
    </xf>
    <xf numFmtId="0" fontId="13" fillId="0" borderId="4" xfId="16" applyFont="1" applyFill="1" applyBorder="1" applyAlignment="1">
      <alignment horizontal="center" vertical="center" wrapText="1"/>
    </xf>
    <xf numFmtId="0" fontId="13" fillId="0" borderId="11" xfId="16" applyFont="1" applyFill="1" applyBorder="1" applyAlignment="1">
      <alignment horizontal="center" vertical="center" wrapText="1"/>
    </xf>
    <xf numFmtId="0" fontId="13" fillId="0" borderId="7" xfId="16" applyFont="1" applyFill="1" applyBorder="1" applyAlignment="1">
      <alignment horizontal="center" vertical="center" wrapText="1"/>
    </xf>
    <xf numFmtId="0" fontId="13" fillId="0" borderId="10" xfId="16" applyFont="1" applyFill="1" applyBorder="1" applyAlignment="1">
      <alignment horizontal="center" vertical="center" wrapText="1"/>
    </xf>
    <xf numFmtId="0" fontId="33" fillId="0" borderId="0" xfId="5" applyFont="1" applyFill="1" applyBorder="1" applyAlignment="1">
      <alignment horizontal="center" vertical="center" wrapText="1"/>
    </xf>
    <xf numFmtId="0" fontId="55" fillId="0" borderId="0" xfId="5" applyFont="1" applyFill="1" applyBorder="1" applyAlignment="1">
      <alignment vertical="center" wrapText="1"/>
    </xf>
    <xf numFmtId="0" fontId="55" fillId="0" borderId="26" xfId="5" applyFont="1" applyFill="1" applyBorder="1" applyAlignment="1">
      <alignment vertical="center" wrapText="1"/>
    </xf>
    <xf numFmtId="0" fontId="13" fillId="0" borderId="44" xfId="5" applyFont="1" applyFill="1" applyBorder="1" applyAlignment="1">
      <alignment horizontal="left" vertical="center"/>
    </xf>
    <xf numFmtId="0" fontId="13" fillId="0" borderId="41" xfId="5" applyFont="1" applyFill="1" applyBorder="1" applyAlignment="1">
      <alignment horizontal="left" vertical="center"/>
    </xf>
    <xf numFmtId="0" fontId="13" fillId="0" borderId="4" xfId="5" applyFont="1" applyBorder="1" applyAlignment="1">
      <alignment horizontal="center"/>
    </xf>
    <xf numFmtId="0" fontId="13" fillId="0" borderId="8" xfId="5" applyFont="1" applyBorder="1" applyAlignment="1">
      <alignment horizontal="center"/>
    </xf>
    <xf numFmtId="0" fontId="13" fillId="0" borderId="11" xfId="5" applyFont="1" applyBorder="1" applyAlignment="1">
      <alignment horizontal="center"/>
    </xf>
    <xf numFmtId="0" fontId="13" fillId="0" borderId="9" xfId="5" applyFont="1" applyBorder="1" applyAlignment="1">
      <alignment horizontal="center"/>
    </xf>
    <xf numFmtId="188" fontId="13" fillId="0" borderId="4" xfId="5" applyNumberFormat="1" applyFont="1" applyBorder="1" applyAlignment="1">
      <alignment horizontal="center"/>
    </xf>
    <xf numFmtId="188" fontId="13" fillId="0" borderId="8" xfId="5" applyNumberFormat="1" applyFont="1" applyBorder="1" applyAlignment="1">
      <alignment horizontal="center"/>
    </xf>
    <xf numFmtId="188" fontId="13" fillId="0" borderId="0" xfId="5" applyNumberFormat="1" applyFont="1" applyBorder="1" applyAlignment="1">
      <alignment horizontal="center" vertical="center"/>
    </xf>
    <xf numFmtId="0" fontId="13" fillId="0" borderId="0" xfId="5" applyFont="1" applyBorder="1" applyAlignment="1">
      <alignment vertical="center"/>
    </xf>
    <xf numFmtId="0" fontId="13" fillId="0" borderId="8" xfId="5" applyFont="1" applyBorder="1" applyAlignment="1">
      <alignment horizontal="center" vertical="center"/>
    </xf>
    <xf numFmtId="0" fontId="55" fillId="0" borderId="8" xfId="5" applyFont="1" applyBorder="1" applyAlignment="1">
      <alignment horizontal="center" vertical="center"/>
    </xf>
    <xf numFmtId="188" fontId="44" fillId="0" borderId="4" xfId="5" applyNumberFormat="1" applyFont="1" applyBorder="1" applyAlignment="1">
      <alignment horizontal="center"/>
    </xf>
    <xf numFmtId="188" fontId="44" fillId="0" borderId="8" xfId="5" applyNumberFormat="1" applyFont="1" applyBorder="1" applyAlignment="1">
      <alignment horizontal="center"/>
    </xf>
    <xf numFmtId="188" fontId="13" fillId="0" borderId="3" xfId="5" applyNumberFormat="1" applyFont="1" applyBorder="1" applyAlignment="1">
      <alignment horizontal="center" vertical="center" wrapText="1"/>
    </xf>
    <xf numFmtId="0" fontId="55" fillId="0" borderId="7" xfId="5" applyFont="1" applyBorder="1" applyAlignment="1"/>
    <xf numFmtId="0" fontId="55" fillId="0" borderId="10" xfId="5" applyFont="1" applyBorder="1" applyAlignment="1"/>
    <xf numFmtId="188" fontId="44" fillId="0" borderId="5" xfId="5" applyNumberFormat="1" applyFont="1" applyBorder="1" applyAlignment="1">
      <alignment horizontal="center"/>
    </xf>
    <xf numFmtId="188" fontId="44" fillId="0" borderId="6" xfId="5" applyNumberFormat="1" applyFont="1" applyBorder="1" applyAlignment="1">
      <alignment horizontal="center"/>
    </xf>
    <xf numFmtId="38" fontId="44" fillId="0" borderId="5" xfId="5" applyNumberFormat="1" applyFont="1" applyFill="1" applyBorder="1" applyAlignment="1"/>
    <xf numFmtId="38" fontId="44" fillId="0" borderId="2" xfId="5" applyNumberFormat="1" applyFont="1" applyFill="1" applyBorder="1" applyAlignment="1"/>
    <xf numFmtId="188" fontId="13" fillId="0" borderId="8" xfId="5" applyNumberFormat="1" applyFont="1" applyBorder="1" applyAlignment="1">
      <alignment horizontal="center" vertical="top"/>
    </xf>
    <xf numFmtId="0" fontId="13" fillId="0" borderId="8" xfId="5" applyFont="1" applyBorder="1" applyAlignment="1">
      <alignment horizontal="center" vertical="top"/>
    </xf>
    <xf numFmtId="188" fontId="13" fillId="0" borderId="3" xfId="5" applyNumberFormat="1" applyFont="1" applyBorder="1" applyAlignment="1">
      <alignment horizontal="center" vertical="center"/>
    </xf>
    <xf numFmtId="0" fontId="55" fillId="0" borderId="7" xfId="5" applyFont="1" applyBorder="1" applyAlignment="1">
      <alignment vertical="center"/>
    </xf>
    <xf numFmtId="0" fontId="55" fillId="0" borderId="10" xfId="5" applyFont="1" applyBorder="1" applyAlignment="1">
      <alignment vertical="center"/>
    </xf>
    <xf numFmtId="188" fontId="13" fillId="0" borderId="11" xfId="5" applyNumberFormat="1" applyFont="1" applyBorder="1" applyAlignment="1">
      <alignment horizontal="center"/>
    </xf>
    <xf numFmtId="188" fontId="13" fillId="0" borderId="9" xfId="5" applyNumberFormat="1" applyFont="1" applyBorder="1" applyAlignment="1">
      <alignment horizontal="center"/>
    </xf>
    <xf numFmtId="0" fontId="55" fillId="0" borderId="7" xfId="5" applyFont="1" applyBorder="1" applyAlignment="1">
      <alignment horizontal="center" wrapText="1"/>
    </xf>
    <xf numFmtId="0" fontId="55" fillId="0" borderId="10" xfId="5" applyFont="1" applyBorder="1" applyAlignment="1">
      <alignment horizontal="center" wrapText="1"/>
    </xf>
    <xf numFmtId="188" fontId="13" fillId="0" borderId="7" xfId="5" applyNumberFormat="1" applyFont="1" applyBorder="1" applyAlignment="1">
      <alignment horizontal="left" vertical="center"/>
    </xf>
    <xf numFmtId="188" fontId="13" fillId="0" borderId="7" xfId="5" applyNumberFormat="1" applyFont="1" applyFill="1" applyBorder="1" applyAlignment="1">
      <alignment horizontal="left" vertical="center"/>
    </xf>
    <xf numFmtId="0" fontId="13" fillId="0" borderId="2" xfId="5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/>
    </xf>
    <xf numFmtId="188" fontId="13" fillId="0" borderId="5" xfId="5" applyNumberFormat="1" applyFont="1" applyBorder="1" applyAlignment="1">
      <alignment horizontal="center" vertical="center"/>
    </xf>
    <xf numFmtId="0" fontId="13" fillId="0" borderId="2" xfId="5" applyFont="1" applyBorder="1"/>
    <xf numFmtId="0" fontId="13" fillId="0" borderId="11" xfId="5" applyFont="1" applyBorder="1"/>
    <xf numFmtId="0" fontId="13" fillId="0" borderId="1" xfId="5" applyFont="1" applyBorder="1"/>
    <xf numFmtId="0" fontId="13" fillId="0" borderId="0" xfId="5" applyFont="1" applyFill="1" applyBorder="1" applyAlignment="1">
      <alignment horizontal="center"/>
    </xf>
    <xf numFmtId="0" fontId="55" fillId="0" borderId="10" xfId="5" applyFont="1" applyBorder="1" applyAlignment="1">
      <alignment horizontal="center"/>
    </xf>
    <xf numFmtId="0" fontId="13" fillId="0" borderId="3" xfId="5" applyFont="1" applyFill="1" applyBorder="1" applyAlignment="1">
      <alignment horizontal="center" vertical="center" wrapText="1"/>
    </xf>
    <xf numFmtId="0" fontId="13" fillId="0" borderId="10" xfId="5" applyFont="1" applyFill="1" applyBorder="1" applyAlignment="1">
      <alignment vertical="center"/>
    </xf>
    <xf numFmtId="0" fontId="13" fillId="0" borderId="6" xfId="5" applyFont="1" applyFill="1" applyBorder="1" applyAlignment="1">
      <alignment horizontal="center" vertical="center"/>
    </xf>
    <xf numFmtId="0" fontId="13" fillId="0" borderId="9" xfId="5" applyFont="1" applyFill="1" applyBorder="1" applyAlignment="1">
      <alignment horizontal="center" vertical="center"/>
    </xf>
    <xf numFmtId="0" fontId="13" fillId="0" borderId="33" xfId="5" quotePrefix="1" applyFont="1" applyFill="1" applyBorder="1" applyAlignment="1">
      <alignment horizontal="center" vertical="center" wrapText="1"/>
    </xf>
    <xf numFmtId="0" fontId="13" fillId="0" borderId="12" xfId="5" applyFont="1" applyFill="1" applyBorder="1" applyAlignment="1">
      <alignment horizontal="center" vertical="center" wrapText="1"/>
    </xf>
    <xf numFmtId="0" fontId="13" fillId="0" borderId="5" xfId="5" quotePrefix="1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13" fillId="0" borderId="6" xfId="5" quotePrefix="1" applyFont="1" applyFill="1" applyBorder="1" applyAlignment="1">
      <alignment horizontal="center" vertical="center" justifyLastLine="1"/>
    </xf>
    <xf numFmtId="0" fontId="13" fillId="0" borderId="8" xfId="5" applyFont="1" applyFill="1" applyBorder="1" applyAlignment="1">
      <alignment horizontal="center" vertical="center" justifyLastLine="1"/>
    </xf>
    <xf numFmtId="0" fontId="13" fillId="0" borderId="9" xfId="5" applyFont="1" applyFill="1" applyBorder="1" applyAlignment="1">
      <alignment horizontal="center" vertical="center" justifyLastLine="1"/>
    </xf>
    <xf numFmtId="0" fontId="13" fillId="0" borderId="33" xfId="5" applyFont="1" applyFill="1" applyBorder="1" applyAlignment="1">
      <alignment horizontal="center" vertical="center"/>
    </xf>
    <xf numFmtId="0" fontId="13" fillId="0" borderId="13" xfId="5" applyFont="1" applyFill="1" applyBorder="1" applyAlignment="1">
      <alignment horizontal="center" vertical="center"/>
    </xf>
    <xf numFmtId="0" fontId="13" fillId="0" borderId="12" xfId="5" applyFont="1" applyFill="1" applyBorder="1" applyAlignment="1">
      <alignment horizontal="center" vertical="center"/>
    </xf>
    <xf numFmtId="0" fontId="13" fillId="0" borderId="5" xfId="5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/>
    </xf>
    <xf numFmtId="0" fontId="13" fillId="0" borderId="4" xfId="5" applyFont="1" applyFill="1" applyBorder="1" applyAlignment="1">
      <alignment vertical="center" wrapText="1"/>
    </xf>
    <xf numFmtId="0" fontId="13" fillId="0" borderId="11" xfId="5" applyFont="1" applyFill="1" applyBorder="1" applyAlignment="1">
      <alignment vertical="center" wrapText="1"/>
    </xf>
    <xf numFmtId="0" fontId="13" fillId="0" borderId="4" xfId="5" applyFont="1" applyFill="1" applyBorder="1" applyAlignment="1">
      <alignment horizontal="center" vertical="center" wrapText="1"/>
    </xf>
    <xf numFmtId="0" fontId="13" fillId="0" borderId="11" xfId="5" applyFont="1" applyFill="1" applyBorder="1" applyAlignment="1">
      <alignment vertical="center"/>
    </xf>
    <xf numFmtId="0" fontId="13" fillId="0" borderId="10" xfId="5" applyFont="1" applyFill="1" applyBorder="1" applyAlignment="1">
      <alignment horizontal="center" vertical="center" wrapText="1"/>
    </xf>
    <xf numFmtId="0" fontId="13" fillId="0" borderId="3" xfId="5" quotePrefix="1" applyFont="1" applyFill="1" applyBorder="1" applyAlignment="1">
      <alignment horizontal="center" vertical="center" wrapText="1"/>
    </xf>
    <xf numFmtId="0" fontId="13" fillId="0" borderId="10" xfId="5" quotePrefix="1" applyFont="1" applyFill="1" applyBorder="1" applyAlignment="1">
      <alignment horizontal="center" vertical="center" wrapText="1"/>
    </xf>
    <xf numFmtId="0" fontId="13" fillId="0" borderId="10" xfId="5" applyFont="1" applyFill="1" applyBorder="1" applyAlignment="1">
      <alignment vertical="center" wrapText="1"/>
    </xf>
    <xf numFmtId="0" fontId="13" fillId="0" borderId="11" xfId="5" applyFont="1" applyFill="1" applyBorder="1" applyAlignment="1">
      <alignment horizontal="center"/>
    </xf>
    <xf numFmtId="0" fontId="13" fillId="0" borderId="1" xfId="5" applyFont="1" applyFill="1" applyBorder="1" applyAlignment="1">
      <alignment horizontal="center" vertical="center"/>
    </xf>
    <xf numFmtId="194" fontId="13" fillId="0" borderId="5" xfId="2" quotePrefix="1" applyNumberFormat="1" applyFont="1" applyFill="1" applyBorder="1" applyAlignment="1">
      <alignment horizontal="center" vertical="center" wrapText="1"/>
    </xf>
    <xf numFmtId="194" fontId="13" fillId="0" borderId="2" xfId="2" applyNumberFormat="1" applyFont="1" applyFill="1" applyBorder="1" applyAlignment="1">
      <alignment horizontal="center" vertical="center" wrapText="1"/>
    </xf>
    <xf numFmtId="194" fontId="13" fillId="0" borderId="6" xfId="2" applyNumberFormat="1" applyFont="1" applyFill="1" applyBorder="1" applyAlignment="1">
      <alignment horizontal="center" vertical="center" wrapText="1"/>
    </xf>
    <xf numFmtId="193" fontId="13" fillId="0" borderId="3" xfId="5" quotePrefix="1" applyNumberFormat="1" applyFont="1" applyFill="1" applyBorder="1" applyAlignment="1">
      <alignment horizontal="center" vertical="center" wrapText="1"/>
    </xf>
    <xf numFmtId="0" fontId="13" fillId="0" borderId="7" xfId="5" applyFont="1" applyFill="1" applyBorder="1" applyAlignment="1">
      <alignment horizontal="center" vertical="center" wrapText="1"/>
    </xf>
    <xf numFmtId="0" fontId="13" fillId="0" borderId="5" xfId="12" quotePrefix="1" applyFont="1" applyFill="1" applyBorder="1" applyAlignment="1">
      <alignment horizontal="center" vertical="center" wrapText="1"/>
    </xf>
    <xf numFmtId="0" fontId="5" fillId="0" borderId="4" xfId="12" applyFill="1" applyBorder="1"/>
    <xf numFmtId="0" fontId="5" fillId="0" borderId="11" xfId="12" applyFill="1" applyBorder="1"/>
    <xf numFmtId="0" fontId="13" fillId="0" borderId="0" xfId="5" applyFont="1" applyFill="1" applyBorder="1" applyAlignment="1">
      <alignment horizontal="left"/>
    </xf>
    <xf numFmtId="0" fontId="13" fillId="0" borderId="8" xfId="5" applyFont="1" applyFill="1" applyBorder="1" applyAlignment="1">
      <alignment horizontal="left"/>
    </xf>
    <xf numFmtId="0" fontId="13" fillId="0" borderId="1" xfId="5" applyFont="1" applyFill="1" applyBorder="1" applyAlignment="1">
      <alignment horizontal="left"/>
    </xf>
    <xf numFmtId="0" fontId="13" fillId="0" borderId="9" xfId="5" applyFont="1" applyFill="1" applyBorder="1" applyAlignment="1">
      <alignment horizontal="left"/>
    </xf>
    <xf numFmtId="0" fontId="13" fillId="0" borderId="0" xfId="5" applyFont="1" applyFill="1" applyBorder="1" applyAlignment="1">
      <alignment horizontal="left" vertical="center"/>
    </xf>
    <xf numFmtId="0" fontId="13" fillId="0" borderId="8" xfId="5" applyFont="1" applyFill="1" applyBorder="1" applyAlignment="1">
      <alignment horizontal="left" vertical="center"/>
    </xf>
    <xf numFmtId="194" fontId="13" fillId="0" borderId="5" xfId="2" applyNumberFormat="1" applyFont="1" applyFill="1" applyBorder="1" applyAlignment="1">
      <alignment horizontal="center" vertical="center"/>
    </xf>
    <xf numFmtId="194" fontId="13" fillId="0" borderId="2" xfId="2" applyNumberFormat="1" applyFont="1" applyFill="1" applyBorder="1" applyAlignment="1">
      <alignment horizontal="center" vertical="center"/>
    </xf>
    <xf numFmtId="194" fontId="13" fillId="0" borderId="6" xfId="2" applyNumberFormat="1" applyFont="1" applyFill="1" applyBorder="1" applyAlignment="1">
      <alignment horizontal="center" vertical="center"/>
    </xf>
    <xf numFmtId="0" fontId="13" fillId="0" borderId="5" xfId="12" applyFont="1" applyFill="1" applyBorder="1" applyAlignment="1">
      <alignment horizontal="center" vertical="center"/>
    </xf>
    <xf numFmtId="0" fontId="13" fillId="0" borderId="2" xfId="12" applyFont="1" applyFill="1" applyBorder="1" applyAlignment="1">
      <alignment horizontal="center" vertical="center"/>
    </xf>
    <xf numFmtId="0" fontId="13" fillId="0" borderId="4" xfId="12" applyFont="1" applyFill="1" applyBorder="1" applyAlignment="1">
      <alignment horizontal="center" vertical="center"/>
    </xf>
    <xf numFmtId="0" fontId="13" fillId="0" borderId="0" xfId="12" applyFont="1" applyFill="1" applyAlignment="1">
      <alignment horizontal="center" vertical="center"/>
    </xf>
    <xf numFmtId="0" fontId="13" fillId="0" borderId="11" xfId="12" applyFont="1" applyFill="1" applyBorder="1" applyAlignment="1">
      <alignment horizontal="center" vertical="center"/>
    </xf>
    <xf numFmtId="0" fontId="13" fillId="0" borderId="1" xfId="12" applyFont="1" applyFill="1" applyBorder="1" applyAlignment="1">
      <alignment horizontal="center" vertical="center"/>
    </xf>
    <xf numFmtId="38" fontId="13" fillId="0" borderId="5" xfId="5" quotePrefix="1" applyNumberFormat="1" applyFont="1" applyFill="1" applyBorder="1" applyAlignment="1">
      <alignment horizontal="center" vertical="center" wrapText="1"/>
    </xf>
    <xf numFmtId="38" fontId="13" fillId="0" borderId="2" xfId="5" applyNumberFormat="1" applyFont="1" applyFill="1" applyBorder="1" applyAlignment="1">
      <alignment horizontal="center" vertical="center" wrapText="1"/>
    </xf>
    <xf numFmtId="38" fontId="13" fillId="0" borderId="6" xfId="5" applyNumberFormat="1" applyFont="1" applyFill="1" applyBorder="1" applyAlignment="1">
      <alignment horizontal="center" vertical="center" wrapText="1"/>
    </xf>
    <xf numFmtId="0" fontId="13" fillId="0" borderId="5" xfId="5" quotePrefix="1" applyFont="1" applyFill="1" applyBorder="1" applyAlignment="1">
      <alignment horizontal="center" vertical="center"/>
    </xf>
    <xf numFmtId="0" fontId="13" fillId="0" borderId="4" xfId="5" applyFont="1" applyFill="1" applyBorder="1" applyAlignment="1">
      <alignment horizontal="center" vertical="center"/>
    </xf>
    <xf numFmtId="0" fontId="13" fillId="0" borderId="0" xfId="5" applyFont="1" applyFill="1" applyAlignment="1">
      <alignment horizontal="center" vertical="center"/>
    </xf>
    <xf numFmtId="0" fontId="13" fillId="0" borderId="11" xfId="5" applyFont="1" applyFill="1" applyBorder="1" applyAlignment="1">
      <alignment horizontal="center" vertical="center"/>
    </xf>
    <xf numFmtId="0" fontId="13" fillId="0" borderId="0" xfId="5" quotePrefix="1" applyFont="1" applyFill="1" applyAlignment="1">
      <alignment horizontal="left" wrapText="1"/>
    </xf>
    <xf numFmtId="0" fontId="5" fillId="0" borderId="2" xfId="5" applyFill="1" applyBorder="1" applyAlignment="1">
      <alignment horizontal="center" vertical="center"/>
    </xf>
    <xf numFmtId="0" fontId="5" fillId="0" borderId="4" xfId="5" applyFill="1" applyBorder="1" applyAlignment="1">
      <alignment horizontal="center" vertical="center"/>
    </xf>
    <xf numFmtId="0" fontId="5" fillId="0" borderId="0" xfId="5" applyFill="1" applyBorder="1" applyAlignment="1">
      <alignment horizontal="center" vertical="center"/>
    </xf>
    <xf numFmtId="0" fontId="5" fillId="0" borderId="11" xfId="5" applyFill="1" applyBorder="1" applyAlignment="1">
      <alignment horizontal="center" vertical="center"/>
    </xf>
    <xf numFmtId="0" fontId="5" fillId="0" borderId="1" xfId="5" applyFill="1" applyBorder="1" applyAlignment="1">
      <alignment horizontal="center" vertical="center"/>
    </xf>
    <xf numFmtId="0" fontId="13" fillId="0" borderId="0" xfId="5" quotePrefix="1" applyFont="1" applyFill="1" applyAlignment="1">
      <alignment horizontal="left"/>
    </xf>
  </cellXfs>
  <cellStyles count="20">
    <cellStyle name="パーセント 2" xfId="9"/>
    <cellStyle name="ハイパーリンク" xfId="1" builtinId="8"/>
    <cellStyle name="桁区切り 2" xfId="2"/>
    <cellStyle name="桁区切り 2 2" xfId="3"/>
    <cellStyle name="桁区切り 3" xfId="4"/>
    <cellStyle name="通貨 2" xfId="8"/>
    <cellStyle name="通貨 3" xfId="10"/>
    <cellStyle name="標準" xfId="0" builtinId="0"/>
    <cellStyle name="標準 2" xfId="5"/>
    <cellStyle name="標準 2 2" xfId="6"/>
    <cellStyle name="標準 2 2 2" xfId="12"/>
    <cellStyle name="標準 2 3" xfId="11"/>
    <cellStyle name="標準 3" xfId="7"/>
    <cellStyle name="標準 3 2" xfId="16"/>
    <cellStyle name="標準 4" xfId="17"/>
    <cellStyle name="標準 5" xfId="18"/>
    <cellStyle name="標準 6" xfId="19"/>
    <cellStyle name="標準_改正調票集計" xfId="14"/>
    <cellStyle name="標準_原稿ｼｰﾄ" xfId="15"/>
    <cellStyle name="未定義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9530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49530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0</xdr:rowOff>
    </xdr:from>
    <xdr:to>
      <xdr:col>2</xdr:col>
      <xdr:colOff>9525</xdr:colOff>
      <xdr:row>35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" y="771525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0</xdr:rowOff>
    </xdr:from>
    <xdr:to>
      <xdr:col>2</xdr:col>
      <xdr:colOff>9525</xdr:colOff>
      <xdr:row>35</xdr:row>
      <xdr:rowOff>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>
          <a:off x="9525" y="771525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0</xdr:rowOff>
    </xdr:from>
    <xdr:to>
      <xdr:col>2</xdr:col>
      <xdr:colOff>9525</xdr:colOff>
      <xdr:row>35</xdr:row>
      <xdr:rowOff>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9525" y="771525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200025"/>
          <a:ext cx="15335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9525</xdr:rowOff>
    </xdr:from>
    <xdr:to>
      <xdr:col>1</xdr:col>
      <xdr:colOff>0</xdr:colOff>
      <xdr:row>33</xdr:row>
      <xdr:rowOff>0</xdr:rowOff>
    </xdr:to>
    <xdr:sp macro="" textlink="">
      <xdr:nvSpPr>
        <xdr:cNvPr id="3" name="Freeform 2"/>
        <xdr:cNvSpPr>
          <a:spLocks/>
        </xdr:cNvSpPr>
      </xdr:nvSpPr>
      <xdr:spPr bwMode="auto">
        <a:xfrm>
          <a:off x="9525" y="4895850"/>
          <a:ext cx="1533525" cy="476250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3" name="Freeform 4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6" name="Freeform 7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9" name="Freeform 10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12" name="Freeform 13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14" name="Line 15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15" name="Freeform 16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16" name="Line 17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18" name="Freeform 19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19" name="Line 20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0" name="Line 21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21" name="Freeform 22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22" name="Line 23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3" name="Line 24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24" name="Freeform 25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25" name="Line 26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6" name="Line 27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27" name="Freeform 28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28" name="Line 29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9" name="Line 30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30" name="Freeform 31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31" name="Line 32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32" name="Line 33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33" name="Freeform 34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34" name="Line 35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8"/>
  <sheetViews>
    <sheetView tabSelected="1" zoomScale="80" zoomScaleNormal="80" zoomScaleSheetLayoutView="100" workbookViewId="0">
      <selection activeCell="K3" sqref="K3"/>
    </sheetView>
  </sheetViews>
  <sheetFormatPr defaultRowHeight="13.5" x14ac:dyDescent="0.15"/>
  <cols>
    <col min="1" max="1" width="2" style="1" customWidth="1"/>
    <col min="2" max="5" width="3" style="1" customWidth="1"/>
    <col min="6" max="10" width="3.875" style="1" customWidth="1"/>
    <col min="11" max="16384" width="9" style="1"/>
  </cols>
  <sheetData>
    <row r="1" spans="2:24" ht="31.5" customHeight="1" x14ac:dyDescent="0.15">
      <c r="B1" s="8" t="s">
        <v>757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2"/>
      <c r="R1" s="2"/>
      <c r="S1" s="2"/>
      <c r="T1" s="2"/>
      <c r="U1" s="2"/>
      <c r="V1" s="2"/>
      <c r="W1" s="2"/>
      <c r="X1" s="2"/>
    </row>
    <row r="2" spans="2:24" ht="14.25" x14ac:dyDescent="0.15">
      <c r="B2" s="10" t="s">
        <v>6</v>
      </c>
    </row>
    <row r="3" spans="2:24" ht="22.5" customHeight="1" x14ac:dyDescent="0.15">
      <c r="B3" s="3" t="s">
        <v>7</v>
      </c>
    </row>
    <row r="4" spans="2:24" s="4" customFormat="1" ht="14.25" x14ac:dyDescent="0.15">
      <c r="C4" s="4" t="s">
        <v>8</v>
      </c>
    </row>
    <row r="5" spans="2:24" s="4" customFormat="1" ht="14.25" x14ac:dyDescent="0.15">
      <c r="D5" s="5" t="s">
        <v>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24" s="4" customFormat="1" ht="14.25" x14ac:dyDescent="0.15">
      <c r="D6" s="5" t="s">
        <v>5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24" s="4" customFormat="1" ht="14.25" x14ac:dyDescent="0.15">
      <c r="D7" s="5" t="s">
        <v>69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24" s="4" customFormat="1" ht="14.25" x14ac:dyDescent="0.15">
      <c r="D8" s="5" t="s">
        <v>1707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spans="2:24" s="4" customFormat="1" ht="14.25" x14ac:dyDescent="0.15">
      <c r="C9" s="4" t="s">
        <v>10</v>
      </c>
    </row>
    <row r="10" spans="2:24" s="4" customFormat="1" ht="14.25" x14ac:dyDescent="0.15">
      <c r="D10" s="4" t="s">
        <v>0</v>
      </c>
    </row>
    <row r="11" spans="2:24" s="4" customFormat="1" ht="14.25" x14ac:dyDescent="0.15">
      <c r="E11" s="22" t="s">
        <v>758</v>
      </c>
      <c r="F11" s="5"/>
      <c r="G11" s="5"/>
      <c r="H11" s="5"/>
      <c r="I11" s="5"/>
      <c r="J11" s="5"/>
      <c r="K11" s="5"/>
    </row>
    <row r="12" spans="2:24" s="4" customFormat="1" ht="14.25" x14ac:dyDescent="0.15">
      <c r="E12" s="22" t="s">
        <v>759</v>
      </c>
      <c r="F12" s="5"/>
      <c r="G12" s="5"/>
      <c r="H12" s="5"/>
      <c r="I12" s="5"/>
      <c r="J12" s="5"/>
      <c r="K12" s="5"/>
    </row>
    <row r="13" spans="2:24" s="4" customFormat="1" ht="14.25" x14ac:dyDescent="0.15">
      <c r="D13" s="4" t="s">
        <v>4</v>
      </c>
    </row>
    <row r="14" spans="2:24" s="4" customFormat="1" ht="14.25" x14ac:dyDescent="0.15">
      <c r="E14" s="5" t="s">
        <v>760</v>
      </c>
      <c r="F14" s="5"/>
      <c r="G14" s="5"/>
      <c r="H14" s="5"/>
      <c r="I14" s="5"/>
      <c r="J14" s="5"/>
      <c r="K14" s="5"/>
    </row>
    <row r="15" spans="2:24" s="4" customFormat="1" ht="14.25" x14ac:dyDescent="0.15">
      <c r="E15" s="5" t="s">
        <v>761</v>
      </c>
      <c r="F15" s="5"/>
      <c r="G15" s="5"/>
      <c r="H15" s="5"/>
      <c r="I15" s="5"/>
      <c r="J15" s="5"/>
      <c r="K15" s="5"/>
    </row>
    <row r="16" spans="2:24" s="4" customFormat="1" ht="14.25" x14ac:dyDescent="0.15">
      <c r="D16" s="5" t="s">
        <v>1706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782"/>
    </row>
    <row r="17" spans="2:25" s="4" customFormat="1" ht="14.25" x14ac:dyDescent="0.15">
      <c r="D17" s="4" t="s">
        <v>3</v>
      </c>
    </row>
    <row r="18" spans="2:25" s="4" customFormat="1" ht="14.25" x14ac:dyDescent="0.15">
      <c r="D18" s="6"/>
      <c r="E18" s="5" t="s">
        <v>1</v>
      </c>
      <c r="F18" s="5"/>
      <c r="G18" s="5"/>
      <c r="H18" s="5"/>
      <c r="I18" s="5"/>
      <c r="J18" s="5"/>
      <c r="K18" s="5"/>
    </row>
    <row r="19" spans="2:25" s="4" customFormat="1" ht="14.25" x14ac:dyDescent="0.15">
      <c r="D19" s="6"/>
      <c r="E19" s="23" t="s">
        <v>232</v>
      </c>
      <c r="F19" s="5"/>
      <c r="G19" s="5"/>
      <c r="H19" s="5"/>
      <c r="I19" s="5"/>
      <c r="J19" s="5"/>
      <c r="K19" s="5"/>
      <c r="L19" s="5"/>
      <c r="M19" s="5"/>
      <c r="N19" s="5"/>
    </row>
    <row r="20" spans="2:25" s="4" customFormat="1" ht="14.25" x14ac:dyDescent="0.15">
      <c r="D20" s="6"/>
      <c r="E20" s="5" t="s">
        <v>2</v>
      </c>
      <c r="F20" s="5"/>
      <c r="G20" s="5"/>
      <c r="H20" s="5"/>
      <c r="I20" s="5"/>
      <c r="J20" s="5"/>
      <c r="K20" s="5"/>
    </row>
    <row r="21" spans="2:25" s="4" customFormat="1" ht="14.25" x14ac:dyDescent="0.15">
      <c r="D21" s="6"/>
      <c r="E21" s="5" t="s">
        <v>231</v>
      </c>
      <c r="F21" s="5"/>
      <c r="G21" s="5"/>
      <c r="H21" s="5"/>
      <c r="I21" s="5"/>
      <c r="J21" s="5"/>
      <c r="K21" s="5"/>
      <c r="L21" s="5"/>
      <c r="M21" s="5"/>
      <c r="N21" s="5"/>
    </row>
    <row r="22" spans="2:25" s="4" customFormat="1" ht="14.25" x14ac:dyDescent="0.15">
      <c r="D22" s="830" t="s">
        <v>762</v>
      </c>
      <c r="E22" s="836"/>
      <c r="F22" s="836"/>
      <c r="G22" s="836"/>
      <c r="H22" s="836"/>
      <c r="I22" s="836"/>
      <c r="J22" s="836"/>
      <c r="K22" s="836"/>
      <c r="L22" s="836"/>
      <c r="M22" s="836"/>
      <c r="N22" s="836"/>
      <c r="O22" s="836"/>
      <c r="P22" s="836"/>
      <c r="Q22" s="836"/>
    </row>
    <row r="23" spans="2:25" s="4" customFormat="1" ht="14.25" x14ac:dyDescent="0.15">
      <c r="D23" s="830" t="s">
        <v>1704</v>
      </c>
      <c r="E23" s="830"/>
      <c r="F23" s="830"/>
      <c r="G23" s="830"/>
      <c r="H23" s="830"/>
      <c r="I23" s="830"/>
      <c r="J23" s="830"/>
      <c r="K23" s="830"/>
      <c r="L23" s="830"/>
      <c r="M23" s="830"/>
      <c r="N23" s="830"/>
      <c r="O23" s="830"/>
      <c r="P23" s="830"/>
      <c r="Q23" s="830"/>
      <c r="R23" s="830"/>
      <c r="S23" s="830"/>
      <c r="T23" s="830"/>
      <c r="U23" s="830"/>
      <c r="V23" s="830"/>
      <c r="W23" s="830"/>
      <c r="X23" s="830"/>
      <c r="Y23" s="830"/>
    </row>
    <row r="24" spans="2:25" s="4" customFormat="1" ht="14.25" x14ac:dyDescent="0.15">
      <c r="D24" s="5" t="s">
        <v>1705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6" spans="2:25" ht="14.25" x14ac:dyDescent="0.15">
      <c r="B26" s="7" t="s">
        <v>756</v>
      </c>
    </row>
    <row r="27" spans="2:25" ht="14.25" x14ac:dyDescent="0.15">
      <c r="B27" s="4"/>
      <c r="C27" s="23" t="s">
        <v>70</v>
      </c>
      <c r="D27" s="5"/>
      <c r="E27" s="5"/>
      <c r="F27" s="5"/>
      <c r="G27" s="5"/>
      <c r="H27" s="5"/>
      <c r="I27" s="5"/>
      <c r="J27" s="5"/>
      <c r="K27" s="5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5" ht="14.25" x14ac:dyDescent="0.15">
      <c r="B28" s="4"/>
      <c r="C28" s="5" t="s">
        <v>11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  <c r="R28" s="4"/>
      <c r="S28" s="4"/>
      <c r="T28" s="4"/>
      <c r="U28" s="4"/>
    </row>
    <row r="29" spans="2:25" ht="14.25" x14ac:dyDescent="0.15">
      <c r="B29" s="4"/>
      <c r="C29" s="4" t="s">
        <v>763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5" ht="14.25" x14ac:dyDescent="0.15">
      <c r="B30" s="4"/>
      <c r="C30" s="4"/>
      <c r="D30" s="5" t="s">
        <v>764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2:25" ht="14.25" x14ac:dyDescent="0.15">
      <c r="B31" s="4"/>
      <c r="C31" s="4"/>
      <c r="D31" s="5" t="s">
        <v>765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  <c r="Q31" s="4"/>
      <c r="R31" s="4"/>
      <c r="S31" s="4"/>
      <c r="T31" s="4"/>
      <c r="U31" s="4"/>
    </row>
    <row r="32" spans="2:25" ht="14.25" x14ac:dyDescent="0.15">
      <c r="B32" s="4"/>
      <c r="C32" s="4"/>
      <c r="D32" s="5" t="s">
        <v>766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2:24" ht="14.25" x14ac:dyDescent="0.15">
      <c r="B33" s="4"/>
      <c r="C33" s="4"/>
      <c r="D33" s="5" t="s">
        <v>767</v>
      </c>
      <c r="E33" s="836"/>
      <c r="F33" s="836"/>
      <c r="G33" s="836"/>
      <c r="H33" s="836"/>
      <c r="I33" s="836"/>
      <c r="J33" s="836"/>
      <c r="K33" s="836"/>
      <c r="L33" s="836"/>
      <c r="M33" s="836"/>
      <c r="N33" s="836"/>
      <c r="O33" s="836"/>
      <c r="P33" s="836"/>
      <c r="Q33" s="836"/>
      <c r="R33" s="836"/>
      <c r="S33" s="836"/>
      <c r="T33" s="836"/>
      <c r="U33" s="836"/>
      <c r="V33" s="836"/>
      <c r="W33" s="837"/>
      <c r="X33" s="837"/>
    </row>
    <row r="34" spans="2:24" ht="14.25" x14ac:dyDescent="0.15">
      <c r="B34" s="4"/>
      <c r="C34" s="4"/>
      <c r="D34" s="5" t="s">
        <v>768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4"/>
      <c r="U34" s="4"/>
    </row>
    <row r="35" spans="2:24" ht="14.25" x14ac:dyDescent="0.15">
      <c r="B35" s="4"/>
      <c r="C35" s="4"/>
      <c r="D35" s="5" t="s">
        <v>769</v>
      </c>
      <c r="E35" s="837"/>
      <c r="F35" s="837"/>
      <c r="G35" s="837"/>
      <c r="H35" s="837"/>
      <c r="I35" s="837"/>
      <c r="J35" s="837"/>
      <c r="K35" s="837"/>
      <c r="L35" s="837"/>
      <c r="M35" s="837"/>
      <c r="N35" s="837"/>
      <c r="O35" s="837"/>
      <c r="P35" s="837"/>
      <c r="Q35" s="837"/>
      <c r="R35" s="837"/>
      <c r="S35" s="837"/>
      <c r="T35" s="4"/>
      <c r="U35" s="4"/>
    </row>
    <row r="36" spans="2:24" ht="14.25" x14ac:dyDescent="0.15">
      <c r="B36" s="4"/>
      <c r="C36" s="4"/>
      <c r="D36" s="5" t="s">
        <v>770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2:24" ht="14.25" x14ac:dyDescent="0.15">
      <c r="B37" s="4"/>
      <c r="C37" s="4"/>
      <c r="D37" s="5" t="s">
        <v>771</v>
      </c>
      <c r="E37" s="837"/>
      <c r="F37" s="837"/>
      <c r="G37" s="837"/>
      <c r="H37" s="837"/>
      <c r="I37" s="837"/>
      <c r="J37" s="837"/>
      <c r="K37" s="837"/>
      <c r="L37" s="837"/>
      <c r="M37" s="837"/>
      <c r="N37" s="837"/>
      <c r="O37" s="837"/>
      <c r="P37" s="837"/>
      <c r="Q37" s="837"/>
      <c r="R37" s="837"/>
      <c r="S37" s="837"/>
      <c r="T37" s="837"/>
      <c r="U37" s="837"/>
    </row>
    <row r="38" spans="2:24" ht="14.25" x14ac:dyDescent="0.15"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4"/>
      <c r="U38" s="4"/>
    </row>
  </sheetData>
  <phoneticPr fontId="8"/>
  <hyperlinks>
    <hyperlink ref="D5:O5" location="'１（１）原油地域別、国別輸入'!A1" display="（１）原油地域別、国別輸入 / Import of Crude Oil by Area and Country"/>
    <hyperlink ref="D6:N6" location="'Ⅱ－２(2)原油油種別輸入'!A1" display="（２）原油油種別輸入 / Import by Kind of Crude Oil"/>
    <hyperlink ref="D7:O7" location="'Ⅱ－２(3)非精製用出荷内訳'!A1" display="（３）非精製用出荷内訳 / Shipment of Crude Oil for non-Refining"/>
    <hyperlink ref="E11:K11" location="'２（１）①石油製品需給総括暦年'!A1" display="　①平成25年 / (C.Y.2013)"/>
    <hyperlink ref="E12:K12" location="'２（１）②石油製品需給総括年度'!A1" display="　②平成25年度 / (F.Y.2013)"/>
    <hyperlink ref="E14:K14" location="'２（２）①製造業者・輸入業者受払暦年'!A1" display="　①平成25年 / (C.Y.2013)"/>
    <hyperlink ref="E15:K15" location="'２（２）②製造業者・輸入業者受払年度'!A1" display="　②平成25年度 / (F.Y.2013)"/>
    <hyperlink ref="D16:P16" location="'２（３）石油製品国内向月別販売'!A1" display="（３）石油製品国内向月別販売 / Domestic Sales of Petroleum Products by Month "/>
    <hyperlink ref="E18:K18" location="'２（４）①石油製品月別輸入'!A1" display="①月別輸入 / Import by Month"/>
    <hyperlink ref="E19:N19" location="'２（４）②石油製品国・地域別月別輸入'!A1" display="②国・地域別月別輸入 / Monthly Import by Area and Country"/>
    <hyperlink ref="E20:K20" location="'２（４）③石油製品月別輸出'!A1" display="③月別輸出 / Export by Month"/>
    <hyperlink ref="E21:N21" location="'２（４）④石油製品国・地域別月別輸出'!A1" display="④国・地域別月別輸出 / Monthly Export by Area and Country"/>
    <hyperlink ref="D24:Y24" location="'２（７）品種別、月別消費者・販売業者向販売及び在庫内訳'!A1" display="（７）製造業者・輸入業者品種別、月別消費者・販売業者向販売及び在庫内訳 /Monthly Inventory and Sales to Consumers, Wholesalers and Retailers by Manufacturers and Importers "/>
    <hyperlink ref="C28:P28" location="'参考資料１、２備蓄量推移、輸入価格推移'!A25" display="２．石油輸入価格推移 / Customs Clearance Prices of Crude Oil and Petroleum Products(CIF)"/>
    <hyperlink ref="D30:U30" location="'参考資料３（１）（２）'!A1" display="（１）契約期間別原油月別輸入、ＣＩＦ総額、平均ＡＰＩ及び平均硫黄分 /Crude Oil Import, Value（C.I.F）,Average API and Average Sulfur by Month and Contract"/>
    <hyperlink ref="D31:N31" location="'参考資料３（１）（２）'!L42" display="（２）供給者区分別原油月別輸入 / Crude Oil Import by Month and Supplier"/>
    <hyperlink ref="D32:V32" location="'参考資料３（３）（４）'!A1" display="（３）国別、契約期間別原油輸入、平均ＡＰＩ及び平均硫黄分（平成25年） / Crude Oil Import, Average API and Average Sulfur by Country and Contract(C.Y.2013)"/>
    <hyperlink ref="D34:Q34" location="'参考資料３（５）（６）'!A1" display="（５）国別、契約期間別ＣＩＦ総額（平成25年） / Imported Crude Oil Value(CIF) by Country and Contract(C.Y.2013)"/>
    <hyperlink ref="D35:R35" location="'参考資料３（５）（６）'!A34" display="（６）国別、契約期間別ＣＩＦ総額（平成29年度） / Imported Crude Oil Value(CIF) by Country and Contract(Ｆ.Y.2017)"/>
    <hyperlink ref="D36:S36" location="'参考資料３（７）（８）'!A1" display="（７）国別船積数量、FOB、運賃総額及び保険料総額（平成25年） / Shipped Quantity,FOB,Freight and Insurance by Country (C.Y.2013)"/>
    <hyperlink ref="D37:S37" location="'参考資料３（７）（８）'!A1" display="（８）国別船積数量、FOB、運賃総額及び保険料総額（平成25年度） /Shipped Quantity,FOB,Freight and Insurance by Country (F.Y.2013)"/>
    <hyperlink ref="D5" location="'１（１）原油地域別、国別輸入'!A1" display="（１）原油地域別、国別輸入 / Import of Crude Oil by Area and Country"/>
    <hyperlink ref="D6:O6" location="'１（２）原油油種別輸入'!A1" display="（２）原油油種別輸入 / Import by Kind of Crude Oil"/>
    <hyperlink ref="D7:P7" location="'１（３）非精製用出荷内訳'!A1" display="（３）非精製用出荷内訳 / Shipment of Crude Oil for non-Refining"/>
    <hyperlink ref="D8:N8" location="'１（４）原油処理及び原油在庫'!A1" display="（４）原油処理及び原油在庫 / Crude Oil Processing and Inventory "/>
    <hyperlink ref="C27:K27" location="'参考資料１、２備蓄量推移、輸入価格推移'!A1" display="１．石油備蓄量推移 / Changes in Oil Stock"/>
    <hyperlink ref="E19" location="'２（４）②石油製品国・地域別月別輸入'!A1" display="②国・地域別月別輸入 / Monthly Import by Area and Country"/>
    <hyperlink ref="E21" location="'２（４）④石油製品国・地域別月別輸出'!A1" display="④国・地域別月別輸出 / Monthly Export by Area and Country"/>
    <hyperlink ref="D33" location="'参考資料３（３）（４）'!A31" display="（４）国別、契約期間別原油輸入、平均ＡＰＩ度及び平均硫黄分（平成30年度） / Crude Oil Import, Average API　gravity and Average Sulfur by Country and Contract(F.Y.2018)"/>
    <hyperlink ref="D37" location="'参考資料３（７）（８）'!A31" display="（８）国別船積数量、FOB、運賃総額及び保険料総額（平成30年度） /Shipped Quantity,FOB,Freight and Insurance by Country (F.Y.2018)"/>
    <hyperlink ref="D22" location="'２（５）石油製品月別業態別在庫'!A1" display="（５）石油製品月別業態別在庫 / Monthly Inventory of Petroleum Products by Type of Business"/>
    <hyperlink ref="D23" location="'２（６）製造業者・輸入業者月別消費者、販売業者向販売'!A1" display="（６）石油製品製造業者・輸入業者月別消費者･販売業者向販売 / Monthly Sales to Consumers, Wholesalers and Retailers of Petroleum Products by Manufacturers and Importers    "/>
    <hyperlink ref="D23:X23" location="'２（６）製造業者・輸入業者月別消費者、販売業者向販売'!A1" display="（６）石油製品製造業者・輸入業者月別消費者･販売業者向販売 / Monthly Sales to Consumers, Wholesalers and Retailers of Petroleum Products by Manufacturers and Importers    "/>
    <hyperlink ref="D22:Q22" location="'２（５）石油製品月別業態別在庫'!A1" display="（５）石油製品月別業態別在庫 / Monthly Inventory of Petroleum Products by Type of Business"/>
    <hyperlink ref="D24" location="'２（７）品種別、月別消費者・販売業者向販売及び在庫内訳'!A1" display="（７）製造業者・輸入業者品種別、月別消費者・販売業者向販売及び在庫内訳 /Monthly Inventory and Sales to Consumers, Wholesalers and Retailers by Manufacturers and Importers "/>
    <hyperlink ref="D30:W30" location="'参考資料３（１）（２）'!A1" display="（１）契約期間別原油月別輸入、ＣＩＦ総額、平均ＡＰＩ度及び平均硫黄分 / Crude Oil Import, Value（CIF）,Average API　gravity and Average Sulfur by Month and Contract"/>
    <hyperlink ref="D31:O31" location="'参考資料３（１）（２）'!L42" display="（２）供給者区分別原油月別輸入 / Crude Oil Import by Month and Supplier"/>
    <hyperlink ref="D32:X32" location="'参考資料３（３）（４）'!A1" display="（３）国別、契約期間別原油輸入、平均ＡＰＩ度及び平均硫黄分（平成29年） / Crude Oil Import, Average API　gravity and Average Sulfur by Country and Contract(C.Y.2017)"/>
    <hyperlink ref="D34:R34" location="'参考資料３（５）（６）'!A1" display="（５）国別、契約期間別ＣＩＦ総額（平成29年） / Imported Crude Oil Value(CIF) by Country and Contract(C.Y.2017)"/>
    <hyperlink ref="D36:T36" location="'参考資料３（７）（８）'!A1" display="（７）国別船積数量、FOB、運賃総額及び保険料総額（平成29年） / Shipped Quantity,FOB,Freight and Insurance by Country (C.Y.2017)"/>
    <hyperlink ref="D37:T37" location="'参考資料３（７）（８）'!A31" display="（８）国別船積数量、FOB、運賃総額及び保険料総額（令和1年度） /Shipped Quantity,FOB,Freight and Insurance by Country (F.Y.2019)"/>
    <hyperlink ref="D35" location="'参考資料３（５）（６）'!A30" display="（６）国別、契約期間別ＣＩＦ総額（平成30年度） / Imported Crude Oil Value(CIF) by Country and Contract(Ｆ.Y.2018)"/>
    <hyperlink ref="D33:X33" location="'参考資料３（３）（４）'!A31" display="（４）国別、契約期間別原油輸入、平均ＡＰＩ度及び平均硫黄分（令和1年度） / Crude Oil Import, Average API　gravity and Average Sulfur by Country and Contract(F.Y.2019)"/>
    <hyperlink ref="D35:S35" location="'参考資料３（５）（６）'!A30" display="（６）国別、契約期間別原油ＣＩＦ総額（令和1年度） / Imported Crude Oil Value(CIF) by Country and Contract(Ｆ.Y.2019)"/>
    <hyperlink ref="Y23" location="'２（６）製造業者・輸入業者月別消費者、販売業者向販売'!A1" display="（６）石油製品製造業者・輸入業者月別消費者･販売業者向販売 / Monthly Sales to Consumers, Wholesalers and Retailers of Petroleum Products by Manufacturers and Importers    "/>
    <hyperlink ref="U37" location="'参考資料３（７）（８）'!A31" display="（８）国別船積数量、FOB、運賃総額及び保険料総額（令和1年度） /Shipped Quantity,FOB,Freight and Insurance by Country (F.Y.2019)"/>
    <hyperlink ref="U36" location="'参考資料３（７）（８）'!A1" display="（７）国別船積数量、FOB、運賃総額及び保険料総額（平成29年） / Shipped Quantity,FOB,Freight and Insurance by Country (C.Y.2017)"/>
    <hyperlink ref="S34" location="'参考資料３（５）（６）'!A1" display="（５）国別、契約期間別ＣＩＦ総額（平成29年） / Imported Crude Oil Value(CIF) by Country and Contract(C.Y.2017)"/>
    <hyperlink ref="X30" location="'参考資料３（１）（２）'!A1" display="（１）契約期間別原油月別輸入、ＣＩＦ総額、平均ＡＰＩ度及び平均硫黄分 / Crude Oil Import, Value（CIF）,Average API　gravity and Average Sulfur by Month and Contract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colBreaks count="1" manualBreakCount="1">
    <brk id="2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view="pageBreakPreview" topLeftCell="A25" zoomScale="115" zoomScaleNormal="70" zoomScaleSheetLayoutView="115" workbookViewId="0"/>
  </sheetViews>
  <sheetFormatPr defaultRowHeight="13.5" x14ac:dyDescent="0.15"/>
  <cols>
    <col min="1" max="1" width="2.625" style="255" customWidth="1"/>
    <col min="2" max="2" width="3.375" style="255" customWidth="1"/>
    <col min="3" max="3" width="3.25" style="255" customWidth="1"/>
    <col min="4" max="4" width="6.125" style="255" customWidth="1"/>
    <col min="5" max="5" width="0.875" style="255" customWidth="1"/>
    <col min="6" max="6" width="9.25" style="255" customWidth="1"/>
    <col min="7" max="12" width="8.375" style="255" customWidth="1"/>
    <col min="13" max="13" width="8.125" style="255" customWidth="1"/>
    <col min="14" max="21" width="8.375" style="255" customWidth="1"/>
    <col min="22" max="22" width="9.25" style="255" customWidth="1"/>
    <col min="23" max="23" width="8.25" style="255" customWidth="1"/>
    <col min="24" max="24" width="2.625" style="256" customWidth="1"/>
    <col min="25" max="25" width="6.875" style="255" customWidth="1"/>
    <col min="26" max="16384" width="9" style="255"/>
  </cols>
  <sheetData>
    <row r="1" spans="1:25" ht="16.5" customHeight="1" x14ac:dyDescent="0.2">
      <c r="G1" s="378"/>
      <c r="I1" s="377"/>
      <c r="J1" s="376"/>
      <c r="K1" s="376"/>
      <c r="L1" s="376"/>
      <c r="M1" s="376"/>
      <c r="N1" s="376"/>
      <c r="O1" s="376"/>
      <c r="P1" s="376"/>
      <c r="Q1" s="376"/>
      <c r="R1" s="376"/>
      <c r="X1" s="255"/>
    </row>
    <row r="2" spans="1:25" s="371" customFormat="1" ht="16.5" customHeight="1" x14ac:dyDescent="0.15">
      <c r="R2" s="375"/>
      <c r="T2" s="374"/>
      <c r="U2" s="374"/>
      <c r="X2" s="373"/>
      <c r="Y2" s="372"/>
    </row>
    <row r="3" spans="1:25" ht="16.5" customHeight="1" x14ac:dyDescent="0.15">
      <c r="A3" s="940"/>
      <c r="B3" s="941" t="s">
        <v>1212</v>
      </c>
      <c r="C3" s="942"/>
      <c r="D3" s="942"/>
      <c r="E3" s="942"/>
      <c r="F3" s="300"/>
      <c r="G3" s="943"/>
      <c r="H3" s="300"/>
      <c r="I3" s="300"/>
      <c r="J3" s="944"/>
      <c r="K3" s="944"/>
      <c r="L3" s="300"/>
      <c r="M3" s="300"/>
      <c r="N3" s="300"/>
      <c r="O3" s="945"/>
      <c r="P3" s="300"/>
      <c r="Q3" s="300"/>
      <c r="R3" s="946"/>
      <c r="S3" s="947"/>
      <c r="T3" s="463"/>
      <c r="U3" s="463"/>
      <c r="V3" s="905" t="s">
        <v>1213</v>
      </c>
      <c r="W3" s="300"/>
      <c r="X3" s="258"/>
    </row>
    <row r="4" spans="1:25" s="598" customFormat="1" ht="21.95" customHeight="1" x14ac:dyDescent="0.15">
      <c r="A4" s="864"/>
      <c r="B4" s="849"/>
      <c r="C4" s="849"/>
      <c r="D4" s="849"/>
      <c r="E4" s="850"/>
      <c r="F4" s="908"/>
      <c r="G4" s="460"/>
      <c r="H4" s="460"/>
      <c r="I4" s="460"/>
      <c r="J4" s="460"/>
      <c r="K4" s="460"/>
      <c r="L4" s="460"/>
      <c r="M4" s="460"/>
      <c r="N4" s="459"/>
      <c r="O4" s="241"/>
      <c r="P4" s="240"/>
      <c r="Q4" s="240"/>
      <c r="R4" s="240"/>
      <c r="S4" s="240"/>
      <c r="T4" s="239"/>
      <c r="U4" s="295"/>
      <c r="V4" s="366"/>
      <c r="W4" s="1018" t="s">
        <v>1214</v>
      </c>
      <c r="X4" s="875"/>
      <c r="Y4" s="778"/>
    </row>
    <row r="5" spans="1:25" s="598" customFormat="1" ht="21.95" customHeight="1" x14ac:dyDescent="0.15">
      <c r="A5" s="849"/>
      <c r="B5" s="1021" t="s">
        <v>1215</v>
      </c>
      <c r="C5" s="1021"/>
      <c r="D5" s="1021"/>
      <c r="E5" s="1022"/>
      <c r="F5" s="227" t="s">
        <v>297</v>
      </c>
      <c r="G5" s="229" t="s">
        <v>1216</v>
      </c>
      <c r="H5" s="229" t="s">
        <v>1217</v>
      </c>
      <c r="I5" s="229" t="s">
        <v>1218</v>
      </c>
      <c r="J5" s="229" t="s">
        <v>1219</v>
      </c>
      <c r="K5" s="229" t="s">
        <v>1220</v>
      </c>
      <c r="L5" s="229" t="s">
        <v>1221</v>
      </c>
      <c r="M5" s="458"/>
      <c r="N5" s="290"/>
      <c r="O5" s="228" t="s">
        <v>1222</v>
      </c>
      <c r="P5" s="229" t="s">
        <v>564</v>
      </c>
      <c r="Q5" s="229" t="s">
        <v>1223</v>
      </c>
      <c r="R5" s="229" t="s">
        <v>566</v>
      </c>
      <c r="S5" s="234" t="s">
        <v>1224</v>
      </c>
      <c r="T5" s="294"/>
      <c r="U5" s="293"/>
      <c r="V5" s="228" t="s">
        <v>1225</v>
      </c>
      <c r="W5" s="1019"/>
      <c r="X5" s="875"/>
      <c r="Y5" s="948" t="s">
        <v>294</v>
      </c>
    </row>
    <row r="6" spans="1:25" s="950" customFormat="1" ht="21.95" customHeight="1" x14ac:dyDescent="0.15">
      <c r="A6" s="849"/>
      <c r="B6" s="849"/>
      <c r="C6" s="849"/>
      <c r="D6" s="849"/>
      <c r="E6" s="850"/>
      <c r="F6" s="227"/>
      <c r="G6" s="229" t="s">
        <v>294</v>
      </c>
      <c r="H6" s="229" t="s">
        <v>294</v>
      </c>
      <c r="I6" s="949" t="s">
        <v>295</v>
      </c>
      <c r="J6" s="229"/>
      <c r="K6" s="229"/>
      <c r="L6" s="229" t="s">
        <v>294</v>
      </c>
      <c r="M6" s="229" t="s">
        <v>293</v>
      </c>
      <c r="N6" s="457" t="s">
        <v>292</v>
      </c>
      <c r="O6" s="228"/>
      <c r="P6" s="229"/>
      <c r="Q6" s="229"/>
      <c r="R6" s="229"/>
      <c r="S6" s="229"/>
      <c r="T6" s="229" t="s">
        <v>1226</v>
      </c>
      <c r="U6" s="228" t="s">
        <v>1227</v>
      </c>
      <c r="V6" s="227"/>
      <c r="W6" s="1019"/>
      <c r="X6" s="875"/>
      <c r="Y6" s="948" t="s">
        <v>294</v>
      </c>
    </row>
    <row r="7" spans="1:25" s="598" customFormat="1" ht="33.75" customHeight="1" x14ac:dyDescent="0.15">
      <c r="A7" s="864"/>
      <c r="B7" s="873"/>
      <c r="C7" s="873"/>
      <c r="D7" s="873"/>
      <c r="E7" s="870"/>
      <c r="F7" s="456" t="s">
        <v>1228</v>
      </c>
      <c r="G7" s="456" t="s">
        <v>291</v>
      </c>
      <c r="H7" s="456" t="s">
        <v>1229</v>
      </c>
      <c r="I7" s="456" t="s">
        <v>1230</v>
      </c>
      <c r="J7" s="456" t="s">
        <v>290</v>
      </c>
      <c r="K7" s="456" t="s">
        <v>1231</v>
      </c>
      <c r="L7" s="456" t="s">
        <v>1232</v>
      </c>
      <c r="M7" s="456" t="s">
        <v>574</v>
      </c>
      <c r="N7" s="455" t="s">
        <v>1233</v>
      </c>
      <c r="O7" s="223" t="s">
        <v>300</v>
      </c>
      <c r="P7" s="223" t="s">
        <v>289</v>
      </c>
      <c r="Q7" s="223" t="s">
        <v>288</v>
      </c>
      <c r="R7" s="222" t="s">
        <v>287</v>
      </c>
      <c r="S7" s="454" t="s">
        <v>1234</v>
      </c>
      <c r="T7" s="866"/>
      <c r="U7" s="866"/>
      <c r="V7" s="870" t="s">
        <v>1235</v>
      </c>
      <c r="W7" s="1020"/>
      <c r="X7" s="875"/>
      <c r="Y7" s="948" t="s">
        <v>294</v>
      </c>
    </row>
    <row r="8" spans="1:25" s="250" customFormat="1" ht="21" customHeight="1" x14ac:dyDescent="0.15">
      <c r="A8" s="131"/>
      <c r="B8" s="889" t="s">
        <v>307</v>
      </c>
      <c r="C8" s="889" t="s">
        <v>1016</v>
      </c>
      <c r="D8" s="951"/>
      <c r="E8" s="364"/>
      <c r="F8" s="346">
        <v>182014050</v>
      </c>
      <c r="G8" s="346">
        <v>53112961</v>
      </c>
      <c r="H8" s="346">
        <v>46560289</v>
      </c>
      <c r="I8" s="346">
        <v>5488280</v>
      </c>
      <c r="J8" s="346">
        <v>15878391</v>
      </c>
      <c r="K8" s="346">
        <v>33665441</v>
      </c>
      <c r="L8" s="346">
        <v>27308688</v>
      </c>
      <c r="M8" s="346">
        <v>11832352</v>
      </c>
      <c r="N8" s="346">
        <v>15476336</v>
      </c>
      <c r="O8" s="346">
        <v>1477918</v>
      </c>
      <c r="P8" s="346">
        <v>2018554</v>
      </c>
      <c r="Q8" s="346">
        <v>60985</v>
      </c>
      <c r="R8" s="346">
        <v>43415</v>
      </c>
      <c r="S8" s="218">
        <v>13002909</v>
      </c>
      <c r="T8" s="218">
        <v>9790049</v>
      </c>
      <c r="U8" s="218">
        <v>3212860</v>
      </c>
      <c r="V8" s="217">
        <v>80551539</v>
      </c>
      <c r="W8" s="361" t="s">
        <v>1236</v>
      </c>
      <c r="X8" s="131"/>
      <c r="Y8" s="849"/>
    </row>
    <row r="9" spans="1:25" s="250" customFormat="1" ht="21" customHeight="1" x14ac:dyDescent="0.15">
      <c r="A9" s="131"/>
      <c r="B9" s="892" t="s">
        <v>306</v>
      </c>
      <c r="C9" s="952">
        <v>28</v>
      </c>
      <c r="D9" s="891"/>
      <c r="E9" s="362"/>
      <c r="F9" s="346">
        <v>178298683</v>
      </c>
      <c r="G9" s="346">
        <v>52848598</v>
      </c>
      <c r="H9" s="346">
        <v>44614100</v>
      </c>
      <c r="I9" s="346">
        <v>5326982</v>
      </c>
      <c r="J9" s="346">
        <v>16343209</v>
      </c>
      <c r="K9" s="346">
        <v>33371681</v>
      </c>
      <c r="L9" s="346">
        <v>25794113</v>
      </c>
      <c r="M9" s="346">
        <v>12169972</v>
      </c>
      <c r="N9" s="346">
        <v>13624141</v>
      </c>
      <c r="O9" s="346">
        <v>1420884</v>
      </c>
      <c r="P9" s="346">
        <v>1910993</v>
      </c>
      <c r="Q9" s="346">
        <v>59783</v>
      </c>
      <c r="R9" s="346">
        <v>40594</v>
      </c>
      <c r="S9" s="218">
        <v>12457850</v>
      </c>
      <c r="T9" s="218">
        <v>9653367</v>
      </c>
      <c r="U9" s="218">
        <v>2804483</v>
      </c>
      <c r="V9" s="217">
        <v>79149839</v>
      </c>
      <c r="W9" s="361" t="s">
        <v>1237</v>
      </c>
      <c r="X9" s="131"/>
      <c r="Y9" s="849"/>
    </row>
    <row r="10" spans="1:25" s="250" customFormat="1" ht="21" customHeight="1" x14ac:dyDescent="0.15">
      <c r="A10" s="131"/>
      <c r="B10" s="892" t="s">
        <v>306</v>
      </c>
      <c r="C10" s="952">
        <v>29</v>
      </c>
      <c r="D10" s="891"/>
      <c r="E10" s="362"/>
      <c r="F10" s="346">
        <v>175599497</v>
      </c>
      <c r="G10" s="346">
        <v>51903928</v>
      </c>
      <c r="H10" s="346">
        <v>45947615</v>
      </c>
      <c r="I10" s="346">
        <v>5243298</v>
      </c>
      <c r="J10" s="346">
        <v>16666384</v>
      </c>
      <c r="K10" s="346">
        <v>33664038</v>
      </c>
      <c r="L10" s="346">
        <v>22174234</v>
      </c>
      <c r="M10" s="346">
        <v>11516821</v>
      </c>
      <c r="N10" s="346">
        <v>10657413</v>
      </c>
      <c r="O10" s="346">
        <v>1407901</v>
      </c>
      <c r="P10" s="346">
        <v>1871905</v>
      </c>
      <c r="Q10" s="346">
        <v>55482</v>
      </c>
      <c r="R10" s="346">
        <v>38445</v>
      </c>
      <c r="S10" s="218">
        <v>12595523</v>
      </c>
      <c r="T10" s="218">
        <v>9820786</v>
      </c>
      <c r="U10" s="218">
        <v>2774737</v>
      </c>
      <c r="V10" s="217">
        <v>79921726</v>
      </c>
      <c r="W10" s="361" t="s">
        <v>1238</v>
      </c>
      <c r="X10" s="131"/>
      <c r="Y10" s="849"/>
    </row>
    <row r="11" spans="1:25" s="250" customFormat="1" ht="21" customHeight="1" x14ac:dyDescent="0.15">
      <c r="A11" s="131"/>
      <c r="B11" s="892" t="s">
        <v>306</v>
      </c>
      <c r="C11" s="952">
        <v>30</v>
      </c>
      <c r="D11" s="891"/>
      <c r="E11" s="362"/>
      <c r="F11" s="346">
        <v>169778881</v>
      </c>
      <c r="G11" s="346">
        <v>50999119</v>
      </c>
      <c r="H11" s="346">
        <v>43329516</v>
      </c>
      <c r="I11" s="346">
        <v>4848157</v>
      </c>
      <c r="J11" s="346">
        <v>15357622</v>
      </c>
      <c r="K11" s="346">
        <v>33851517</v>
      </c>
      <c r="L11" s="346">
        <v>21392950</v>
      </c>
      <c r="M11" s="346">
        <v>11364175</v>
      </c>
      <c r="N11" s="346">
        <v>10028775</v>
      </c>
      <c r="O11" s="346">
        <v>1562538</v>
      </c>
      <c r="P11" s="346">
        <v>1982356</v>
      </c>
      <c r="Q11" s="346">
        <v>54123</v>
      </c>
      <c r="R11" s="346">
        <v>43858</v>
      </c>
      <c r="S11" s="218">
        <v>11961198</v>
      </c>
      <c r="T11" s="218">
        <v>9723578</v>
      </c>
      <c r="U11" s="218">
        <v>2237620</v>
      </c>
      <c r="V11" s="217">
        <v>78479838</v>
      </c>
      <c r="W11" s="361" t="s">
        <v>641</v>
      </c>
      <c r="X11" s="131"/>
      <c r="Y11" s="849"/>
    </row>
    <row r="12" spans="1:25" s="250" customFormat="1" ht="21" customHeight="1" x14ac:dyDescent="0.15">
      <c r="A12" s="131"/>
      <c r="B12" s="892" t="s">
        <v>1019</v>
      </c>
      <c r="C12" s="892" t="s">
        <v>1024</v>
      </c>
      <c r="D12" s="891"/>
      <c r="E12" s="362"/>
      <c r="F12" s="346">
        <v>165316129</v>
      </c>
      <c r="G12" s="346">
        <v>49651370</v>
      </c>
      <c r="H12" s="346">
        <v>43768988</v>
      </c>
      <c r="I12" s="346">
        <v>5198787</v>
      </c>
      <c r="J12" s="346">
        <v>14354693</v>
      </c>
      <c r="K12" s="346">
        <v>33977052</v>
      </c>
      <c r="L12" s="346">
        <v>18365239</v>
      </c>
      <c r="M12" s="346">
        <v>10620746</v>
      </c>
      <c r="N12" s="346">
        <v>7744493</v>
      </c>
      <c r="O12" s="346">
        <v>1578055</v>
      </c>
      <c r="P12" s="346">
        <v>1872588</v>
      </c>
      <c r="Q12" s="346">
        <v>48606</v>
      </c>
      <c r="R12" s="346">
        <v>43514</v>
      </c>
      <c r="S12" s="218">
        <v>10850618</v>
      </c>
      <c r="T12" s="218">
        <v>9275370</v>
      </c>
      <c r="U12" s="218">
        <v>1575248</v>
      </c>
      <c r="V12" s="217">
        <v>72762396</v>
      </c>
      <c r="W12" s="361" t="s">
        <v>1239</v>
      </c>
      <c r="X12" s="131"/>
      <c r="Y12" s="131"/>
    </row>
    <row r="13" spans="1:25" s="250" customFormat="1" ht="21" customHeight="1" x14ac:dyDescent="0.15">
      <c r="A13" s="131"/>
      <c r="B13" s="892"/>
      <c r="C13" s="892"/>
      <c r="D13" s="893"/>
      <c r="E13" s="351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54"/>
      <c r="W13" s="360"/>
      <c r="X13" s="131"/>
      <c r="Y13" s="849"/>
    </row>
    <row r="14" spans="1:25" s="250" customFormat="1" ht="21" customHeight="1" x14ac:dyDescent="0.15">
      <c r="A14" s="131"/>
      <c r="B14" s="890" t="s">
        <v>307</v>
      </c>
      <c r="C14" s="890" t="s">
        <v>1240</v>
      </c>
      <c r="D14" s="894"/>
      <c r="E14" s="355"/>
      <c r="F14" s="346">
        <v>167746213</v>
      </c>
      <c r="G14" s="346">
        <v>50624906</v>
      </c>
      <c r="H14" s="346">
        <v>43909783</v>
      </c>
      <c r="I14" s="346">
        <v>4972387</v>
      </c>
      <c r="J14" s="346">
        <v>14533663</v>
      </c>
      <c r="K14" s="346">
        <v>33803204</v>
      </c>
      <c r="L14" s="346">
        <v>19902270</v>
      </c>
      <c r="M14" s="346">
        <v>11066564</v>
      </c>
      <c r="N14" s="346">
        <v>8835706</v>
      </c>
      <c r="O14" s="346">
        <v>1589505</v>
      </c>
      <c r="P14" s="346">
        <v>2053565</v>
      </c>
      <c r="Q14" s="346">
        <v>53577</v>
      </c>
      <c r="R14" s="346">
        <v>42608</v>
      </c>
      <c r="S14" s="346">
        <v>11805348</v>
      </c>
      <c r="T14" s="346">
        <v>9671286</v>
      </c>
      <c r="U14" s="346">
        <v>2134062</v>
      </c>
      <c r="V14" s="354">
        <v>76468951</v>
      </c>
      <c r="W14" s="359" t="s">
        <v>1241</v>
      </c>
      <c r="X14" s="131"/>
      <c r="Y14" s="340" t="s">
        <v>294</v>
      </c>
    </row>
    <row r="15" spans="1:25" s="250" customFormat="1" ht="21" customHeight="1" x14ac:dyDescent="0.15">
      <c r="A15" s="131"/>
      <c r="B15" s="892" t="s">
        <v>1019</v>
      </c>
      <c r="C15" s="892" t="s">
        <v>1242</v>
      </c>
      <c r="D15" s="894"/>
      <c r="E15" s="355"/>
      <c r="F15" s="346">
        <v>161631218</v>
      </c>
      <c r="G15" s="346">
        <v>49107276</v>
      </c>
      <c r="H15" s="346">
        <v>42549631</v>
      </c>
      <c r="I15" s="346">
        <v>5146212</v>
      </c>
      <c r="J15" s="346">
        <v>13621401</v>
      </c>
      <c r="K15" s="346">
        <v>33657000</v>
      </c>
      <c r="L15" s="346">
        <v>17549698</v>
      </c>
      <c r="M15" s="346">
        <v>10155858</v>
      </c>
      <c r="N15" s="346">
        <v>7393840</v>
      </c>
      <c r="O15" s="346">
        <v>1547761</v>
      </c>
      <c r="P15" s="346">
        <v>1810582</v>
      </c>
      <c r="Q15" s="346">
        <v>48761</v>
      </c>
      <c r="R15" s="346">
        <v>45181</v>
      </c>
      <c r="S15" s="346">
        <v>10376103</v>
      </c>
      <c r="T15" s="346">
        <v>9054639</v>
      </c>
      <c r="U15" s="346">
        <v>1321464</v>
      </c>
      <c r="V15" s="354">
        <v>71566032</v>
      </c>
      <c r="W15" s="359" t="s">
        <v>1243</v>
      </c>
      <c r="X15" s="131"/>
      <c r="Y15" s="340"/>
    </row>
    <row r="16" spans="1:25" s="250" customFormat="1" ht="21" customHeight="1" x14ac:dyDescent="0.15">
      <c r="A16" s="131"/>
      <c r="B16" s="892"/>
      <c r="C16" s="892"/>
      <c r="D16" s="893"/>
      <c r="E16" s="351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54"/>
      <c r="W16" s="878"/>
      <c r="X16" s="131"/>
      <c r="Y16" s="340"/>
    </row>
    <row r="17" spans="1:25" s="250" customFormat="1" ht="21" customHeight="1" x14ac:dyDescent="0.15">
      <c r="A17" s="131"/>
      <c r="B17" s="890" t="s">
        <v>307</v>
      </c>
      <c r="C17" s="890" t="s">
        <v>644</v>
      </c>
      <c r="D17" s="890" t="s">
        <v>1244</v>
      </c>
      <c r="E17" s="355"/>
      <c r="F17" s="346">
        <v>44946915</v>
      </c>
      <c r="G17" s="346">
        <v>11822426</v>
      </c>
      <c r="H17" s="346">
        <v>11662908</v>
      </c>
      <c r="I17" s="346">
        <v>1211364</v>
      </c>
      <c r="J17" s="346">
        <v>6418727</v>
      </c>
      <c r="K17" s="346">
        <v>8357015</v>
      </c>
      <c r="L17" s="346">
        <v>5474475</v>
      </c>
      <c r="M17" s="346">
        <v>3322444</v>
      </c>
      <c r="N17" s="346">
        <v>2152031</v>
      </c>
      <c r="O17" s="346">
        <v>403733</v>
      </c>
      <c r="P17" s="346">
        <v>560164</v>
      </c>
      <c r="Q17" s="346">
        <v>11824</v>
      </c>
      <c r="R17" s="346">
        <v>9843</v>
      </c>
      <c r="S17" s="346">
        <v>3464677</v>
      </c>
      <c r="T17" s="346">
        <v>2988061</v>
      </c>
      <c r="U17" s="346">
        <v>476616</v>
      </c>
      <c r="V17" s="354">
        <v>21157671</v>
      </c>
      <c r="W17" s="353" t="s">
        <v>1245</v>
      </c>
      <c r="X17" s="131"/>
      <c r="Y17" s="340"/>
    </row>
    <row r="18" spans="1:25" s="250" customFormat="1" ht="21" customHeight="1" x14ac:dyDescent="0.15">
      <c r="A18" s="131"/>
      <c r="B18" s="892" t="s">
        <v>306</v>
      </c>
      <c r="C18" s="892" t="s">
        <v>306</v>
      </c>
      <c r="D18" s="890" t="s">
        <v>1246</v>
      </c>
      <c r="E18" s="355"/>
      <c r="F18" s="346">
        <v>37881102</v>
      </c>
      <c r="G18" s="346">
        <v>11996875</v>
      </c>
      <c r="H18" s="346">
        <v>10239511</v>
      </c>
      <c r="I18" s="346">
        <v>1306771</v>
      </c>
      <c r="J18" s="346">
        <v>2032369</v>
      </c>
      <c r="K18" s="346">
        <v>8265037</v>
      </c>
      <c r="L18" s="346">
        <v>4040539</v>
      </c>
      <c r="M18" s="346">
        <v>2391767</v>
      </c>
      <c r="N18" s="346">
        <v>1648772</v>
      </c>
      <c r="O18" s="346">
        <v>388142</v>
      </c>
      <c r="P18" s="346">
        <v>373684</v>
      </c>
      <c r="Q18" s="346">
        <v>12254</v>
      </c>
      <c r="R18" s="346">
        <v>11120</v>
      </c>
      <c r="S18" s="346">
        <v>2557459</v>
      </c>
      <c r="T18" s="346">
        <v>2143570</v>
      </c>
      <c r="U18" s="346">
        <v>413889</v>
      </c>
      <c r="V18" s="354">
        <v>15377352</v>
      </c>
      <c r="W18" s="358" t="s">
        <v>1247</v>
      </c>
      <c r="X18" s="131"/>
      <c r="Y18" s="340"/>
    </row>
    <row r="19" spans="1:25" s="250" customFormat="1" ht="21" customHeight="1" x14ac:dyDescent="0.15">
      <c r="A19" s="131"/>
      <c r="B19" s="892" t="s">
        <v>1019</v>
      </c>
      <c r="C19" s="890" t="s">
        <v>1248</v>
      </c>
      <c r="D19" s="890" t="s">
        <v>1083</v>
      </c>
      <c r="E19" s="355"/>
      <c r="F19" s="346">
        <v>39545104</v>
      </c>
      <c r="G19" s="346">
        <v>13483276</v>
      </c>
      <c r="H19" s="346">
        <v>10551241</v>
      </c>
      <c r="I19" s="346">
        <v>1364610</v>
      </c>
      <c r="J19" s="346">
        <v>1507344</v>
      </c>
      <c r="K19" s="346">
        <v>8608563</v>
      </c>
      <c r="L19" s="346">
        <v>4030070</v>
      </c>
      <c r="M19" s="346">
        <v>2163858</v>
      </c>
      <c r="N19" s="346">
        <v>1866212</v>
      </c>
      <c r="O19" s="346">
        <v>388893</v>
      </c>
      <c r="P19" s="346">
        <v>437597</v>
      </c>
      <c r="Q19" s="346">
        <v>12331</v>
      </c>
      <c r="R19" s="346">
        <v>11955</v>
      </c>
      <c r="S19" s="346">
        <v>2109458</v>
      </c>
      <c r="T19" s="346">
        <v>1731852</v>
      </c>
      <c r="U19" s="346">
        <v>377606</v>
      </c>
      <c r="V19" s="354">
        <v>18121979</v>
      </c>
      <c r="W19" s="357" t="s">
        <v>1030</v>
      </c>
      <c r="X19" s="131"/>
      <c r="Y19" s="340" t="s">
        <v>294</v>
      </c>
    </row>
    <row r="20" spans="1:25" s="250" customFormat="1" ht="21" customHeight="1" x14ac:dyDescent="0.15">
      <c r="A20" s="131"/>
      <c r="B20" s="892" t="s">
        <v>306</v>
      </c>
      <c r="C20" s="892" t="s">
        <v>306</v>
      </c>
      <c r="D20" s="890" t="s">
        <v>1249</v>
      </c>
      <c r="E20" s="355"/>
      <c r="F20" s="346">
        <v>42943008</v>
      </c>
      <c r="G20" s="346">
        <v>12348793</v>
      </c>
      <c r="H20" s="346">
        <v>11315328</v>
      </c>
      <c r="I20" s="346">
        <v>1316042</v>
      </c>
      <c r="J20" s="346">
        <v>4396253</v>
      </c>
      <c r="K20" s="346">
        <v>8746437</v>
      </c>
      <c r="L20" s="346">
        <v>4820155</v>
      </c>
      <c r="M20" s="346">
        <v>2742677</v>
      </c>
      <c r="N20" s="346">
        <v>2077478</v>
      </c>
      <c r="O20" s="346">
        <v>397287</v>
      </c>
      <c r="P20" s="346">
        <v>501143</v>
      </c>
      <c r="Q20" s="346">
        <v>12197</v>
      </c>
      <c r="R20" s="346">
        <v>10596</v>
      </c>
      <c r="S20" s="346">
        <v>2719024</v>
      </c>
      <c r="T20" s="346">
        <v>2411887</v>
      </c>
      <c r="U20" s="346">
        <v>307137</v>
      </c>
      <c r="V20" s="354">
        <v>18105394</v>
      </c>
      <c r="W20" s="356" t="s">
        <v>1032</v>
      </c>
      <c r="X20" s="131"/>
      <c r="Y20" s="340" t="s">
        <v>294</v>
      </c>
    </row>
    <row r="21" spans="1:25" s="250" customFormat="1" ht="21" customHeight="1" x14ac:dyDescent="0.15">
      <c r="A21" s="131"/>
      <c r="B21" s="892" t="s">
        <v>1019</v>
      </c>
      <c r="C21" s="890" t="s">
        <v>1250</v>
      </c>
      <c r="D21" s="890" t="s">
        <v>1034</v>
      </c>
      <c r="E21" s="355"/>
      <c r="F21" s="346">
        <v>41262004</v>
      </c>
      <c r="G21" s="346">
        <v>11278332</v>
      </c>
      <c r="H21" s="346">
        <v>10443551</v>
      </c>
      <c r="I21" s="346">
        <v>1158789</v>
      </c>
      <c r="J21" s="346">
        <v>5685435</v>
      </c>
      <c r="K21" s="346">
        <v>8036963</v>
      </c>
      <c r="L21" s="346">
        <v>4658934</v>
      </c>
      <c r="M21" s="346">
        <v>2857556</v>
      </c>
      <c r="N21" s="346">
        <v>1801378</v>
      </c>
      <c r="O21" s="346">
        <v>373439</v>
      </c>
      <c r="P21" s="346">
        <v>498158</v>
      </c>
      <c r="Q21" s="346">
        <v>11979</v>
      </c>
      <c r="R21" s="346">
        <v>11510</v>
      </c>
      <c r="S21" s="346">
        <v>2990162</v>
      </c>
      <c r="T21" s="346">
        <v>2767330</v>
      </c>
      <c r="U21" s="346">
        <v>222832</v>
      </c>
      <c r="V21" s="354">
        <v>19961307</v>
      </c>
      <c r="W21" s="353" t="s">
        <v>1251</v>
      </c>
      <c r="X21" s="131"/>
      <c r="Y21" s="340"/>
    </row>
    <row r="22" spans="1:25" s="250" customFormat="1" ht="21" customHeight="1" x14ac:dyDescent="0.15">
      <c r="A22" s="131"/>
      <c r="B22" s="892"/>
      <c r="C22" s="892"/>
      <c r="D22" s="893"/>
      <c r="E22" s="351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142"/>
      <c r="X22" s="131"/>
      <c r="Y22" s="340"/>
    </row>
    <row r="23" spans="1:25" s="250" customFormat="1" ht="21" customHeight="1" x14ac:dyDescent="0.15">
      <c r="A23" s="131"/>
      <c r="B23" s="890" t="s">
        <v>307</v>
      </c>
      <c r="C23" s="890" t="s">
        <v>1252</v>
      </c>
      <c r="D23" s="892" t="s">
        <v>1036</v>
      </c>
      <c r="E23" s="347"/>
      <c r="F23" s="346">
        <v>15455449</v>
      </c>
      <c r="G23" s="346">
        <v>3920964</v>
      </c>
      <c r="H23" s="346">
        <v>4016603</v>
      </c>
      <c r="I23" s="346">
        <v>317837</v>
      </c>
      <c r="J23" s="346">
        <v>2634801</v>
      </c>
      <c r="K23" s="346">
        <v>2657628</v>
      </c>
      <c r="L23" s="346">
        <v>1907616</v>
      </c>
      <c r="M23" s="346">
        <v>1203363</v>
      </c>
      <c r="N23" s="346">
        <v>704253</v>
      </c>
      <c r="O23" s="346">
        <v>129997</v>
      </c>
      <c r="P23" s="346">
        <v>184123</v>
      </c>
      <c r="Q23" s="346">
        <v>3792</v>
      </c>
      <c r="R23" s="346">
        <v>3015</v>
      </c>
      <c r="S23" s="218">
        <v>1213993</v>
      </c>
      <c r="T23" s="218">
        <v>1038313</v>
      </c>
      <c r="U23" s="218">
        <v>175680</v>
      </c>
      <c r="V23" s="217">
        <v>7578534</v>
      </c>
      <c r="W23" s="141" t="s">
        <v>1037</v>
      </c>
      <c r="X23" s="131"/>
      <c r="Y23" s="340" t="s">
        <v>294</v>
      </c>
    </row>
    <row r="24" spans="1:25" s="250" customFormat="1" ht="21" customHeight="1" x14ac:dyDescent="0.15">
      <c r="A24" s="131"/>
      <c r="B24" s="892" t="s">
        <v>306</v>
      </c>
      <c r="C24" s="892" t="s">
        <v>306</v>
      </c>
      <c r="D24" s="892" t="s">
        <v>1061</v>
      </c>
      <c r="E24" s="347"/>
      <c r="F24" s="346">
        <v>14783267</v>
      </c>
      <c r="G24" s="346">
        <v>3790393</v>
      </c>
      <c r="H24" s="346">
        <v>3776159</v>
      </c>
      <c r="I24" s="346">
        <v>386397</v>
      </c>
      <c r="J24" s="346">
        <v>2244877</v>
      </c>
      <c r="K24" s="346">
        <v>2708355</v>
      </c>
      <c r="L24" s="346">
        <v>1877086</v>
      </c>
      <c r="M24" s="346">
        <v>1103762</v>
      </c>
      <c r="N24" s="346">
        <v>773324</v>
      </c>
      <c r="O24" s="346">
        <v>131278</v>
      </c>
      <c r="P24" s="346">
        <v>169436</v>
      </c>
      <c r="Q24" s="346">
        <v>3888</v>
      </c>
      <c r="R24" s="346">
        <v>3313</v>
      </c>
      <c r="S24" s="218">
        <v>1172967</v>
      </c>
      <c r="T24" s="218">
        <v>1016664</v>
      </c>
      <c r="U24" s="218">
        <v>156303</v>
      </c>
      <c r="V24" s="217">
        <v>6957096</v>
      </c>
      <c r="W24" s="136" t="s">
        <v>646</v>
      </c>
      <c r="X24" s="131"/>
      <c r="Y24" s="340"/>
    </row>
    <row r="25" spans="1:25" s="250" customFormat="1" ht="21" customHeight="1" x14ac:dyDescent="0.15">
      <c r="A25" s="131"/>
      <c r="B25" s="892" t="s">
        <v>306</v>
      </c>
      <c r="C25" s="892" t="s">
        <v>306</v>
      </c>
      <c r="D25" s="892" t="s">
        <v>1253</v>
      </c>
      <c r="E25" s="347"/>
      <c r="F25" s="346">
        <v>14708199</v>
      </c>
      <c r="G25" s="346">
        <v>4111069</v>
      </c>
      <c r="H25" s="346">
        <v>3870146</v>
      </c>
      <c r="I25" s="346">
        <v>507130</v>
      </c>
      <c r="J25" s="346">
        <v>1539049</v>
      </c>
      <c r="K25" s="346">
        <v>2991032</v>
      </c>
      <c r="L25" s="346">
        <v>1689773</v>
      </c>
      <c r="M25" s="346">
        <v>1015319</v>
      </c>
      <c r="N25" s="346">
        <v>674454</v>
      </c>
      <c r="O25" s="346">
        <v>142458</v>
      </c>
      <c r="P25" s="346">
        <v>206605</v>
      </c>
      <c r="Q25" s="346">
        <v>4144</v>
      </c>
      <c r="R25" s="346">
        <v>3515</v>
      </c>
      <c r="S25" s="218">
        <v>1077717</v>
      </c>
      <c r="T25" s="218">
        <v>933084</v>
      </c>
      <c r="U25" s="218">
        <v>144633</v>
      </c>
      <c r="V25" s="217">
        <v>6622041</v>
      </c>
      <c r="W25" s="136" t="s">
        <v>1041</v>
      </c>
      <c r="X25" s="131"/>
      <c r="Y25" s="340" t="s">
        <v>294</v>
      </c>
    </row>
    <row r="26" spans="1:25" s="250" customFormat="1" ht="21" customHeight="1" x14ac:dyDescent="0.15">
      <c r="A26" s="131"/>
      <c r="B26" s="892" t="s">
        <v>306</v>
      </c>
      <c r="C26" s="892" t="s">
        <v>306</v>
      </c>
      <c r="D26" s="892" t="s">
        <v>1042</v>
      </c>
      <c r="E26" s="347"/>
      <c r="F26" s="346">
        <v>13445438</v>
      </c>
      <c r="G26" s="346">
        <v>4095181</v>
      </c>
      <c r="H26" s="346">
        <v>3488425</v>
      </c>
      <c r="I26" s="346">
        <v>440672</v>
      </c>
      <c r="J26" s="346">
        <v>1108024</v>
      </c>
      <c r="K26" s="346">
        <v>2773142</v>
      </c>
      <c r="L26" s="346">
        <v>1539994</v>
      </c>
      <c r="M26" s="346">
        <v>934530</v>
      </c>
      <c r="N26" s="346">
        <v>605464</v>
      </c>
      <c r="O26" s="346">
        <v>127602</v>
      </c>
      <c r="P26" s="346">
        <v>138753</v>
      </c>
      <c r="Q26" s="346">
        <v>4068</v>
      </c>
      <c r="R26" s="346">
        <v>4674</v>
      </c>
      <c r="S26" s="218">
        <v>933149</v>
      </c>
      <c r="T26" s="218">
        <v>790390</v>
      </c>
      <c r="U26" s="218">
        <v>142759</v>
      </c>
      <c r="V26" s="217">
        <v>5240802</v>
      </c>
      <c r="W26" s="136" t="s">
        <v>1254</v>
      </c>
      <c r="X26" s="131"/>
      <c r="Y26" s="340"/>
    </row>
    <row r="27" spans="1:25" s="250" customFormat="1" ht="21" customHeight="1" x14ac:dyDescent="0.15">
      <c r="A27" s="131"/>
      <c r="B27" s="892" t="s">
        <v>1019</v>
      </c>
      <c r="C27" s="890" t="s">
        <v>1255</v>
      </c>
      <c r="D27" s="892" t="s">
        <v>1044</v>
      </c>
      <c r="E27" s="347"/>
      <c r="F27" s="346">
        <v>12148685</v>
      </c>
      <c r="G27" s="346">
        <v>3994802</v>
      </c>
      <c r="H27" s="346">
        <v>3379537</v>
      </c>
      <c r="I27" s="346">
        <v>409717</v>
      </c>
      <c r="J27" s="346">
        <v>442772</v>
      </c>
      <c r="K27" s="346">
        <v>2697980</v>
      </c>
      <c r="L27" s="346">
        <v>1223877</v>
      </c>
      <c r="M27" s="346">
        <v>727555</v>
      </c>
      <c r="N27" s="346">
        <v>496322</v>
      </c>
      <c r="O27" s="346">
        <v>134478</v>
      </c>
      <c r="P27" s="346">
        <v>140609</v>
      </c>
      <c r="Q27" s="346">
        <v>4191</v>
      </c>
      <c r="R27" s="346">
        <v>3258</v>
      </c>
      <c r="S27" s="218">
        <v>926149</v>
      </c>
      <c r="T27" s="218">
        <v>753504</v>
      </c>
      <c r="U27" s="218">
        <v>172645</v>
      </c>
      <c r="V27" s="217">
        <v>5437467</v>
      </c>
      <c r="W27" s="136" t="s">
        <v>1256</v>
      </c>
      <c r="X27" s="131"/>
      <c r="Y27" s="340" t="s">
        <v>294</v>
      </c>
    </row>
    <row r="28" spans="1:25" s="250" customFormat="1" ht="21" customHeight="1" x14ac:dyDescent="0.15">
      <c r="A28" s="131"/>
      <c r="B28" s="892" t="s">
        <v>306</v>
      </c>
      <c r="C28" s="892" t="s">
        <v>306</v>
      </c>
      <c r="D28" s="892" t="s">
        <v>1088</v>
      </c>
      <c r="E28" s="347"/>
      <c r="F28" s="346">
        <v>12286979</v>
      </c>
      <c r="G28" s="346">
        <v>3906892</v>
      </c>
      <c r="H28" s="346">
        <v>3371549</v>
      </c>
      <c r="I28" s="346">
        <v>456382</v>
      </c>
      <c r="J28" s="346">
        <v>481573</v>
      </c>
      <c r="K28" s="346">
        <v>2793915</v>
      </c>
      <c r="L28" s="346">
        <v>1276668</v>
      </c>
      <c r="M28" s="346">
        <v>729682</v>
      </c>
      <c r="N28" s="346">
        <v>546986</v>
      </c>
      <c r="O28" s="346">
        <v>126062</v>
      </c>
      <c r="P28" s="346">
        <v>94322</v>
      </c>
      <c r="Q28" s="346">
        <v>3995</v>
      </c>
      <c r="R28" s="346">
        <v>3188</v>
      </c>
      <c r="S28" s="218">
        <v>698161</v>
      </c>
      <c r="T28" s="218">
        <v>599676</v>
      </c>
      <c r="U28" s="218">
        <v>98485</v>
      </c>
      <c r="V28" s="217">
        <v>4699083</v>
      </c>
      <c r="W28" s="136" t="s">
        <v>649</v>
      </c>
      <c r="X28" s="131"/>
      <c r="Y28" s="340"/>
    </row>
    <row r="29" spans="1:25" s="250" customFormat="1" ht="21" customHeight="1" x14ac:dyDescent="0.15">
      <c r="A29" s="131"/>
      <c r="B29" s="892" t="s">
        <v>306</v>
      </c>
      <c r="C29" s="892" t="s">
        <v>306</v>
      </c>
      <c r="D29" s="892" t="s">
        <v>1047</v>
      </c>
      <c r="E29" s="347"/>
      <c r="F29" s="346">
        <v>12978957</v>
      </c>
      <c r="G29" s="346">
        <v>4299077</v>
      </c>
      <c r="H29" s="346">
        <v>3538474</v>
      </c>
      <c r="I29" s="346">
        <v>469813</v>
      </c>
      <c r="J29" s="346">
        <v>396351</v>
      </c>
      <c r="K29" s="346">
        <v>2895704</v>
      </c>
      <c r="L29" s="346">
        <v>1379538</v>
      </c>
      <c r="M29" s="346">
        <v>769667</v>
      </c>
      <c r="N29" s="346">
        <v>609871</v>
      </c>
      <c r="O29" s="346">
        <v>132798</v>
      </c>
      <c r="P29" s="346">
        <v>129632</v>
      </c>
      <c r="Q29" s="346">
        <v>4529</v>
      </c>
      <c r="R29" s="346">
        <v>4943</v>
      </c>
      <c r="S29" s="218">
        <v>792012</v>
      </c>
      <c r="T29" s="218">
        <v>627063</v>
      </c>
      <c r="U29" s="218">
        <v>164949</v>
      </c>
      <c r="V29" s="217">
        <v>6243429</v>
      </c>
      <c r="W29" s="136" t="s">
        <v>1257</v>
      </c>
      <c r="X29" s="131"/>
      <c r="Y29" s="340" t="s">
        <v>294</v>
      </c>
    </row>
    <row r="30" spans="1:25" s="250" customFormat="1" ht="21" customHeight="1" x14ac:dyDescent="0.15">
      <c r="A30" s="131"/>
      <c r="B30" s="892" t="s">
        <v>306</v>
      </c>
      <c r="C30" s="892" t="s">
        <v>306</v>
      </c>
      <c r="D30" s="892" t="s">
        <v>1049</v>
      </c>
      <c r="E30" s="347"/>
      <c r="F30" s="346">
        <v>13454053</v>
      </c>
      <c r="G30" s="346">
        <v>4816185</v>
      </c>
      <c r="H30" s="346">
        <v>3642156</v>
      </c>
      <c r="I30" s="346">
        <v>427232</v>
      </c>
      <c r="J30" s="346">
        <v>426220</v>
      </c>
      <c r="K30" s="346">
        <v>2828669</v>
      </c>
      <c r="L30" s="346">
        <v>1313591</v>
      </c>
      <c r="M30" s="346">
        <v>701281</v>
      </c>
      <c r="N30" s="346">
        <v>612310</v>
      </c>
      <c r="O30" s="346">
        <v>116512</v>
      </c>
      <c r="P30" s="346">
        <v>137051</v>
      </c>
      <c r="Q30" s="346">
        <v>3737</v>
      </c>
      <c r="R30" s="346">
        <v>3476</v>
      </c>
      <c r="S30" s="218">
        <v>681383</v>
      </c>
      <c r="T30" s="218">
        <v>561084</v>
      </c>
      <c r="U30" s="218">
        <v>120299</v>
      </c>
      <c r="V30" s="217">
        <v>5757676</v>
      </c>
      <c r="W30" s="136" t="s">
        <v>1258</v>
      </c>
      <c r="X30" s="131"/>
      <c r="Y30" s="340"/>
    </row>
    <row r="31" spans="1:25" s="250" customFormat="1" ht="21" customHeight="1" x14ac:dyDescent="0.15">
      <c r="A31" s="131"/>
      <c r="B31" s="892" t="s">
        <v>306</v>
      </c>
      <c r="C31" s="892" t="s">
        <v>306</v>
      </c>
      <c r="D31" s="892" t="s">
        <v>1051</v>
      </c>
      <c r="E31" s="347"/>
      <c r="F31" s="346">
        <v>13112094</v>
      </c>
      <c r="G31" s="346">
        <v>4368014</v>
      </c>
      <c r="H31" s="346">
        <v>3370611</v>
      </c>
      <c r="I31" s="346">
        <v>467565</v>
      </c>
      <c r="J31" s="346">
        <v>684773</v>
      </c>
      <c r="K31" s="346">
        <v>2884190</v>
      </c>
      <c r="L31" s="346">
        <v>1336941</v>
      </c>
      <c r="M31" s="346">
        <v>692910</v>
      </c>
      <c r="N31" s="346">
        <v>644031</v>
      </c>
      <c r="O31" s="346">
        <v>139583</v>
      </c>
      <c r="P31" s="346">
        <v>170914</v>
      </c>
      <c r="Q31" s="346">
        <v>4065</v>
      </c>
      <c r="R31" s="346">
        <v>3536</v>
      </c>
      <c r="S31" s="218">
        <v>636063</v>
      </c>
      <c r="T31" s="218">
        <v>543705</v>
      </c>
      <c r="U31" s="218">
        <v>92358</v>
      </c>
      <c r="V31" s="217">
        <v>6120874</v>
      </c>
      <c r="W31" s="136" t="s">
        <v>1259</v>
      </c>
      <c r="X31" s="131"/>
      <c r="Y31" s="340" t="s">
        <v>294</v>
      </c>
    </row>
    <row r="32" spans="1:25" s="250" customFormat="1" ht="21" customHeight="1" x14ac:dyDescent="0.15">
      <c r="A32" s="131"/>
      <c r="B32" s="892" t="s">
        <v>306</v>
      </c>
      <c r="C32" s="892" t="s">
        <v>306</v>
      </c>
      <c r="D32" s="892" t="s">
        <v>1260</v>
      </c>
      <c r="E32" s="347"/>
      <c r="F32" s="346">
        <v>13067119</v>
      </c>
      <c r="G32" s="346">
        <v>3943240</v>
      </c>
      <c r="H32" s="346">
        <v>3592745</v>
      </c>
      <c r="I32" s="346">
        <v>435094</v>
      </c>
      <c r="J32" s="346">
        <v>710459</v>
      </c>
      <c r="K32" s="346">
        <v>2895600</v>
      </c>
      <c r="L32" s="346">
        <v>1489981</v>
      </c>
      <c r="M32" s="346">
        <v>794741</v>
      </c>
      <c r="N32" s="346">
        <v>695240</v>
      </c>
      <c r="O32" s="346">
        <v>113935</v>
      </c>
      <c r="P32" s="346">
        <v>156606</v>
      </c>
      <c r="Q32" s="346">
        <v>4216</v>
      </c>
      <c r="R32" s="346">
        <v>3928</v>
      </c>
      <c r="S32" s="218">
        <v>749045</v>
      </c>
      <c r="T32" s="218">
        <v>632287</v>
      </c>
      <c r="U32" s="218">
        <v>116758</v>
      </c>
      <c r="V32" s="217">
        <v>5890844</v>
      </c>
      <c r="W32" s="136" t="s">
        <v>653</v>
      </c>
      <c r="X32" s="131"/>
      <c r="Y32" s="340"/>
    </row>
    <row r="33" spans="1:25" s="250" customFormat="1" ht="21" customHeight="1" x14ac:dyDescent="0.15">
      <c r="A33" s="131"/>
      <c r="B33" s="892" t="s">
        <v>306</v>
      </c>
      <c r="C33" s="892" t="s">
        <v>306</v>
      </c>
      <c r="D33" s="896" t="s">
        <v>1261</v>
      </c>
      <c r="E33" s="347"/>
      <c r="F33" s="346">
        <v>13908228</v>
      </c>
      <c r="G33" s="346">
        <v>4027292</v>
      </c>
      <c r="H33" s="346">
        <v>3736572</v>
      </c>
      <c r="I33" s="346">
        <v>431398</v>
      </c>
      <c r="J33" s="346">
        <v>1354699</v>
      </c>
      <c r="K33" s="346">
        <v>2835749</v>
      </c>
      <c r="L33" s="346">
        <v>1522518</v>
      </c>
      <c r="M33" s="346">
        <v>856084</v>
      </c>
      <c r="N33" s="346">
        <v>666434</v>
      </c>
      <c r="O33" s="346">
        <v>160987</v>
      </c>
      <c r="P33" s="346">
        <v>178145</v>
      </c>
      <c r="Q33" s="346">
        <v>4026</v>
      </c>
      <c r="R33" s="346">
        <v>3415</v>
      </c>
      <c r="S33" s="218">
        <v>879681</v>
      </c>
      <c r="T33" s="218">
        <v>763113</v>
      </c>
      <c r="U33" s="218">
        <v>116568</v>
      </c>
      <c r="V33" s="217">
        <v>5672695</v>
      </c>
      <c r="W33" s="136" t="s">
        <v>654</v>
      </c>
      <c r="X33" s="131"/>
      <c r="Y33" s="340"/>
    </row>
    <row r="34" spans="1:25" s="250" customFormat="1" ht="21" customHeight="1" x14ac:dyDescent="0.15">
      <c r="A34" s="131"/>
      <c r="B34" s="892" t="s">
        <v>306</v>
      </c>
      <c r="C34" s="892" t="s">
        <v>306</v>
      </c>
      <c r="D34" s="896" t="s">
        <v>1262</v>
      </c>
      <c r="E34" s="347"/>
      <c r="F34" s="346">
        <v>15967661</v>
      </c>
      <c r="G34" s="346">
        <v>4378261</v>
      </c>
      <c r="H34" s="346">
        <v>3986011</v>
      </c>
      <c r="I34" s="346">
        <v>449550</v>
      </c>
      <c r="J34" s="346">
        <v>2331095</v>
      </c>
      <c r="K34" s="346">
        <v>3015088</v>
      </c>
      <c r="L34" s="346">
        <v>1807656</v>
      </c>
      <c r="M34" s="346">
        <v>1091852</v>
      </c>
      <c r="N34" s="346">
        <v>715804</v>
      </c>
      <c r="O34" s="346">
        <v>122365</v>
      </c>
      <c r="P34" s="346">
        <v>166392</v>
      </c>
      <c r="Q34" s="346">
        <v>3955</v>
      </c>
      <c r="R34" s="346">
        <v>3253</v>
      </c>
      <c r="S34" s="218">
        <v>1090298</v>
      </c>
      <c r="T34" s="218">
        <v>1016487</v>
      </c>
      <c r="U34" s="218">
        <v>73811</v>
      </c>
      <c r="V34" s="217">
        <v>6541855</v>
      </c>
      <c r="W34" s="136" t="s">
        <v>1058</v>
      </c>
      <c r="X34" s="131"/>
      <c r="Y34" s="340" t="s">
        <v>294</v>
      </c>
    </row>
    <row r="35" spans="1:25" s="250" customFormat="1" ht="21" customHeight="1" x14ac:dyDescent="0.15">
      <c r="A35" s="131"/>
      <c r="B35" s="892"/>
      <c r="C35" s="892"/>
      <c r="D35" s="892"/>
      <c r="E35" s="347"/>
      <c r="F35" s="346"/>
      <c r="G35" s="350"/>
      <c r="H35" s="350"/>
      <c r="I35" s="350"/>
      <c r="J35" s="346"/>
      <c r="K35" s="346"/>
      <c r="L35" s="346"/>
      <c r="M35" s="346"/>
      <c r="N35" s="346"/>
      <c r="O35" s="346"/>
      <c r="P35" s="346"/>
      <c r="Q35" s="346"/>
      <c r="R35" s="346"/>
      <c r="S35" s="218"/>
      <c r="T35" s="218"/>
      <c r="U35" s="218"/>
      <c r="V35" s="217"/>
      <c r="W35" s="349"/>
      <c r="X35" s="131"/>
      <c r="Y35" s="340"/>
    </row>
    <row r="36" spans="1:25" s="250" customFormat="1" ht="21" customHeight="1" x14ac:dyDescent="0.15">
      <c r="A36" s="131"/>
      <c r="B36" s="892" t="s">
        <v>1019</v>
      </c>
      <c r="C36" s="890" t="s">
        <v>1250</v>
      </c>
      <c r="D36" s="892" t="s">
        <v>1059</v>
      </c>
      <c r="E36" s="347"/>
      <c r="F36" s="346">
        <v>13927721</v>
      </c>
      <c r="G36" s="346">
        <v>3735800</v>
      </c>
      <c r="H36" s="346">
        <v>3741589</v>
      </c>
      <c r="I36" s="346">
        <v>388052</v>
      </c>
      <c r="J36" s="346">
        <v>2117978</v>
      </c>
      <c r="K36" s="346">
        <v>2413994</v>
      </c>
      <c r="L36" s="346">
        <v>1530308</v>
      </c>
      <c r="M36" s="346">
        <v>911651</v>
      </c>
      <c r="N36" s="346">
        <v>618657</v>
      </c>
      <c r="O36" s="346">
        <v>128237</v>
      </c>
      <c r="P36" s="346">
        <v>159295</v>
      </c>
      <c r="Q36" s="346">
        <v>3787</v>
      </c>
      <c r="R36" s="346">
        <v>3394</v>
      </c>
      <c r="S36" s="218">
        <v>990738</v>
      </c>
      <c r="T36" s="218">
        <v>917153</v>
      </c>
      <c r="U36" s="218">
        <v>73585</v>
      </c>
      <c r="V36" s="217">
        <v>7090239</v>
      </c>
      <c r="W36" s="141" t="s">
        <v>1263</v>
      </c>
      <c r="X36" s="131"/>
      <c r="Y36" s="340" t="s">
        <v>294</v>
      </c>
    </row>
    <row r="37" spans="1:25" s="250" customFormat="1" ht="21" customHeight="1" x14ac:dyDescent="0.15">
      <c r="A37" s="131"/>
      <c r="B37" s="892" t="s">
        <v>306</v>
      </c>
      <c r="C37" s="892" t="s">
        <v>306</v>
      </c>
      <c r="D37" s="892" t="s">
        <v>1061</v>
      </c>
      <c r="E37" s="347"/>
      <c r="F37" s="346">
        <v>14252643</v>
      </c>
      <c r="G37" s="346">
        <v>3776520</v>
      </c>
      <c r="H37" s="346">
        <v>3578577</v>
      </c>
      <c r="I37" s="346">
        <v>372469</v>
      </c>
      <c r="J37" s="346">
        <v>2066032</v>
      </c>
      <c r="K37" s="346">
        <v>2742847</v>
      </c>
      <c r="L37" s="346">
        <v>1716198</v>
      </c>
      <c r="M37" s="346">
        <v>1049380</v>
      </c>
      <c r="N37" s="346">
        <v>666818</v>
      </c>
      <c r="O37" s="346">
        <v>120394</v>
      </c>
      <c r="P37" s="346">
        <v>162432</v>
      </c>
      <c r="Q37" s="346">
        <v>3901</v>
      </c>
      <c r="R37" s="346">
        <v>4250</v>
      </c>
      <c r="S37" s="218">
        <v>1019270</v>
      </c>
      <c r="T37" s="218">
        <v>943979</v>
      </c>
      <c r="U37" s="218">
        <v>75291</v>
      </c>
      <c r="V37" s="217">
        <v>6461295</v>
      </c>
      <c r="W37" s="136" t="s">
        <v>1039</v>
      </c>
      <c r="X37" s="131"/>
      <c r="Y37" s="340"/>
    </row>
    <row r="38" spans="1:25" s="250" customFormat="1" ht="21" customHeight="1" x14ac:dyDescent="0.15">
      <c r="A38" s="131"/>
      <c r="B38" s="897" t="s">
        <v>306</v>
      </c>
      <c r="C38" s="897" t="s">
        <v>306</v>
      </c>
      <c r="D38" s="898" t="s">
        <v>1062</v>
      </c>
      <c r="E38" s="345"/>
      <c r="F38" s="344">
        <v>13081640</v>
      </c>
      <c r="G38" s="343">
        <v>3766012</v>
      </c>
      <c r="H38" s="343">
        <v>3123385</v>
      </c>
      <c r="I38" s="343">
        <v>398268</v>
      </c>
      <c r="J38" s="343">
        <v>1501425</v>
      </c>
      <c r="K38" s="343">
        <v>2880122</v>
      </c>
      <c r="L38" s="343">
        <v>1412428</v>
      </c>
      <c r="M38" s="343">
        <v>896525</v>
      </c>
      <c r="N38" s="343">
        <v>515903</v>
      </c>
      <c r="O38" s="343">
        <v>124808</v>
      </c>
      <c r="P38" s="343">
        <v>176431</v>
      </c>
      <c r="Q38" s="343">
        <v>4291</v>
      </c>
      <c r="R38" s="343">
        <v>3866</v>
      </c>
      <c r="S38" s="342">
        <v>980154</v>
      </c>
      <c r="T38" s="342">
        <v>906198</v>
      </c>
      <c r="U38" s="342">
        <v>73956</v>
      </c>
      <c r="V38" s="341">
        <v>6409773</v>
      </c>
      <c r="W38" s="132" t="s">
        <v>1041</v>
      </c>
      <c r="X38" s="131"/>
      <c r="Y38" s="340" t="s">
        <v>294</v>
      </c>
    </row>
    <row r="39" spans="1:25" s="381" customFormat="1" ht="0.75" customHeight="1" x14ac:dyDescent="0.15">
      <c r="A39" s="849"/>
      <c r="C39" s="348"/>
      <c r="D39" s="348"/>
      <c r="E39" s="348"/>
      <c r="F39" s="875"/>
      <c r="G39" s="875"/>
      <c r="H39" s="875"/>
      <c r="I39" s="382"/>
      <c r="J39" s="385"/>
      <c r="K39" s="382"/>
      <c r="L39" s="383"/>
      <c r="M39" s="383"/>
      <c r="N39" s="383"/>
      <c r="P39" s="384"/>
      <c r="Q39" s="383"/>
      <c r="R39" s="383"/>
      <c r="S39" s="382"/>
      <c r="T39" s="382"/>
      <c r="U39" s="382"/>
      <c r="V39" s="382"/>
      <c r="W39" s="337"/>
      <c r="X39" s="849"/>
    </row>
    <row r="40" spans="1:25" s="379" customFormat="1" ht="12" customHeight="1" x14ac:dyDescent="0.15">
      <c r="A40" s="352"/>
      <c r="B40" s="383" t="s">
        <v>1264</v>
      </c>
      <c r="C40" s="352"/>
      <c r="D40" s="250"/>
      <c r="E40" s="250"/>
      <c r="F40" s="250"/>
      <c r="G40" s="250"/>
      <c r="H40" s="380"/>
      <c r="I40" s="250"/>
      <c r="J40" s="250"/>
      <c r="K40" s="250"/>
      <c r="L40" s="250"/>
      <c r="M40" s="250"/>
      <c r="N40" s="250"/>
      <c r="O40" s="933" t="s">
        <v>1265</v>
      </c>
      <c r="P40" s="250"/>
      <c r="Q40" s="250"/>
      <c r="R40" s="250"/>
      <c r="S40" s="250"/>
      <c r="T40" s="250"/>
      <c r="U40" s="250"/>
      <c r="V40" s="250"/>
      <c r="W40" s="337"/>
      <c r="X40" s="352"/>
    </row>
    <row r="41" spans="1:25" x14ac:dyDescent="0.15">
      <c r="A41" s="259"/>
      <c r="B41" s="383" t="s">
        <v>1266</v>
      </c>
      <c r="X41" s="258"/>
    </row>
  </sheetData>
  <mergeCells count="2">
    <mergeCell ref="W4:W7"/>
    <mergeCell ref="B5:E5"/>
  </mergeCells>
  <phoneticPr fontId="28"/>
  <pageMargins left="0.59055118110236227" right="0.59055118110236227" top="0.59055118110236227" bottom="0.59055118110236227" header="0.59055118110236227" footer="0.15748031496062992"/>
  <pageSetup paperSize="9" scale="98" orientation="portrait" r:id="rId1"/>
  <headerFooter alignWithMargins="0"/>
  <colBreaks count="1" manualBreakCount="1">
    <brk id="14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view="pageBreakPreview" zoomScale="115" zoomScaleNormal="75" zoomScaleSheetLayoutView="115" workbookViewId="0"/>
  </sheetViews>
  <sheetFormatPr defaultRowHeight="13.5" x14ac:dyDescent="0.15"/>
  <cols>
    <col min="1" max="1" width="2.625" style="255" customWidth="1"/>
    <col min="2" max="2" width="3.375" style="255" customWidth="1"/>
    <col min="3" max="3" width="3.25" style="255" customWidth="1"/>
    <col min="4" max="4" width="6.125" style="255" customWidth="1"/>
    <col min="5" max="5" width="0.875" style="255" customWidth="1"/>
    <col min="6" max="6" width="9.125" style="255" customWidth="1"/>
    <col min="7" max="10" width="8.125" style="255" customWidth="1"/>
    <col min="11" max="12" width="8.375" style="255" customWidth="1"/>
    <col min="13" max="13" width="8.375" style="376" customWidth="1"/>
    <col min="14" max="21" width="8.375" style="255" customWidth="1"/>
    <col min="22" max="22" width="9.25" style="255" customWidth="1"/>
    <col min="23" max="23" width="8.25" style="255" customWidth="1"/>
    <col min="24" max="24" width="2.625" style="255" customWidth="1"/>
    <col min="25" max="16384" width="9" style="255"/>
  </cols>
  <sheetData>
    <row r="1" spans="1:24" ht="13.5" customHeight="1" x14ac:dyDescent="0.15">
      <c r="I1" s="473"/>
    </row>
    <row r="2" spans="1:24" ht="13.5" customHeight="1" x14ac:dyDescent="0.2">
      <c r="A2" s="472"/>
      <c r="B2" s="472" t="s">
        <v>1267</v>
      </c>
      <c r="C2" s="25"/>
      <c r="D2" s="25"/>
      <c r="E2" s="25"/>
      <c r="F2" s="471"/>
      <c r="G2" s="377"/>
      <c r="J2" s="377"/>
      <c r="K2" s="407"/>
      <c r="L2" s="407"/>
      <c r="P2" s="470"/>
      <c r="S2" s="469"/>
      <c r="W2" s="371"/>
    </row>
    <row r="3" spans="1:24" s="260" customFormat="1" ht="12" customHeight="1" x14ac:dyDescent="0.15">
      <c r="A3" s="468"/>
      <c r="B3" s="467" t="s">
        <v>676</v>
      </c>
      <c r="C3" s="466"/>
      <c r="D3" s="466"/>
      <c r="E3" s="466"/>
      <c r="F3" s="245"/>
      <c r="G3" s="463"/>
      <c r="H3" s="463"/>
      <c r="I3" s="463"/>
      <c r="J3" s="463"/>
      <c r="K3" s="465" t="s">
        <v>294</v>
      </c>
      <c r="L3" s="463"/>
      <c r="M3" s="463" t="s">
        <v>294</v>
      </c>
      <c r="N3" s="463"/>
      <c r="O3" s="463"/>
      <c r="P3" s="463"/>
      <c r="Q3" s="463"/>
      <c r="R3" s="463"/>
      <c r="S3" s="464"/>
      <c r="T3" s="463"/>
      <c r="U3" s="463"/>
      <c r="V3" s="176" t="s">
        <v>1268</v>
      </c>
      <c r="W3" s="463"/>
      <c r="X3" s="462"/>
    </row>
    <row r="4" spans="1:24" s="382" customFormat="1" ht="11.25" customHeight="1" x14ac:dyDescent="0.15">
      <c r="A4" s="864"/>
      <c r="B4" s="849"/>
      <c r="C4" s="849"/>
      <c r="D4" s="849"/>
      <c r="E4" s="850"/>
      <c r="F4" s="461"/>
      <c r="G4" s="460"/>
      <c r="H4" s="460"/>
      <c r="I4" s="460"/>
      <c r="J4" s="460"/>
      <c r="K4" s="460"/>
      <c r="L4" s="460"/>
      <c r="M4" s="460"/>
      <c r="N4" s="459"/>
      <c r="O4" s="241"/>
      <c r="P4" s="240"/>
      <c r="Q4" s="240"/>
      <c r="R4" s="240"/>
      <c r="S4" s="240"/>
      <c r="T4" s="239"/>
      <c r="U4" s="295"/>
      <c r="V4" s="366"/>
      <c r="W4" s="1018" t="s">
        <v>671</v>
      </c>
      <c r="X4" s="385"/>
    </row>
    <row r="5" spans="1:24" s="382" customFormat="1" ht="11.25" customHeight="1" x14ac:dyDescent="0.15">
      <c r="A5" s="849"/>
      <c r="B5" s="1021" t="s">
        <v>672</v>
      </c>
      <c r="C5" s="1021"/>
      <c r="D5" s="1021"/>
      <c r="E5" s="1022"/>
      <c r="F5" s="227" t="s">
        <v>297</v>
      </c>
      <c r="G5" s="229" t="s">
        <v>1269</v>
      </c>
      <c r="H5" s="229" t="s">
        <v>1270</v>
      </c>
      <c r="I5" s="229" t="s">
        <v>559</v>
      </c>
      <c r="J5" s="229" t="s">
        <v>1271</v>
      </c>
      <c r="K5" s="229" t="s">
        <v>561</v>
      </c>
      <c r="L5" s="229" t="s">
        <v>562</v>
      </c>
      <c r="M5" s="458"/>
      <c r="N5" s="290"/>
      <c r="O5" s="228" t="s">
        <v>563</v>
      </c>
      <c r="P5" s="229" t="s">
        <v>1272</v>
      </c>
      <c r="Q5" s="229" t="s">
        <v>1273</v>
      </c>
      <c r="R5" s="229" t="s">
        <v>566</v>
      </c>
      <c r="S5" s="234" t="s">
        <v>1274</v>
      </c>
      <c r="T5" s="294"/>
      <c r="U5" s="293"/>
      <c r="V5" s="228" t="s">
        <v>567</v>
      </c>
      <c r="W5" s="1019"/>
      <c r="X5" s="385"/>
    </row>
    <row r="6" spans="1:24" s="382" customFormat="1" ht="11.25" customHeight="1" x14ac:dyDescent="0.15">
      <c r="A6" s="849"/>
      <c r="B6" s="849"/>
      <c r="C6" s="849"/>
      <c r="D6" s="849"/>
      <c r="E6" s="850"/>
      <c r="F6" s="227"/>
      <c r="G6" s="229" t="s">
        <v>294</v>
      </c>
      <c r="H6" s="229" t="s">
        <v>294</v>
      </c>
      <c r="I6" s="229" t="s">
        <v>295</v>
      </c>
      <c r="J6" s="229"/>
      <c r="K6" s="229"/>
      <c r="L6" s="229" t="s">
        <v>294</v>
      </c>
      <c r="M6" s="229" t="s">
        <v>293</v>
      </c>
      <c r="N6" s="457" t="s">
        <v>292</v>
      </c>
      <c r="O6" s="228"/>
      <c r="P6" s="229"/>
      <c r="Q6" s="229"/>
      <c r="R6" s="229"/>
      <c r="S6" s="229"/>
      <c r="T6" s="229" t="s">
        <v>568</v>
      </c>
      <c r="U6" s="228" t="s">
        <v>569</v>
      </c>
      <c r="V6" s="227"/>
      <c r="W6" s="1019"/>
      <c r="X6" s="385"/>
    </row>
    <row r="7" spans="1:24" s="382" customFormat="1" ht="33.75" customHeight="1" x14ac:dyDescent="0.15">
      <c r="A7" s="864"/>
      <c r="B7" s="873"/>
      <c r="C7" s="873"/>
      <c r="D7" s="873"/>
      <c r="E7" s="870"/>
      <c r="F7" s="456" t="s">
        <v>690</v>
      </c>
      <c r="G7" s="456" t="s">
        <v>291</v>
      </c>
      <c r="H7" s="456" t="s">
        <v>1275</v>
      </c>
      <c r="I7" s="456" t="s">
        <v>571</v>
      </c>
      <c r="J7" s="456" t="s">
        <v>290</v>
      </c>
      <c r="K7" s="456" t="s">
        <v>572</v>
      </c>
      <c r="L7" s="456" t="s">
        <v>1232</v>
      </c>
      <c r="M7" s="456" t="s">
        <v>1276</v>
      </c>
      <c r="N7" s="455" t="s">
        <v>668</v>
      </c>
      <c r="O7" s="223" t="s">
        <v>300</v>
      </c>
      <c r="P7" s="223" t="s">
        <v>289</v>
      </c>
      <c r="Q7" s="223" t="s">
        <v>288</v>
      </c>
      <c r="R7" s="222" t="s">
        <v>287</v>
      </c>
      <c r="S7" s="454" t="s">
        <v>1277</v>
      </c>
      <c r="T7" s="866"/>
      <c r="U7" s="866"/>
      <c r="V7" s="870" t="s">
        <v>1278</v>
      </c>
      <c r="W7" s="1020"/>
      <c r="X7" s="385" t="s">
        <v>677</v>
      </c>
    </row>
    <row r="8" spans="1:24" s="381" customFormat="1" ht="14.25" customHeight="1" x14ac:dyDescent="0.15">
      <c r="A8" s="849"/>
      <c r="B8" s="953"/>
      <c r="C8" s="953"/>
      <c r="D8" s="954"/>
      <c r="E8" s="453"/>
      <c r="F8" s="402">
        <v>644481</v>
      </c>
      <c r="G8" s="401"/>
      <c r="H8" s="421"/>
      <c r="I8" s="401">
        <v>386442</v>
      </c>
      <c r="J8" s="421">
        <v>49567</v>
      </c>
      <c r="K8" s="421">
        <v>4981</v>
      </c>
      <c r="L8" s="401">
        <v>203491</v>
      </c>
      <c r="M8" s="401"/>
      <c r="N8" s="401">
        <v>203491</v>
      </c>
      <c r="O8" s="401">
        <v>13846</v>
      </c>
      <c r="P8" s="415"/>
      <c r="Q8" s="415"/>
      <c r="R8" s="412"/>
      <c r="S8" s="419"/>
      <c r="T8" s="419"/>
      <c r="U8" s="419"/>
      <c r="V8" s="418"/>
      <c r="W8" s="452"/>
      <c r="X8" s="131"/>
    </row>
    <row r="9" spans="1:24" s="446" customFormat="1" ht="10.5" customHeight="1" x14ac:dyDescent="0.15">
      <c r="A9" s="388"/>
      <c r="B9" s="955" t="s">
        <v>307</v>
      </c>
      <c r="C9" s="955" t="s">
        <v>1016</v>
      </c>
      <c r="D9" s="956"/>
      <c r="E9" s="448"/>
      <c r="F9" s="409">
        <v>36034801</v>
      </c>
      <c r="G9" s="407">
        <v>1262984</v>
      </c>
      <c r="H9" s="407">
        <v>28580005</v>
      </c>
      <c r="I9" s="407">
        <v>260623</v>
      </c>
      <c r="J9" s="407">
        <v>1245077</v>
      </c>
      <c r="K9" s="407">
        <v>459366</v>
      </c>
      <c r="L9" s="408">
        <v>4226746</v>
      </c>
      <c r="M9" s="407">
        <v>36215</v>
      </c>
      <c r="N9" s="407">
        <v>4190531</v>
      </c>
      <c r="O9" s="407">
        <v>140797</v>
      </c>
      <c r="P9" s="407">
        <v>75650</v>
      </c>
      <c r="Q9" s="407">
        <v>1005</v>
      </c>
      <c r="R9" s="407">
        <v>16085</v>
      </c>
      <c r="S9" s="406">
        <v>10782081</v>
      </c>
      <c r="T9" s="406">
        <v>8744735</v>
      </c>
      <c r="U9" s="406">
        <v>2037346</v>
      </c>
      <c r="V9" s="405">
        <v>80994094</v>
      </c>
      <c r="W9" s="447" t="s">
        <v>673</v>
      </c>
      <c r="X9" s="388"/>
    </row>
    <row r="10" spans="1:24" s="381" customFormat="1" ht="14.25" customHeight="1" x14ac:dyDescent="0.15">
      <c r="A10" s="131"/>
      <c r="B10" s="957"/>
      <c r="C10" s="958"/>
      <c r="D10" s="959"/>
      <c r="E10" s="450"/>
      <c r="F10" s="402">
        <v>526964</v>
      </c>
      <c r="G10" s="401"/>
      <c r="H10" s="401"/>
      <c r="I10" s="401">
        <v>361266</v>
      </c>
      <c r="J10" s="401">
        <v>119800</v>
      </c>
      <c r="K10" s="401">
        <v>12070</v>
      </c>
      <c r="L10" s="401">
        <v>33828</v>
      </c>
      <c r="M10" s="401"/>
      <c r="N10" s="401">
        <v>33828</v>
      </c>
      <c r="O10" s="401">
        <v>14827</v>
      </c>
      <c r="P10" s="415"/>
      <c r="Q10" s="415"/>
      <c r="R10" s="415"/>
      <c r="S10" s="399"/>
      <c r="T10" s="399"/>
      <c r="U10" s="399"/>
      <c r="V10" s="398"/>
      <c r="W10" s="449"/>
      <c r="X10" s="131"/>
    </row>
    <row r="11" spans="1:24" s="446" customFormat="1" ht="10.5" customHeight="1" x14ac:dyDescent="0.15">
      <c r="A11" s="388"/>
      <c r="B11" s="955" t="s">
        <v>306</v>
      </c>
      <c r="C11" s="955" t="s">
        <v>1279</v>
      </c>
      <c r="D11" s="956"/>
      <c r="E11" s="448"/>
      <c r="F11" s="346">
        <v>30550351</v>
      </c>
      <c r="G11" s="407">
        <v>863720</v>
      </c>
      <c r="H11" s="407">
        <v>25534148</v>
      </c>
      <c r="I11" s="407">
        <v>225079</v>
      </c>
      <c r="J11" s="407">
        <v>775196</v>
      </c>
      <c r="K11" s="407">
        <v>628756</v>
      </c>
      <c r="L11" s="346">
        <v>2523452</v>
      </c>
      <c r="M11" s="407">
        <v>41465</v>
      </c>
      <c r="N11" s="346">
        <v>2481987</v>
      </c>
      <c r="O11" s="407">
        <v>160437</v>
      </c>
      <c r="P11" s="407">
        <v>91652</v>
      </c>
      <c r="Q11" s="407">
        <v>1213</v>
      </c>
      <c r="R11" s="407">
        <v>19747</v>
      </c>
      <c r="S11" s="406">
        <v>10650255</v>
      </c>
      <c r="T11" s="406">
        <v>8593536</v>
      </c>
      <c r="U11" s="406">
        <v>2056719</v>
      </c>
      <c r="V11" s="405">
        <v>79210091</v>
      </c>
      <c r="W11" s="447" t="s">
        <v>1280</v>
      </c>
      <c r="X11" s="388"/>
    </row>
    <row r="12" spans="1:24" s="381" customFormat="1" ht="14.25" customHeight="1" x14ac:dyDescent="0.15">
      <c r="A12" s="131"/>
      <c r="B12" s="957"/>
      <c r="C12" s="957"/>
      <c r="D12" s="959"/>
      <c r="E12" s="450"/>
      <c r="F12" s="402">
        <v>1100596</v>
      </c>
      <c r="G12" s="401"/>
      <c r="H12" s="401"/>
      <c r="I12" s="401">
        <v>1054676</v>
      </c>
      <c r="J12" s="401"/>
      <c r="K12" s="401">
        <v>18422</v>
      </c>
      <c r="L12" s="401">
        <v>27498</v>
      </c>
      <c r="M12" s="401"/>
      <c r="N12" s="401">
        <v>27498</v>
      </c>
      <c r="O12" s="401">
        <v>17511</v>
      </c>
      <c r="P12" s="415"/>
      <c r="Q12" s="415"/>
      <c r="R12" s="415"/>
      <c r="S12" s="399"/>
      <c r="T12" s="399"/>
      <c r="U12" s="399"/>
      <c r="V12" s="398"/>
      <c r="W12" s="449"/>
      <c r="X12" s="131"/>
    </row>
    <row r="13" spans="1:24" s="446" customFormat="1" ht="10.5" customHeight="1" x14ac:dyDescent="0.15">
      <c r="A13" s="388"/>
      <c r="B13" s="955" t="s">
        <v>306</v>
      </c>
      <c r="C13" s="955" t="s">
        <v>1281</v>
      </c>
      <c r="D13" s="956"/>
      <c r="E13" s="448"/>
      <c r="F13" s="346">
        <v>33510425</v>
      </c>
      <c r="G13" s="407">
        <v>983829</v>
      </c>
      <c r="H13" s="407">
        <v>28277414</v>
      </c>
      <c r="I13" s="407">
        <v>313850</v>
      </c>
      <c r="J13" s="407">
        <v>1418361</v>
      </c>
      <c r="K13" s="407">
        <v>322897</v>
      </c>
      <c r="L13" s="346">
        <v>2194074</v>
      </c>
      <c r="M13" s="407">
        <v>77316</v>
      </c>
      <c r="N13" s="346">
        <v>2116758</v>
      </c>
      <c r="O13" s="407">
        <v>173087</v>
      </c>
      <c r="P13" s="407">
        <v>91593</v>
      </c>
      <c r="Q13" s="407">
        <v>1226</v>
      </c>
      <c r="R13" s="407">
        <v>19068</v>
      </c>
      <c r="S13" s="451">
        <v>10663735</v>
      </c>
      <c r="T13" s="406">
        <v>8997515</v>
      </c>
      <c r="U13" s="451">
        <v>1666220</v>
      </c>
      <c r="V13" s="405">
        <v>79594758</v>
      </c>
      <c r="W13" s="447" t="s">
        <v>1282</v>
      </c>
      <c r="X13" s="388"/>
    </row>
    <row r="14" spans="1:24" s="381" customFormat="1" ht="14.25" customHeight="1" x14ac:dyDescent="0.15">
      <c r="A14" s="131"/>
      <c r="B14" s="957"/>
      <c r="C14" s="960"/>
      <c r="D14" s="959"/>
      <c r="E14" s="450"/>
      <c r="F14" s="402">
        <v>1461081</v>
      </c>
      <c r="G14" s="401">
        <v>137</v>
      </c>
      <c r="H14" s="401"/>
      <c r="I14" s="401">
        <v>1434046</v>
      </c>
      <c r="J14" s="401"/>
      <c r="K14" s="401">
        <v>10479</v>
      </c>
      <c r="L14" s="401">
        <v>16419</v>
      </c>
      <c r="M14" s="401">
        <v>200</v>
      </c>
      <c r="N14" s="401">
        <v>16219</v>
      </c>
      <c r="O14" s="401">
        <v>16182</v>
      </c>
      <c r="P14" s="415"/>
      <c r="Q14" s="415"/>
      <c r="R14" s="415"/>
      <c r="S14" s="399"/>
      <c r="T14" s="399"/>
      <c r="U14" s="399"/>
      <c r="V14" s="398"/>
      <c r="W14" s="449"/>
      <c r="X14" s="131"/>
    </row>
    <row r="15" spans="1:24" s="446" customFormat="1" ht="10.5" customHeight="1" x14ac:dyDescent="0.15">
      <c r="A15" s="388"/>
      <c r="B15" s="955" t="s">
        <v>306</v>
      </c>
      <c r="C15" s="955" t="s">
        <v>678</v>
      </c>
      <c r="D15" s="956"/>
      <c r="E15" s="448"/>
      <c r="F15" s="409">
        <v>36211123</v>
      </c>
      <c r="G15" s="407">
        <v>2092508</v>
      </c>
      <c r="H15" s="407">
        <v>28329187</v>
      </c>
      <c r="I15" s="407">
        <v>335557</v>
      </c>
      <c r="J15" s="407">
        <v>2158301</v>
      </c>
      <c r="K15" s="407">
        <v>725308</v>
      </c>
      <c r="L15" s="408">
        <v>2570262</v>
      </c>
      <c r="M15" s="407">
        <v>71561</v>
      </c>
      <c r="N15" s="407">
        <v>2498701</v>
      </c>
      <c r="O15" s="407">
        <v>225524</v>
      </c>
      <c r="P15" s="407">
        <v>69534</v>
      </c>
      <c r="Q15" s="407">
        <v>1711</v>
      </c>
      <c r="R15" s="407">
        <v>15103</v>
      </c>
      <c r="S15" s="451">
        <v>10919571</v>
      </c>
      <c r="T15" s="406">
        <v>9103028</v>
      </c>
      <c r="U15" s="451">
        <v>1816543</v>
      </c>
      <c r="V15" s="405">
        <v>77892517</v>
      </c>
      <c r="W15" s="447" t="s">
        <v>641</v>
      </c>
      <c r="X15" s="388"/>
    </row>
    <row r="16" spans="1:24" s="381" customFormat="1" ht="14.25" customHeight="1" x14ac:dyDescent="0.15">
      <c r="A16" s="131"/>
      <c r="B16" s="957"/>
      <c r="C16" s="960"/>
      <c r="D16" s="959"/>
      <c r="E16" s="450"/>
      <c r="F16" s="402">
        <v>1142896</v>
      </c>
      <c r="G16" s="401"/>
      <c r="H16" s="401"/>
      <c r="I16" s="401">
        <v>1058274</v>
      </c>
      <c r="J16" s="401"/>
      <c r="K16" s="401"/>
      <c r="L16" s="401">
        <v>84622</v>
      </c>
      <c r="M16" s="401">
        <v>2650</v>
      </c>
      <c r="N16" s="401">
        <v>81972</v>
      </c>
      <c r="O16" s="401">
        <v>18654</v>
      </c>
      <c r="P16" s="415"/>
      <c r="Q16" s="415"/>
      <c r="R16" s="415"/>
      <c r="S16" s="399"/>
      <c r="T16" s="399"/>
      <c r="U16" s="399"/>
      <c r="V16" s="398"/>
      <c r="W16" s="449"/>
      <c r="X16" s="131"/>
    </row>
    <row r="17" spans="1:25" s="445" customFormat="1" ht="10.5" customHeight="1" x14ac:dyDescent="0.15">
      <c r="A17" s="388"/>
      <c r="B17" s="955" t="s">
        <v>1019</v>
      </c>
      <c r="C17" s="955" t="s">
        <v>1020</v>
      </c>
      <c r="D17" s="956"/>
      <c r="E17" s="448"/>
      <c r="F17" s="409">
        <v>31720740</v>
      </c>
      <c r="G17" s="407">
        <v>2306235</v>
      </c>
      <c r="H17" s="407">
        <v>25968884</v>
      </c>
      <c r="I17" s="407">
        <v>240422</v>
      </c>
      <c r="J17" s="407">
        <v>1692406</v>
      </c>
      <c r="K17" s="407">
        <v>707459</v>
      </c>
      <c r="L17" s="408">
        <v>805334</v>
      </c>
      <c r="M17" s="407">
        <v>114834</v>
      </c>
      <c r="N17" s="407">
        <v>690500</v>
      </c>
      <c r="O17" s="407">
        <v>235247</v>
      </c>
      <c r="P17" s="407">
        <v>44425</v>
      </c>
      <c r="Q17" s="407">
        <v>1817</v>
      </c>
      <c r="R17" s="407">
        <v>11871</v>
      </c>
      <c r="S17" s="406">
        <v>10762268</v>
      </c>
      <c r="T17" s="406">
        <v>8831688</v>
      </c>
      <c r="U17" s="406">
        <v>1930580</v>
      </c>
      <c r="V17" s="405">
        <v>72221502</v>
      </c>
      <c r="W17" s="447" t="s">
        <v>1021</v>
      </c>
      <c r="X17" s="388"/>
      <c r="Y17" s="446"/>
    </row>
    <row r="18" spans="1:25" s="381" customFormat="1" ht="6.75" customHeight="1" x14ac:dyDescent="0.15">
      <c r="A18" s="131"/>
      <c r="B18" s="957"/>
      <c r="C18" s="957"/>
      <c r="D18" s="961"/>
      <c r="E18" s="422"/>
      <c r="F18" s="424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399"/>
      <c r="T18" s="399"/>
      <c r="U18" s="399"/>
      <c r="V18" s="398"/>
      <c r="W18" s="423"/>
      <c r="X18" s="131"/>
      <c r="Y18" s="444"/>
    </row>
    <row r="19" spans="1:25" s="382" customFormat="1" ht="14.25" customHeight="1" x14ac:dyDescent="0.15">
      <c r="A19" s="131"/>
      <c r="B19" s="957"/>
      <c r="C19" s="957"/>
      <c r="D19" s="961"/>
      <c r="E19" s="422"/>
      <c r="F19" s="402">
        <v>1243992</v>
      </c>
      <c r="G19" s="401">
        <v>137</v>
      </c>
      <c r="H19" s="401"/>
      <c r="I19" s="401">
        <v>1207207</v>
      </c>
      <c r="J19" s="401"/>
      <c r="K19" s="401">
        <v>10479</v>
      </c>
      <c r="L19" s="401">
        <v>26169</v>
      </c>
      <c r="M19" s="401">
        <v>2850</v>
      </c>
      <c r="N19" s="401">
        <v>23319</v>
      </c>
      <c r="O19" s="401">
        <v>16222</v>
      </c>
      <c r="P19" s="415"/>
      <c r="Q19" s="399"/>
      <c r="R19" s="399"/>
      <c r="S19" s="419"/>
      <c r="T19" s="419"/>
      <c r="U19" s="419"/>
      <c r="V19" s="398"/>
      <c r="W19" s="443"/>
      <c r="X19" s="131"/>
    </row>
    <row r="20" spans="1:25" s="387" customFormat="1" ht="10.5" customHeight="1" x14ac:dyDescent="0.15">
      <c r="A20" s="388"/>
      <c r="B20" s="955" t="s">
        <v>307</v>
      </c>
      <c r="C20" s="955" t="s">
        <v>1022</v>
      </c>
      <c r="D20" s="962"/>
      <c r="E20" s="434"/>
      <c r="F20" s="428">
        <v>34157687</v>
      </c>
      <c r="G20" s="427">
        <v>2137761</v>
      </c>
      <c r="H20" s="427">
        <v>27288359</v>
      </c>
      <c r="I20" s="407">
        <v>303846</v>
      </c>
      <c r="J20" s="427">
        <v>1790346</v>
      </c>
      <c r="K20" s="427">
        <v>656735</v>
      </c>
      <c r="L20" s="408">
        <v>1980640</v>
      </c>
      <c r="M20" s="427">
        <v>81917</v>
      </c>
      <c r="N20" s="427">
        <v>1898723</v>
      </c>
      <c r="O20" s="427">
        <v>228528</v>
      </c>
      <c r="P20" s="427">
        <v>60505</v>
      </c>
      <c r="Q20" s="427">
        <v>1632</v>
      </c>
      <c r="R20" s="427">
        <v>14600</v>
      </c>
      <c r="S20" s="406">
        <v>10793683</v>
      </c>
      <c r="T20" s="406">
        <v>8977380</v>
      </c>
      <c r="U20" s="406">
        <v>1816303</v>
      </c>
      <c r="V20" s="442">
        <v>75893420</v>
      </c>
      <c r="W20" s="441" t="s">
        <v>642</v>
      </c>
      <c r="X20" s="388"/>
    </row>
    <row r="21" spans="1:25" s="382" customFormat="1" ht="14.25" customHeight="1" x14ac:dyDescent="0.15">
      <c r="A21" s="131"/>
      <c r="B21" s="957"/>
      <c r="C21" s="958"/>
      <c r="D21" s="963"/>
      <c r="E21" s="431"/>
      <c r="F21" s="402">
        <v>1265351</v>
      </c>
      <c r="G21" s="401"/>
      <c r="H21" s="401"/>
      <c r="I21" s="401">
        <v>1184621</v>
      </c>
      <c r="J21" s="401"/>
      <c r="K21" s="401">
        <v>5858</v>
      </c>
      <c r="L21" s="401">
        <v>74872</v>
      </c>
      <c r="M21" s="401"/>
      <c r="N21" s="401">
        <v>74872</v>
      </c>
      <c r="O21" s="401">
        <v>17424</v>
      </c>
      <c r="P21" s="415"/>
      <c r="Q21" s="399"/>
      <c r="R21" s="399"/>
      <c r="S21" s="419"/>
      <c r="T21" s="419"/>
      <c r="U21" s="419"/>
      <c r="V21" s="398"/>
      <c r="W21" s="443"/>
      <c r="X21" s="131"/>
    </row>
    <row r="22" spans="1:25" s="387" customFormat="1" ht="10.5" customHeight="1" x14ac:dyDescent="0.15">
      <c r="A22" s="388"/>
      <c r="B22" s="955" t="s">
        <v>1019</v>
      </c>
      <c r="C22" s="955" t="s">
        <v>1283</v>
      </c>
      <c r="D22" s="962"/>
      <c r="E22" s="434"/>
      <c r="F22" s="428">
        <v>32033147</v>
      </c>
      <c r="G22" s="427">
        <v>2469574</v>
      </c>
      <c r="H22" s="427">
        <v>26416408</v>
      </c>
      <c r="I22" s="407">
        <v>209539</v>
      </c>
      <c r="J22" s="427">
        <v>1560934</v>
      </c>
      <c r="K22" s="427">
        <v>796658</v>
      </c>
      <c r="L22" s="408">
        <v>580034</v>
      </c>
      <c r="M22" s="427">
        <v>123099</v>
      </c>
      <c r="N22" s="427">
        <v>456935</v>
      </c>
      <c r="O22" s="427">
        <v>238904</v>
      </c>
      <c r="P22" s="427">
        <v>22274</v>
      </c>
      <c r="Q22" s="427">
        <v>1954</v>
      </c>
      <c r="R22" s="427">
        <v>10622</v>
      </c>
      <c r="S22" s="406">
        <v>10785634</v>
      </c>
      <c r="T22" s="406">
        <v>8868825</v>
      </c>
      <c r="U22" s="406">
        <v>1916809</v>
      </c>
      <c r="V22" s="442">
        <v>71128706</v>
      </c>
      <c r="W22" s="441" t="s">
        <v>1025</v>
      </c>
      <c r="X22" s="388"/>
    </row>
    <row r="23" spans="1:25" s="382" customFormat="1" ht="6.75" customHeight="1" x14ac:dyDescent="0.15">
      <c r="A23" s="131"/>
      <c r="B23" s="957"/>
      <c r="C23" s="957"/>
      <c r="D23" s="963"/>
      <c r="E23" s="422"/>
      <c r="F23" s="440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/>
      <c r="R23" s="399"/>
      <c r="S23" s="419"/>
      <c r="T23" s="419"/>
      <c r="U23" s="419"/>
      <c r="V23" s="398"/>
      <c r="W23" s="420"/>
      <c r="X23" s="131"/>
    </row>
    <row r="24" spans="1:25" s="382" customFormat="1" ht="14.25" customHeight="1" x14ac:dyDescent="0.15">
      <c r="A24" s="131"/>
      <c r="B24" s="957"/>
      <c r="C24" s="957"/>
      <c r="D24" s="961"/>
      <c r="E24" s="422"/>
      <c r="F24" s="402">
        <v>373451</v>
      </c>
      <c r="G24" s="401"/>
      <c r="H24" s="401"/>
      <c r="I24" s="401">
        <v>363701</v>
      </c>
      <c r="J24" s="401"/>
      <c r="K24" s="401"/>
      <c r="L24" s="401">
        <v>9750</v>
      </c>
      <c r="M24" s="401">
        <v>2650</v>
      </c>
      <c r="N24" s="401">
        <v>7100</v>
      </c>
      <c r="O24" s="401">
        <v>5175</v>
      </c>
      <c r="P24" s="401"/>
      <c r="Q24" s="401"/>
      <c r="R24" s="401"/>
      <c r="S24" s="401"/>
      <c r="T24" s="401"/>
      <c r="U24" s="401"/>
      <c r="V24" s="417"/>
      <c r="W24" s="420"/>
      <c r="X24" s="131"/>
    </row>
    <row r="25" spans="1:25" s="387" customFormat="1" ht="10.5" customHeight="1" x14ac:dyDescent="0.15">
      <c r="A25" s="388"/>
      <c r="B25" s="955" t="s">
        <v>307</v>
      </c>
      <c r="C25" s="955" t="s">
        <v>644</v>
      </c>
      <c r="D25" s="964" t="s">
        <v>1284</v>
      </c>
      <c r="E25" s="434"/>
      <c r="F25" s="409">
        <v>7981816</v>
      </c>
      <c r="G25" s="407">
        <v>384075</v>
      </c>
      <c r="H25" s="407">
        <v>6139178</v>
      </c>
      <c r="I25" s="407">
        <v>85346</v>
      </c>
      <c r="J25" s="407">
        <v>884505</v>
      </c>
      <c r="K25" s="407">
        <v>172079</v>
      </c>
      <c r="L25" s="407">
        <v>316633</v>
      </c>
      <c r="M25" s="407">
        <v>22219</v>
      </c>
      <c r="N25" s="407">
        <v>294414</v>
      </c>
      <c r="O25" s="407">
        <v>53279</v>
      </c>
      <c r="P25" s="407">
        <v>27138</v>
      </c>
      <c r="Q25" s="407">
        <v>327</v>
      </c>
      <c r="R25" s="407">
        <v>3888</v>
      </c>
      <c r="S25" s="407">
        <v>2912041</v>
      </c>
      <c r="T25" s="407">
        <v>2485447</v>
      </c>
      <c r="U25" s="407">
        <v>426594</v>
      </c>
      <c r="V25" s="433">
        <v>20985935</v>
      </c>
      <c r="W25" s="425" t="s">
        <v>645</v>
      </c>
      <c r="X25" s="388"/>
    </row>
    <row r="26" spans="1:25" s="382" customFormat="1" ht="14.25" customHeight="1" x14ac:dyDescent="0.15">
      <c r="A26" s="131"/>
      <c r="B26" s="957"/>
      <c r="C26" s="958"/>
      <c r="D26" s="963"/>
      <c r="E26" s="431"/>
      <c r="F26" s="402">
        <v>236722</v>
      </c>
      <c r="G26" s="401"/>
      <c r="H26" s="401"/>
      <c r="I26" s="401">
        <v>163557</v>
      </c>
      <c r="J26" s="401"/>
      <c r="K26" s="401"/>
      <c r="L26" s="401">
        <v>73165</v>
      </c>
      <c r="M26" s="401"/>
      <c r="N26" s="401">
        <v>73165</v>
      </c>
      <c r="O26" s="401">
        <v>3980</v>
      </c>
      <c r="P26" s="401"/>
      <c r="Q26" s="401"/>
      <c r="R26" s="401"/>
      <c r="S26" s="401"/>
      <c r="T26" s="401"/>
      <c r="U26" s="401"/>
      <c r="V26" s="417"/>
      <c r="W26" s="439"/>
      <c r="X26" s="131"/>
    </row>
    <row r="27" spans="1:25" s="387" customFormat="1" ht="10.5" customHeight="1" x14ac:dyDescent="0.15">
      <c r="A27" s="388"/>
      <c r="B27" s="955" t="s">
        <v>306</v>
      </c>
      <c r="C27" s="955" t="s">
        <v>306</v>
      </c>
      <c r="D27" s="964" t="s">
        <v>1285</v>
      </c>
      <c r="E27" s="434"/>
      <c r="F27" s="409">
        <v>7341751</v>
      </c>
      <c r="G27" s="407">
        <v>390417</v>
      </c>
      <c r="H27" s="407">
        <v>6496739</v>
      </c>
      <c r="I27" s="407">
        <v>53446</v>
      </c>
      <c r="J27" s="407">
        <v>26570</v>
      </c>
      <c r="K27" s="407">
        <v>129300</v>
      </c>
      <c r="L27" s="407">
        <v>245279</v>
      </c>
      <c r="M27" s="407">
        <v>22814</v>
      </c>
      <c r="N27" s="407">
        <v>222465</v>
      </c>
      <c r="O27" s="407">
        <v>63565</v>
      </c>
      <c r="P27" s="407">
        <v>4114</v>
      </c>
      <c r="Q27" s="407">
        <v>475</v>
      </c>
      <c r="R27" s="407">
        <v>3179</v>
      </c>
      <c r="S27" s="407">
        <v>2571744</v>
      </c>
      <c r="T27" s="407">
        <v>2141556</v>
      </c>
      <c r="U27" s="407">
        <v>430188</v>
      </c>
      <c r="V27" s="433">
        <v>15255487</v>
      </c>
      <c r="W27" s="438" t="s">
        <v>1286</v>
      </c>
      <c r="X27" s="388"/>
    </row>
    <row r="28" spans="1:25" s="382" customFormat="1" ht="14.25" customHeight="1" x14ac:dyDescent="0.15">
      <c r="A28" s="131"/>
      <c r="B28" s="957"/>
      <c r="C28" s="957"/>
      <c r="D28" s="963"/>
      <c r="E28" s="431"/>
      <c r="F28" s="402">
        <v>133337</v>
      </c>
      <c r="G28" s="401"/>
      <c r="H28" s="401"/>
      <c r="I28" s="401">
        <v>131697</v>
      </c>
      <c r="J28" s="401"/>
      <c r="K28" s="401"/>
      <c r="L28" s="401">
        <v>1640</v>
      </c>
      <c r="M28" s="407"/>
      <c r="N28" s="401">
        <v>1640</v>
      </c>
      <c r="O28" s="401">
        <v>4317</v>
      </c>
      <c r="P28" s="401"/>
      <c r="Q28" s="401"/>
      <c r="R28" s="401"/>
      <c r="S28" s="401"/>
      <c r="T28" s="401"/>
      <c r="U28" s="401"/>
      <c r="V28" s="417"/>
      <c r="W28" s="437"/>
      <c r="X28" s="131"/>
    </row>
    <row r="29" spans="1:25" s="387" customFormat="1" ht="10.5" customHeight="1" x14ac:dyDescent="0.15">
      <c r="A29" s="388"/>
      <c r="B29" s="955" t="s">
        <v>1019</v>
      </c>
      <c r="C29" s="955" t="s">
        <v>1028</v>
      </c>
      <c r="D29" s="964" t="s">
        <v>1029</v>
      </c>
      <c r="E29" s="434"/>
      <c r="F29" s="409">
        <v>7453599</v>
      </c>
      <c r="G29" s="407">
        <v>774458</v>
      </c>
      <c r="H29" s="407">
        <v>6256246</v>
      </c>
      <c r="I29" s="407">
        <v>5490</v>
      </c>
      <c r="J29" s="407">
        <v>106478</v>
      </c>
      <c r="K29" s="407">
        <v>112662</v>
      </c>
      <c r="L29" s="407">
        <v>198265</v>
      </c>
      <c r="M29" s="407">
        <v>41179</v>
      </c>
      <c r="N29" s="407">
        <v>157086</v>
      </c>
      <c r="O29" s="407">
        <v>50913</v>
      </c>
      <c r="P29" s="407">
        <v>2054</v>
      </c>
      <c r="Q29" s="407">
        <v>592</v>
      </c>
      <c r="R29" s="407">
        <v>3699</v>
      </c>
      <c r="S29" s="407">
        <v>2660642</v>
      </c>
      <c r="T29" s="407">
        <v>2136909</v>
      </c>
      <c r="U29" s="407">
        <v>523733</v>
      </c>
      <c r="V29" s="433">
        <v>18003955</v>
      </c>
      <c r="W29" s="436" t="s">
        <v>1287</v>
      </c>
      <c r="X29" s="388"/>
    </row>
    <row r="30" spans="1:25" s="382" customFormat="1" ht="14.25" customHeight="1" x14ac:dyDescent="0.15">
      <c r="A30" s="131"/>
      <c r="B30" s="957"/>
      <c r="C30" s="957"/>
      <c r="D30" s="963"/>
      <c r="E30" s="431"/>
      <c r="F30" s="402">
        <v>399386</v>
      </c>
      <c r="G30" s="401"/>
      <c r="H30" s="401"/>
      <c r="I30" s="401">
        <v>399319</v>
      </c>
      <c r="J30" s="401"/>
      <c r="K30" s="401"/>
      <c r="L30" s="401">
        <v>67</v>
      </c>
      <c r="M30" s="407"/>
      <c r="N30" s="401">
        <v>67</v>
      </c>
      <c r="O30" s="401">
        <v>5182</v>
      </c>
      <c r="P30" s="401"/>
      <c r="Q30" s="401"/>
      <c r="R30" s="401"/>
      <c r="S30" s="401"/>
      <c r="T30" s="401"/>
      <c r="U30" s="401"/>
      <c r="V30" s="417"/>
      <c r="W30" s="435"/>
      <c r="X30" s="131"/>
    </row>
    <row r="31" spans="1:25" s="387" customFormat="1" ht="10.5" customHeight="1" x14ac:dyDescent="0.15">
      <c r="A31" s="388"/>
      <c r="B31" s="955" t="s">
        <v>306</v>
      </c>
      <c r="C31" s="955" t="s">
        <v>306</v>
      </c>
      <c r="D31" s="964" t="s">
        <v>1288</v>
      </c>
      <c r="E31" s="434"/>
      <c r="F31" s="409">
        <v>8943574</v>
      </c>
      <c r="G31" s="407">
        <v>757285</v>
      </c>
      <c r="H31" s="407">
        <v>7076721</v>
      </c>
      <c r="I31" s="407">
        <v>96140</v>
      </c>
      <c r="J31" s="407">
        <v>674853</v>
      </c>
      <c r="K31" s="407">
        <v>293418</v>
      </c>
      <c r="L31" s="407">
        <v>45157</v>
      </c>
      <c r="M31" s="407">
        <v>28622</v>
      </c>
      <c r="N31" s="407">
        <v>16535</v>
      </c>
      <c r="O31" s="407">
        <v>67490</v>
      </c>
      <c r="P31" s="407">
        <v>11119</v>
      </c>
      <c r="Q31" s="407">
        <v>423</v>
      </c>
      <c r="R31" s="407">
        <v>1105</v>
      </c>
      <c r="S31" s="407">
        <v>2617841</v>
      </c>
      <c r="T31" s="407">
        <v>2067776</v>
      </c>
      <c r="U31" s="407">
        <v>550065</v>
      </c>
      <c r="V31" s="433">
        <v>17976125</v>
      </c>
      <c r="W31" s="432" t="s">
        <v>1032</v>
      </c>
      <c r="X31" s="388"/>
    </row>
    <row r="32" spans="1:25" s="382" customFormat="1" ht="14.25" customHeight="1" x14ac:dyDescent="0.15">
      <c r="A32" s="131"/>
      <c r="B32" s="957"/>
      <c r="C32" s="957"/>
      <c r="D32" s="963"/>
      <c r="E32" s="431"/>
      <c r="F32" s="402">
        <v>495906</v>
      </c>
      <c r="G32" s="401"/>
      <c r="H32" s="401"/>
      <c r="I32" s="401">
        <v>490048</v>
      </c>
      <c r="J32" s="401"/>
      <c r="K32" s="401">
        <v>5858</v>
      </c>
      <c r="L32" s="401"/>
      <c r="M32" s="407"/>
      <c r="N32" s="401"/>
      <c r="O32" s="401">
        <v>3945</v>
      </c>
      <c r="P32" s="401"/>
      <c r="Q32" s="401"/>
      <c r="R32" s="401"/>
      <c r="S32" s="401"/>
      <c r="T32" s="401"/>
      <c r="U32" s="401"/>
      <c r="V32" s="417"/>
      <c r="W32" s="430"/>
      <c r="X32" s="131"/>
    </row>
    <row r="33" spans="1:24" s="387" customFormat="1" ht="10.5" customHeight="1" x14ac:dyDescent="0.15">
      <c r="A33" s="388"/>
      <c r="B33" s="955" t="s">
        <v>1019</v>
      </c>
      <c r="C33" s="955" t="s">
        <v>1033</v>
      </c>
      <c r="D33" s="964" t="s">
        <v>1244</v>
      </c>
      <c r="E33" s="429"/>
      <c r="F33" s="428">
        <v>8294223</v>
      </c>
      <c r="G33" s="427">
        <v>547414</v>
      </c>
      <c r="H33" s="427">
        <v>6586702</v>
      </c>
      <c r="I33" s="427">
        <v>54463</v>
      </c>
      <c r="J33" s="427">
        <v>753033</v>
      </c>
      <c r="K33" s="427">
        <v>261278</v>
      </c>
      <c r="L33" s="427">
        <v>91333</v>
      </c>
      <c r="M33" s="427">
        <v>30484</v>
      </c>
      <c r="N33" s="427">
        <v>60849</v>
      </c>
      <c r="O33" s="427">
        <v>56936</v>
      </c>
      <c r="P33" s="427">
        <v>4987</v>
      </c>
      <c r="Q33" s="427">
        <v>464</v>
      </c>
      <c r="R33" s="427">
        <v>2639</v>
      </c>
      <c r="S33" s="427">
        <v>2935407</v>
      </c>
      <c r="T33" s="427">
        <v>2522584</v>
      </c>
      <c r="U33" s="427">
        <v>412823</v>
      </c>
      <c r="V33" s="426">
        <v>19893139</v>
      </c>
      <c r="W33" s="425" t="s">
        <v>1085</v>
      </c>
      <c r="X33" s="388"/>
    </row>
    <row r="34" spans="1:24" s="382" customFormat="1" ht="6.75" customHeight="1" x14ac:dyDescent="0.15">
      <c r="A34" s="131"/>
      <c r="B34" s="957"/>
      <c r="C34" s="957"/>
      <c r="D34" s="961"/>
      <c r="E34" s="422"/>
      <c r="F34" s="424"/>
      <c r="G34" s="423"/>
      <c r="H34" s="423"/>
      <c r="I34" s="423"/>
      <c r="J34" s="423"/>
      <c r="K34" s="423"/>
      <c r="L34" s="415"/>
      <c r="M34" s="423"/>
      <c r="N34" s="423"/>
      <c r="O34" s="423"/>
      <c r="P34" s="423"/>
      <c r="Q34" s="423"/>
      <c r="R34" s="423"/>
      <c r="S34" s="399"/>
      <c r="T34" s="399"/>
      <c r="U34" s="399"/>
      <c r="V34" s="398"/>
      <c r="W34" s="420"/>
      <c r="X34" s="131"/>
    </row>
    <row r="35" spans="1:24" s="382" customFormat="1" ht="14.25" customHeight="1" x14ac:dyDescent="0.15">
      <c r="A35" s="131"/>
      <c r="B35" s="957"/>
      <c r="C35" s="957"/>
      <c r="D35" s="961"/>
      <c r="E35" s="422"/>
      <c r="F35" s="402">
        <v>65559</v>
      </c>
      <c r="G35" s="401"/>
      <c r="H35" s="401"/>
      <c r="I35" s="401">
        <v>55809</v>
      </c>
      <c r="J35" s="401"/>
      <c r="K35" s="401"/>
      <c r="L35" s="401">
        <v>9750</v>
      </c>
      <c r="M35" s="401">
        <v>2650</v>
      </c>
      <c r="N35" s="401">
        <v>7100</v>
      </c>
      <c r="O35" s="421">
        <v>2942</v>
      </c>
      <c r="P35" s="412"/>
      <c r="Q35" s="412"/>
      <c r="R35" s="412"/>
      <c r="S35" s="399"/>
      <c r="T35" s="399"/>
      <c r="U35" s="399"/>
      <c r="V35" s="398"/>
      <c r="W35" s="420"/>
      <c r="X35" s="131"/>
    </row>
    <row r="36" spans="1:24" s="387" customFormat="1" ht="10.5" customHeight="1" x14ac:dyDescent="0.15">
      <c r="A36" s="388"/>
      <c r="B36" s="955" t="s">
        <v>307</v>
      </c>
      <c r="C36" s="955" t="s">
        <v>644</v>
      </c>
      <c r="D36" s="955" t="s">
        <v>1036</v>
      </c>
      <c r="E36" s="410"/>
      <c r="F36" s="409">
        <v>2923042</v>
      </c>
      <c r="G36" s="407">
        <v>121789</v>
      </c>
      <c r="H36" s="407">
        <v>2137390</v>
      </c>
      <c r="I36" s="407">
        <v>19872</v>
      </c>
      <c r="J36" s="407">
        <v>432491</v>
      </c>
      <c r="K36" s="407">
        <v>28267</v>
      </c>
      <c r="L36" s="408">
        <v>183233</v>
      </c>
      <c r="M36" s="407">
        <v>16249</v>
      </c>
      <c r="N36" s="407">
        <v>166984</v>
      </c>
      <c r="O36" s="407">
        <v>15541</v>
      </c>
      <c r="P36" s="407">
        <v>19032</v>
      </c>
      <c r="Q36" s="407">
        <v>110</v>
      </c>
      <c r="R36" s="407">
        <v>2301</v>
      </c>
      <c r="S36" s="406">
        <v>1048073</v>
      </c>
      <c r="T36" s="406">
        <v>872396</v>
      </c>
      <c r="U36" s="406">
        <v>175677</v>
      </c>
      <c r="V36" s="405">
        <v>7510854</v>
      </c>
      <c r="W36" s="413" t="s">
        <v>1037</v>
      </c>
      <c r="X36" s="388"/>
    </row>
    <row r="37" spans="1:24" s="382" customFormat="1" ht="14.25" customHeight="1" x14ac:dyDescent="0.15">
      <c r="A37" s="131"/>
      <c r="B37" s="957"/>
      <c r="C37" s="958"/>
      <c r="D37" s="965"/>
      <c r="E37" s="403"/>
      <c r="F37" s="402">
        <v>227894</v>
      </c>
      <c r="G37" s="401"/>
      <c r="H37" s="401"/>
      <c r="I37" s="401">
        <v>227894</v>
      </c>
      <c r="J37" s="401"/>
      <c r="K37" s="401"/>
      <c r="L37" s="401"/>
      <c r="M37" s="401"/>
      <c r="N37" s="401"/>
      <c r="O37" s="401">
        <v>1042</v>
      </c>
      <c r="P37" s="412"/>
      <c r="Q37" s="412"/>
      <c r="R37" s="412"/>
      <c r="S37" s="399"/>
      <c r="T37" s="399"/>
      <c r="U37" s="399"/>
      <c r="V37" s="398"/>
      <c r="W37" s="411"/>
      <c r="X37" s="131"/>
    </row>
    <row r="38" spans="1:24" s="387" customFormat="1" ht="10.5" customHeight="1" x14ac:dyDescent="0.15">
      <c r="A38" s="388"/>
      <c r="B38" s="955" t="s">
        <v>306</v>
      </c>
      <c r="C38" s="955" t="s">
        <v>306</v>
      </c>
      <c r="D38" s="955" t="s">
        <v>1289</v>
      </c>
      <c r="E38" s="410"/>
      <c r="F38" s="409">
        <v>2734127</v>
      </c>
      <c r="G38" s="407">
        <v>135982</v>
      </c>
      <c r="H38" s="407">
        <v>2005109</v>
      </c>
      <c r="I38" s="407">
        <v>59614</v>
      </c>
      <c r="J38" s="407">
        <v>403214</v>
      </c>
      <c r="K38" s="407">
        <v>60493</v>
      </c>
      <c r="L38" s="408">
        <v>69715</v>
      </c>
      <c r="M38" s="407" t="s">
        <v>555</v>
      </c>
      <c r="N38" s="407">
        <v>69715</v>
      </c>
      <c r="O38" s="407">
        <v>21968</v>
      </c>
      <c r="P38" s="407">
        <v>7077</v>
      </c>
      <c r="Q38" s="407">
        <v>117</v>
      </c>
      <c r="R38" s="407">
        <v>404</v>
      </c>
      <c r="S38" s="406">
        <v>1218165</v>
      </c>
      <c r="T38" s="406">
        <v>1083242</v>
      </c>
      <c r="U38" s="406">
        <v>134923</v>
      </c>
      <c r="V38" s="405">
        <v>6900333</v>
      </c>
      <c r="W38" s="404" t="s">
        <v>646</v>
      </c>
      <c r="X38" s="388"/>
    </row>
    <row r="39" spans="1:24" s="382" customFormat="1" ht="14.25" customHeight="1" x14ac:dyDescent="0.15">
      <c r="A39" s="131"/>
      <c r="B39" s="957"/>
      <c r="C39" s="957"/>
      <c r="D39" s="965"/>
      <c r="E39" s="417"/>
      <c r="F39" s="402">
        <v>79998</v>
      </c>
      <c r="G39" s="401"/>
      <c r="H39" s="401"/>
      <c r="I39" s="401">
        <v>79998</v>
      </c>
      <c r="J39" s="401"/>
      <c r="K39" s="401"/>
      <c r="L39" s="401"/>
      <c r="M39" s="401"/>
      <c r="N39" s="401"/>
      <c r="O39" s="401">
        <v>1191</v>
      </c>
      <c r="P39" s="412"/>
      <c r="Q39" s="412"/>
      <c r="R39" s="412"/>
      <c r="S39" s="419"/>
      <c r="T39" s="419"/>
      <c r="U39" s="419"/>
      <c r="V39" s="418"/>
      <c r="W39" s="397"/>
      <c r="X39" s="131"/>
    </row>
    <row r="40" spans="1:24" s="387" customFormat="1" ht="10.5" customHeight="1" x14ac:dyDescent="0.15">
      <c r="A40" s="388"/>
      <c r="B40" s="955" t="s">
        <v>306</v>
      </c>
      <c r="C40" s="955" t="s">
        <v>306</v>
      </c>
      <c r="D40" s="955" t="s">
        <v>1290</v>
      </c>
      <c r="E40" s="410"/>
      <c r="F40" s="409">
        <v>2324647</v>
      </c>
      <c r="G40" s="407">
        <v>126304</v>
      </c>
      <c r="H40" s="407">
        <v>1996679</v>
      </c>
      <c r="I40" s="407">
        <v>5860</v>
      </c>
      <c r="J40" s="407">
        <v>48800</v>
      </c>
      <c r="K40" s="407">
        <v>83319</v>
      </c>
      <c r="L40" s="408">
        <v>63685</v>
      </c>
      <c r="M40" s="407">
        <v>5970</v>
      </c>
      <c r="N40" s="407">
        <v>57715</v>
      </c>
      <c r="O40" s="407">
        <v>15770</v>
      </c>
      <c r="P40" s="407">
        <v>1029</v>
      </c>
      <c r="Q40" s="407">
        <v>100</v>
      </c>
      <c r="R40" s="407">
        <v>1183</v>
      </c>
      <c r="S40" s="406">
        <v>645803</v>
      </c>
      <c r="T40" s="406">
        <v>529809</v>
      </c>
      <c r="U40" s="406">
        <v>115994</v>
      </c>
      <c r="V40" s="405">
        <v>6574748</v>
      </c>
      <c r="W40" s="404" t="s">
        <v>647</v>
      </c>
      <c r="X40" s="388"/>
    </row>
    <row r="41" spans="1:24" s="382" customFormat="1" ht="14.25" customHeight="1" x14ac:dyDescent="0.15">
      <c r="A41" s="131"/>
      <c r="B41" s="957"/>
      <c r="C41" s="957"/>
      <c r="D41" s="965"/>
      <c r="E41" s="403"/>
      <c r="F41" s="402">
        <v>38743</v>
      </c>
      <c r="G41" s="401"/>
      <c r="H41" s="401"/>
      <c r="I41" s="401">
        <v>31665</v>
      </c>
      <c r="J41" s="401"/>
      <c r="K41" s="401"/>
      <c r="L41" s="401">
        <v>7078</v>
      </c>
      <c r="M41" s="401"/>
      <c r="N41" s="401">
        <v>7078</v>
      </c>
      <c r="O41" s="401">
        <v>1893</v>
      </c>
      <c r="P41" s="412"/>
      <c r="Q41" s="412"/>
      <c r="R41" s="412"/>
      <c r="S41" s="399"/>
      <c r="T41" s="399"/>
      <c r="U41" s="399"/>
      <c r="V41" s="398"/>
      <c r="W41" s="397"/>
      <c r="X41" s="131"/>
    </row>
    <row r="42" spans="1:24" s="387" customFormat="1" ht="10.5" customHeight="1" x14ac:dyDescent="0.15">
      <c r="A42" s="388"/>
      <c r="B42" s="955" t="s">
        <v>306</v>
      </c>
      <c r="C42" s="955" t="s">
        <v>306</v>
      </c>
      <c r="D42" s="955" t="s">
        <v>1291</v>
      </c>
      <c r="E42" s="410"/>
      <c r="F42" s="409">
        <v>2639547</v>
      </c>
      <c r="G42" s="407">
        <v>93325</v>
      </c>
      <c r="H42" s="407">
        <v>2382312</v>
      </c>
      <c r="I42" s="407">
        <v>47540</v>
      </c>
      <c r="J42" s="407">
        <v>5496</v>
      </c>
      <c r="K42" s="407">
        <v>20088</v>
      </c>
      <c r="L42" s="408">
        <v>90786</v>
      </c>
      <c r="M42" s="407" t="s">
        <v>555</v>
      </c>
      <c r="N42" s="407">
        <v>90786</v>
      </c>
      <c r="O42" s="407">
        <v>13716</v>
      </c>
      <c r="P42" s="407">
        <v>1035</v>
      </c>
      <c r="Q42" s="407">
        <v>85</v>
      </c>
      <c r="R42" s="407">
        <v>500</v>
      </c>
      <c r="S42" s="406">
        <v>742192</v>
      </c>
      <c r="T42" s="406">
        <v>602637</v>
      </c>
      <c r="U42" s="406">
        <v>139555</v>
      </c>
      <c r="V42" s="405">
        <v>5193966</v>
      </c>
      <c r="W42" s="404" t="s">
        <v>1292</v>
      </c>
      <c r="X42" s="388"/>
    </row>
    <row r="43" spans="1:24" s="382" customFormat="1" ht="14.25" customHeight="1" x14ac:dyDescent="0.15">
      <c r="A43" s="131"/>
      <c r="B43" s="957"/>
      <c r="C43" s="957"/>
      <c r="D43" s="965"/>
      <c r="E43" s="403"/>
      <c r="F43" s="402">
        <v>139791</v>
      </c>
      <c r="G43" s="401"/>
      <c r="H43" s="401"/>
      <c r="I43" s="401">
        <v>100139</v>
      </c>
      <c r="J43" s="401"/>
      <c r="K43" s="401"/>
      <c r="L43" s="401">
        <v>39652</v>
      </c>
      <c r="M43" s="401"/>
      <c r="N43" s="401">
        <v>39652</v>
      </c>
      <c r="O43" s="401"/>
      <c r="P43" s="412"/>
      <c r="Q43" s="412"/>
      <c r="R43" s="412"/>
      <c r="S43" s="419"/>
      <c r="T43" s="419"/>
      <c r="U43" s="419"/>
      <c r="V43" s="418"/>
      <c r="W43" s="397"/>
      <c r="X43" s="131"/>
    </row>
    <row r="44" spans="1:24" s="387" customFormat="1" ht="10.5" customHeight="1" x14ac:dyDescent="0.15">
      <c r="A44" s="388"/>
      <c r="B44" s="955" t="s">
        <v>1019</v>
      </c>
      <c r="C44" s="955" t="s">
        <v>1028</v>
      </c>
      <c r="D44" s="955" t="s">
        <v>1293</v>
      </c>
      <c r="E44" s="410"/>
      <c r="F44" s="409">
        <v>2469571</v>
      </c>
      <c r="G44" s="407">
        <v>122502</v>
      </c>
      <c r="H44" s="407">
        <v>2272772</v>
      </c>
      <c r="I44" s="407" t="s">
        <v>555</v>
      </c>
      <c r="J44" s="407">
        <v>11015</v>
      </c>
      <c r="K44" s="407">
        <v>46633</v>
      </c>
      <c r="L44" s="408">
        <v>16649</v>
      </c>
      <c r="M44" s="407">
        <v>12126</v>
      </c>
      <c r="N44" s="407">
        <v>4523</v>
      </c>
      <c r="O44" s="407">
        <v>23410</v>
      </c>
      <c r="P44" s="407">
        <v>2058</v>
      </c>
      <c r="Q44" s="407">
        <v>249</v>
      </c>
      <c r="R44" s="407">
        <v>47</v>
      </c>
      <c r="S44" s="406">
        <v>979953</v>
      </c>
      <c r="T44" s="406">
        <v>816151</v>
      </c>
      <c r="U44" s="406">
        <v>163802</v>
      </c>
      <c r="V44" s="405">
        <v>5405057</v>
      </c>
      <c r="W44" s="404" t="s">
        <v>1294</v>
      </c>
      <c r="X44" s="388"/>
    </row>
    <row r="45" spans="1:24" s="382" customFormat="1" ht="14.25" customHeight="1" x14ac:dyDescent="0.15">
      <c r="A45" s="131"/>
      <c r="B45" s="957"/>
      <c r="C45" s="957"/>
      <c r="D45" s="965"/>
      <c r="E45" s="403"/>
      <c r="F45" s="402">
        <v>58188</v>
      </c>
      <c r="G45" s="401"/>
      <c r="H45" s="401"/>
      <c r="I45" s="401">
        <v>31753</v>
      </c>
      <c r="J45" s="401"/>
      <c r="K45" s="401"/>
      <c r="L45" s="401">
        <v>26435</v>
      </c>
      <c r="M45" s="401"/>
      <c r="N45" s="401">
        <v>26435</v>
      </c>
      <c r="O45" s="401">
        <v>2087</v>
      </c>
      <c r="P45" s="412"/>
      <c r="Q45" s="412"/>
      <c r="R45" s="412"/>
      <c r="S45" s="399"/>
      <c r="T45" s="399"/>
      <c r="U45" s="399"/>
      <c r="V45" s="398"/>
      <c r="W45" s="397"/>
      <c r="X45" s="131"/>
    </row>
    <row r="46" spans="1:24" s="387" customFormat="1" ht="10.5" customHeight="1" x14ac:dyDescent="0.15">
      <c r="A46" s="388"/>
      <c r="B46" s="955" t="s">
        <v>306</v>
      </c>
      <c r="C46" s="955" t="s">
        <v>306</v>
      </c>
      <c r="D46" s="955" t="s">
        <v>1295</v>
      </c>
      <c r="E46" s="410"/>
      <c r="F46" s="409">
        <v>2232633</v>
      </c>
      <c r="G46" s="407">
        <v>174590</v>
      </c>
      <c r="H46" s="407">
        <v>1841655</v>
      </c>
      <c r="I46" s="407">
        <v>5906</v>
      </c>
      <c r="J46" s="407">
        <v>10059</v>
      </c>
      <c r="K46" s="407">
        <v>62579</v>
      </c>
      <c r="L46" s="408">
        <v>137844</v>
      </c>
      <c r="M46" s="407">
        <v>10688</v>
      </c>
      <c r="N46" s="407">
        <v>127156</v>
      </c>
      <c r="O46" s="407">
        <v>26439</v>
      </c>
      <c r="P46" s="407">
        <v>1021</v>
      </c>
      <c r="Q46" s="407">
        <v>141</v>
      </c>
      <c r="R46" s="407">
        <v>2632</v>
      </c>
      <c r="S46" s="406">
        <v>849599</v>
      </c>
      <c r="T46" s="406">
        <v>722768</v>
      </c>
      <c r="U46" s="406">
        <v>126831</v>
      </c>
      <c r="V46" s="405">
        <v>4656464</v>
      </c>
      <c r="W46" s="404" t="s">
        <v>649</v>
      </c>
      <c r="X46" s="388"/>
    </row>
    <row r="47" spans="1:24" s="382" customFormat="1" ht="14.25" customHeight="1" x14ac:dyDescent="0.15">
      <c r="A47" s="131"/>
      <c r="B47" s="957"/>
      <c r="C47" s="957"/>
      <c r="D47" s="965"/>
      <c r="E47" s="403"/>
      <c r="F47" s="402"/>
      <c r="G47" s="401"/>
      <c r="H47" s="401"/>
      <c r="I47" s="401"/>
      <c r="J47" s="401"/>
      <c r="K47" s="401"/>
      <c r="L47" s="401"/>
      <c r="M47" s="401"/>
      <c r="N47" s="401"/>
      <c r="O47" s="401">
        <v>1394</v>
      </c>
      <c r="P47" s="412"/>
      <c r="Q47" s="412"/>
      <c r="R47" s="412"/>
      <c r="S47" s="399"/>
      <c r="T47" s="399"/>
      <c r="U47" s="399"/>
      <c r="V47" s="398"/>
      <c r="W47" s="397"/>
      <c r="X47" s="131"/>
    </row>
    <row r="48" spans="1:24" s="387" customFormat="1" ht="10.5" customHeight="1" x14ac:dyDescent="0.15">
      <c r="A48" s="388"/>
      <c r="B48" s="955" t="s">
        <v>306</v>
      </c>
      <c r="C48" s="955" t="s">
        <v>306</v>
      </c>
      <c r="D48" s="955" t="s">
        <v>1296</v>
      </c>
      <c r="E48" s="410"/>
      <c r="F48" s="409">
        <v>2494422</v>
      </c>
      <c r="G48" s="407">
        <v>257356</v>
      </c>
      <c r="H48" s="407">
        <v>2188752</v>
      </c>
      <c r="I48" s="407" t="s">
        <v>555</v>
      </c>
      <c r="J48" s="407">
        <v>4992</v>
      </c>
      <c r="K48" s="407">
        <v>24859</v>
      </c>
      <c r="L48" s="408">
        <v>18463</v>
      </c>
      <c r="M48" s="407">
        <v>17370</v>
      </c>
      <c r="N48" s="407">
        <v>1093</v>
      </c>
      <c r="O48" s="407">
        <v>14244</v>
      </c>
      <c r="P48" s="407">
        <v>1032</v>
      </c>
      <c r="Q48" s="407">
        <v>157</v>
      </c>
      <c r="R48" s="407">
        <v>2117</v>
      </c>
      <c r="S48" s="406">
        <v>830279</v>
      </c>
      <c r="T48" s="406">
        <v>670655</v>
      </c>
      <c r="U48" s="406">
        <v>159624</v>
      </c>
      <c r="V48" s="405">
        <v>6208121</v>
      </c>
      <c r="W48" s="404" t="s">
        <v>650</v>
      </c>
      <c r="X48" s="388"/>
    </row>
    <row r="49" spans="1:24" s="382" customFormat="1" ht="14.25" customHeight="1" x14ac:dyDescent="0.15">
      <c r="A49" s="131"/>
      <c r="B49" s="957"/>
      <c r="C49" s="957"/>
      <c r="D49" s="965"/>
      <c r="E49" s="403"/>
      <c r="F49" s="402">
        <v>83040</v>
      </c>
      <c r="G49" s="401"/>
      <c r="H49" s="401"/>
      <c r="I49" s="401">
        <v>81700</v>
      </c>
      <c r="J49" s="401"/>
      <c r="K49" s="401"/>
      <c r="L49" s="401">
        <v>1340</v>
      </c>
      <c r="M49" s="401"/>
      <c r="N49" s="401">
        <v>1340</v>
      </c>
      <c r="O49" s="401">
        <v>1193</v>
      </c>
      <c r="P49" s="412"/>
      <c r="Q49" s="412"/>
      <c r="R49" s="412"/>
      <c r="S49" s="399"/>
      <c r="T49" s="399"/>
      <c r="U49" s="399"/>
      <c r="V49" s="398"/>
      <c r="W49" s="397"/>
      <c r="X49" s="131"/>
    </row>
    <row r="50" spans="1:24" s="387" customFormat="1" ht="10.5" customHeight="1" x14ac:dyDescent="0.15">
      <c r="A50" s="388"/>
      <c r="B50" s="955" t="s">
        <v>306</v>
      </c>
      <c r="C50" s="955" t="s">
        <v>306</v>
      </c>
      <c r="D50" s="955" t="s">
        <v>1297</v>
      </c>
      <c r="E50" s="410"/>
      <c r="F50" s="409">
        <v>2755866</v>
      </c>
      <c r="G50" s="407">
        <v>332030</v>
      </c>
      <c r="H50" s="407">
        <v>2326440</v>
      </c>
      <c r="I50" s="407">
        <v>5490</v>
      </c>
      <c r="J50" s="407">
        <v>12829</v>
      </c>
      <c r="K50" s="407">
        <v>62728</v>
      </c>
      <c r="L50" s="408">
        <v>16349</v>
      </c>
      <c r="M50" s="407">
        <v>11857</v>
      </c>
      <c r="N50" s="407">
        <v>4492</v>
      </c>
      <c r="O50" s="407">
        <v>18840</v>
      </c>
      <c r="P50" s="407" t="s">
        <v>555</v>
      </c>
      <c r="Q50" s="407">
        <v>148</v>
      </c>
      <c r="R50" s="407">
        <v>710</v>
      </c>
      <c r="S50" s="406">
        <v>1084916</v>
      </c>
      <c r="T50" s="406">
        <v>881567</v>
      </c>
      <c r="U50" s="406">
        <v>203349</v>
      </c>
      <c r="V50" s="405">
        <v>5713662</v>
      </c>
      <c r="W50" s="404" t="s">
        <v>651</v>
      </c>
      <c r="X50" s="388"/>
    </row>
    <row r="51" spans="1:24" s="382" customFormat="1" ht="14.25" customHeight="1" x14ac:dyDescent="0.15">
      <c r="A51" s="131"/>
      <c r="B51" s="957"/>
      <c r="C51" s="957"/>
      <c r="D51" s="965"/>
      <c r="E51" s="417"/>
      <c r="F51" s="402">
        <v>50297</v>
      </c>
      <c r="G51" s="401"/>
      <c r="H51" s="401"/>
      <c r="I51" s="401">
        <v>49997</v>
      </c>
      <c r="J51" s="401"/>
      <c r="K51" s="401"/>
      <c r="L51" s="401">
        <v>300</v>
      </c>
      <c r="M51" s="401"/>
      <c r="N51" s="401">
        <v>300</v>
      </c>
      <c r="O51" s="401">
        <v>1730</v>
      </c>
      <c r="P51" s="412"/>
      <c r="Q51" s="412"/>
      <c r="R51" s="412"/>
      <c r="S51" s="399"/>
      <c r="T51" s="399"/>
      <c r="U51" s="399"/>
      <c r="V51" s="398"/>
      <c r="W51" s="397"/>
      <c r="X51" s="131"/>
    </row>
    <row r="52" spans="1:24" s="387" customFormat="1" ht="10.5" customHeight="1" x14ac:dyDescent="0.15">
      <c r="A52" s="388"/>
      <c r="B52" s="955" t="s">
        <v>306</v>
      </c>
      <c r="C52" s="955" t="s">
        <v>306</v>
      </c>
      <c r="D52" s="955" t="s">
        <v>1298</v>
      </c>
      <c r="E52" s="410"/>
      <c r="F52" s="409">
        <v>2203311</v>
      </c>
      <c r="G52" s="407">
        <v>185072</v>
      </c>
      <c r="H52" s="407">
        <v>1741054</v>
      </c>
      <c r="I52" s="407" t="s">
        <v>555</v>
      </c>
      <c r="J52" s="407">
        <v>88657</v>
      </c>
      <c r="K52" s="407">
        <v>25075</v>
      </c>
      <c r="L52" s="408">
        <v>163453</v>
      </c>
      <c r="M52" s="407">
        <v>11952</v>
      </c>
      <c r="N52" s="407">
        <v>151501</v>
      </c>
      <c r="O52" s="407">
        <v>17829</v>
      </c>
      <c r="P52" s="407">
        <v>1022</v>
      </c>
      <c r="Q52" s="407">
        <v>287</v>
      </c>
      <c r="R52" s="407">
        <v>872</v>
      </c>
      <c r="S52" s="406">
        <v>745447</v>
      </c>
      <c r="T52" s="406">
        <v>584687</v>
      </c>
      <c r="U52" s="406">
        <v>160760</v>
      </c>
      <c r="V52" s="405">
        <v>6082172</v>
      </c>
      <c r="W52" s="404" t="s">
        <v>1052</v>
      </c>
      <c r="X52" s="388"/>
    </row>
    <row r="53" spans="1:24" s="382" customFormat="1" ht="14.25" customHeight="1" x14ac:dyDescent="0.15">
      <c r="A53" s="131"/>
      <c r="B53" s="957"/>
      <c r="C53" s="957"/>
      <c r="D53" s="965"/>
      <c r="E53" s="403"/>
      <c r="F53" s="402">
        <v>149448</v>
      </c>
      <c r="G53" s="401"/>
      <c r="H53" s="401"/>
      <c r="I53" s="401">
        <v>149448</v>
      </c>
      <c r="J53" s="401"/>
      <c r="K53" s="401"/>
      <c r="L53" s="401"/>
      <c r="M53" s="401"/>
      <c r="N53" s="401"/>
      <c r="O53" s="401">
        <v>1639</v>
      </c>
      <c r="P53" s="412"/>
      <c r="Q53" s="412"/>
      <c r="R53" s="412"/>
      <c r="S53" s="399"/>
      <c r="T53" s="399"/>
      <c r="U53" s="399"/>
      <c r="V53" s="398"/>
      <c r="W53" s="397"/>
      <c r="X53" s="131"/>
    </row>
    <row r="54" spans="1:24" s="387" customFormat="1" ht="10.5" customHeight="1" x14ac:dyDescent="0.15">
      <c r="A54" s="388"/>
      <c r="B54" s="955" t="s">
        <v>306</v>
      </c>
      <c r="C54" s="955" t="s">
        <v>306</v>
      </c>
      <c r="D54" s="955" t="s">
        <v>1299</v>
      </c>
      <c r="E54" s="410"/>
      <c r="F54" s="409">
        <v>2863847</v>
      </c>
      <c r="G54" s="407">
        <v>325129</v>
      </c>
      <c r="H54" s="407">
        <v>2363916</v>
      </c>
      <c r="I54" s="407" t="s">
        <v>555</v>
      </c>
      <c r="J54" s="407">
        <v>69629</v>
      </c>
      <c r="K54" s="407">
        <v>93691</v>
      </c>
      <c r="L54" s="408">
        <v>11482</v>
      </c>
      <c r="M54" s="407">
        <v>11482</v>
      </c>
      <c r="N54" s="407" t="s">
        <v>555</v>
      </c>
      <c r="O54" s="407">
        <v>21075</v>
      </c>
      <c r="P54" s="407">
        <v>5040</v>
      </c>
      <c r="Q54" s="407">
        <v>150</v>
      </c>
      <c r="R54" s="407">
        <v>443</v>
      </c>
      <c r="S54" s="406">
        <v>689685</v>
      </c>
      <c r="T54" s="406">
        <v>544256</v>
      </c>
      <c r="U54" s="406">
        <v>145429</v>
      </c>
      <c r="V54" s="405">
        <v>5846147</v>
      </c>
      <c r="W54" s="404" t="s">
        <v>653</v>
      </c>
      <c r="X54" s="388"/>
    </row>
    <row r="55" spans="1:24" s="382" customFormat="1" ht="14.25" customHeight="1" x14ac:dyDescent="0.15">
      <c r="A55" s="131"/>
      <c r="B55" s="957"/>
      <c r="C55" s="957"/>
      <c r="D55" s="965"/>
      <c r="E55" s="403"/>
      <c r="F55" s="402">
        <v>99943</v>
      </c>
      <c r="G55" s="401"/>
      <c r="H55" s="401"/>
      <c r="I55" s="401">
        <v>99943</v>
      </c>
      <c r="J55" s="401"/>
      <c r="K55" s="401"/>
      <c r="L55" s="401"/>
      <c r="M55" s="401"/>
      <c r="N55" s="401"/>
      <c r="O55" s="401">
        <v>2147</v>
      </c>
      <c r="P55" s="412"/>
      <c r="Q55" s="412"/>
      <c r="R55" s="412"/>
      <c r="S55" s="399"/>
      <c r="T55" s="399"/>
      <c r="U55" s="399"/>
      <c r="V55" s="398"/>
      <c r="W55" s="397"/>
      <c r="X55" s="131"/>
    </row>
    <row r="56" spans="1:24" s="387" customFormat="1" ht="10.5" customHeight="1" x14ac:dyDescent="0.15">
      <c r="A56" s="388"/>
      <c r="B56" s="955" t="s">
        <v>306</v>
      </c>
      <c r="C56" s="955" t="s">
        <v>306</v>
      </c>
      <c r="D56" s="966" t="s">
        <v>1300</v>
      </c>
      <c r="E56" s="410"/>
      <c r="F56" s="409">
        <v>2787392</v>
      </c>
      <c r="G56" s="407">
        <v>189620</v>
      </c>
      <c r="H56" s="407">
        <v>2233922</v>
      </c>
      <c r="I56" s="407">
        <v>47220</v>
      </c>
      <c r="J56" s="407">
        <v>200193</v>
      </c>
      <c r="K56" s="407">
        <v>110464</v>
      </c>
      <c r="L56" s="408">
        <v>5973</v>
      </c>
      <c r="M56" s="407">
        <v>5973</v>
      </c>
      <c r="N56" s="407" t="s">
        <v>555</v>
      </c>
      <c r="O56" s="407">
        <v>25191</v>
      </c>
      <c r="P56" s="407">
        <v>5058</v>
      </c>
      <c r="Q56" s="407">
        <v>118</v>
      </c>
      <c r="R56" s="407">
        <v>339</v>
      </c>
      <c r="S56" s="406">
        <v>762471</v>
      </c>
      <c r="T56" s="406">
        <v>576830</v>
      </c>
      <c r="U56" s="406">
        <v>185641</v>
      </c>
      <c r="V56" s="405">
        <v>5635256</v>
      </c>
      <c r="W56" s="404" t="s">
        <v>654</v>
      </c>
      <c r="X56" s="388"/>
    </row>
    <row r="57" spans="1:24" s="382" customFormat="1" ht="14.25" customHeight="1" x14ac:dyDescent="0.15">
      <c r="A57" s="131"/>
      <c r="B57" s="957"/>
      <c r="C57" s="957"/>
      <c r="D57" s="965"/>
      <c r="E57" s="403"/>
      <c r="F57" s="402">
        <v>149995</v>
      </c>
      <c r="G57" s="401"/>
      <c r="H57" s="401"/>
      <c r="I57" s="401">
        <v>149928</v>
      </c>
      <c r="J57" s="401"/>
      <c r="K57" s="401"/>
      <c r="L57" s="401">
        <v>67</v>
      </c>
      <c r="M57" s="401"/>
      <c r="N57" s="401">
        <v>67</v>
      </c>
      <c r="O57" s="401">
        <v>1396</v>
      </c>
      <c r="P57" s="412"/>
      <c r="Q57" s="412"/>
      <c r="R57" s="412"/>
      <c r="S57" s="399"/>
      <c r="T57" s="399"/>
      <c r="U57" s="399"/>
      <c r="V57" s="398"/>
      <c r="W57" s="397"/>
      <c r="X57" s="131"/>
    </row>
    <row r="58" spans="1:24" s="387" customFormat="1" ht="10.5" customHeight="1" x14ac:dyDescent="0.15">
      <c r="A58" s="388"/>
      <c r="B58" s="955" t="s">
        <v>306</v>
      </c>
      <c r="C58" s="955" t="s">
        <v>306</v>
      </c>
      <c r="D58" s="966" t="s">
        <v>1262</v>
      </c>
      <c r="E58" s="410"/>
      <c r="F58" s="409">
        <v>3292335</v>
      </c>
      <c r="G58" s="407">
        <v>242536</v>
      </c>
      <c r="H58" s="407">
        <v>2478883</v>
      </c>
      <c r="I58" s="407">
        <v>48920</v>
      </c>
      <c r="J58" s="407">
        <v>405031</v>
      </c>
      <c r="K58" s="407">
        <v>89263</v>
      </c>
      <c r="L58" s="408">
        <v>27702</v>
      </c>
      <c r="M58" s="407">
        <v>11167</v>
      </c>
      <c r="N58" s="407">
        <v>16535</v>
      </c>
      <c r="O58" s="407">
        <v>21224</v>
      </c>
      <c r="P58" s="407">
        <v>1021</v>
      </c>
      <c r="Q58" s="407">
        <v>155</v>
      </c>
      <c r="R58" s="407">
        <v>323</v>
      </c>
      <c r="S58" s="406">
        <v>1165685</v>
      </c>
      <c r="T58" s="406">
        <v>946690</v>
      </c>
      <c r="U58" s="406">
        <v>218995</v>
      </c>
      <c r="V58" s="405">
        <v>6494722</v>
      </c>
      <c r="W58" s="404" t="s">
        <v>1058</v>
      </c>
      <c r="X58" s="388"/>
    </row>
    <row r="59" spans="1:24" s="382" customFormat="1" ht="6.75" customHeight="1" x14ac:dyDescent="0.15">
      <c r="A59" s="131"/>
      <c r="B59" s="957"/>
      <c r="C59" s="957"/>
      <c r="D59" s="965"/>
      <c r="E59" s="403"/>
      <c r="F59" s="416"/>
      <c r="G59" s="412"/>
      <c r="H59" s="412"/>
      <c r="I59" s="412"/>
      <c r="J59" s="412"/>
      <c r="K59" s="412"/>
      <c r="L59" s="415"/>
      <c r="M59" s="412"/>
      <c r="N59" s="412"/>
      <c r="O59" s="412"/>
      <c r="P59" s="412"/>
      <c r="Q59" s="412"/>
      <c r="R59" s="412"/>
      <c r="S59" s="399"/>
      <c r="T59" s="399"/>
      <c r="U59" s="399"/>
      <c r="V59" s="398"/>
      <c r="W59" s="414"/>
      <c r="X59" s="131"/>
    </row>
    <row r="60" spans="1:24" s="382" customFormat="1" ht="14.25" customHeight="1" x14ac:dyDescent="0.15">
      <c r="A60" s="131"/>
      <c r="B60" s="957"/>
      <c r="C60" s="957"/>
      <c r="D60" s="965"/>
      <c r="E60" s="403"/>
      <c r="F60" s="402">
        <v>177975</v>
      </c>
      <c r="G60" s="401"/>
      <c r="H60" s="401"/>
      <c r="I60" s="401">
        <v>172117</v>
      </c>
      <c r="J60" s="401"/>
      <c r="K60" s="401">
        <v>5858</v>
      </c>
      <c r="L60" s="401"/>
      <c r="M60" s="401"/>
      <c r="N60" s="401"/>
      <c r="O60" s="401">
        <v>1095</v>
      </c>
      <c r="P60" s="412"/>
      <c r="Q60" s="412"/>
      <c r="R60" s="412"/>
      <c r="S60" s="399"/>
      <c r="T60" s="399"/>
      <c r="U60" s="399"/>
      <c r="V60" s="398"/>
      <c r="W60" s="414"/>
      <c r="X60" s="131"/>
    </row>
    <row r="61" spans="1:24" s="387" customFormat="1" ht="10.5" customHeight="1" x14ac:dyDescent="0.15">
      <c r="A61" s="388"/>
      <c r="B61" s="955" t="s">
        <v>1019</v>
      </c>
      <c r="C61" s="955" t="s">
        <v>1033</v>
      </c>
      <c r="D61" s="955" t="s">
        <v>1301</v>
      </c>
      <c r="E61" s="410"/>
      <c r="F61" s="409">
        <v>3176456</v>
      </c>
      <c r="G61" s="407">
        <v>147106</v>
      </c>
      <c r="H61" s="407">
        <v>2503400</v>
      </c>
      <c r="I61" s="407" t="s">
        <v>555</v>
      </c>
      <c r="J61" s="407">
        <v>381810</v>
      </c>
      <c r="K61" s="407">
        <v>87406</v>
      </c>
      <c r="L61" s="408">
        <v>56734</v>
      </c>
      <c r="M61" s="407">
        <v>12247</v>
      </c>
      <c r="N61" s="407">
        <v>44487</v>
      </c>
      <c r="O61" s="407">
        <v>20046</v>
      </c>
      <c r="P61" s="407">
        <v>2042</v>
      </c>
      <c r="Q61" s="407">
        <v>102</v>
      </c>
      <c r="R61" s="407">
        <v>1509</v>
      </c>
      <c r="S61" s="406">
        <v>1044978</v>
      </c>
      <c r="T61" s="406">
        <v>866424</v>
      </c>
      <c r="U61" s="406">
        <v>178554</v>
      </c>
      <c r="V61" s="405">
        <v>7015347</v>
      </c>
      <c r="W61" s="413" t="s">
        <v>1302</v>
      </c>
      <c r="X61" s="388"/>
    </row>
    <row r="62" spans="1:24" s="382" customFormat="1" ht="14.25" customHeight="1" x14ac:dyDescent="0.15">
      <c r="A62" s="131"/>
      <c r="B62" s="957"/>
      <c r="C62" s="958"/>
      <c r="D62" s="965"/>
      <c r="E62" s="403"/>
      <c r="F62" s="402">
        <v>238386</v>
      </c>
      <c r="G62" s="401"/>
      <c r="H62" s="401"/>
      <c r="I62" s="401">
        <v>238386</v>
      </c>
      <c r="J62" s="401"/>
      <c r="K62" s="401"/>
      <c r="L62" s="401"/>
      <c r="M62" s="401"/>
      <c r="N62" s="401"/>
      <c r="O62" s="401">
        <v>1772</v>
      </c>
      <c r="P62" s="412"/>
      <c r="Q62" s="412"/>
      <c r="R62" s="412"/>
      <c r="S62" s="399"/>
      <c r="T62" s="399"/>
      <c r="U62" s="399"/>
      <c r="V62" s="398"/>
      <c r="W62" s="411"/>
      <c r="X62" s="131"/>
    </row>
    <row r="63" spans="1:24" s="387" customFormat="1" ht="10.5" customHeight="1" x14ac:dyDescent="0.15">
      <c r="A63" s="388"/>
      <c r="B63" s="955" t="s">
        <v>306</v>
      </c>
      <c r="C63" s="955" t="s">
        <v>306</v>
      </c>
      <c r="D63" s="955" t="s">
        <v>1289</v>
      </c>
      <c r="E63" s="410"/>
      <c r="F63" s="409">
        <v>2639543</v>
      </c>
      <c r="G63" s="407">
        <v>205948</v>
      </c>
      <c r="H63" s="407">
        <v>2010070</v>
      </c>
      <c r="I63" s="407">
        <v>48850</v>
      </c>
      <c r="J63" s="407">
        <v>279995</v>
      </c>
      <c r="K63" s="407">
        <v>82214</v>
      </c>
      <c r="L63" s="408">
        <v>12466</v>
      </c>
      <c r="M63" s="407">
        <v>5974</v>
      </c>
      <c r="N63" s="407">
        <v>6492</v>
      </c>
      <c r="O63" s="407">
        <v>17782</v>
      </c>
      <c r="P63" s="407">
        <v>1935</v>
      </c>
      <c r="Q63" s="407">
        <v>142</v>
      </c>
      <c r="R63" s="407">
        <v>227</v>
      </c>
      <c r="S63" s="406">
        <v>862734</v>
      </c>
      <c r="T63" s="406">
        <v>726075</v>
      </c>
      <c r="U63" s="406">
        <v>136659</v>
      </c>
      <c r="V63" s="405">
        <v>6525921</v>
      </c>
      <c r="W63" s="404" t="s">
        <v>646</v>
      </c>
      <c r="X63" s="388"/>
    </row>
    <row r="64" spans="1:24" s="382" customFormat="1" ht="14.25" customHeight="1" x14ac:dyDescent="0.15">
      <c r="A64" s="131"/>
      <c r="B64" s="957"/>
      <c r="C64" s="957"/>
      <c r="D64" s="965"/>
      <c r="E64" s="403"/>
      <c r="F64" s="402">
        <v>79545</v>
      </c>
      <c r="G64" s="401"/>
      <c r="H64" s="401"/>
      <c r="I64" s="401">
        <v>79545</v>
      </c>
      <c r="J64" s="401"/>
      <c r="K64" s="401"/>
      <c r="L64" s="401"/>
      <c r="M64" s="401"/>
      <c r="N64" s="401"/>
      <c r="O64" s="401">
        <v>1078</v>
      </c>
      <c r="P64" s="400"/>
      <c r="Q64" s="400"/>
      <c r="R64" s="400"/>
      <c r="S64" s="399"/>
      <c r="T64" s="399"/>
      <c r="U64" s="399"/>
      <c r="V64" s="398"/>
      <c r="W64" s="397"/>
      <c r="X64" s="131"/>
    </row>
    <row r="65" spans="1:24" s="387" customFormat="1" ht="10.5" customHeight="1" x14ac:dyDescent="0.15">
      <c r="A65" s="388"/>
      <c r="B65" s="967" t="s">
        <v>306</v>
      </c>
      <c r="C65" s="967" t="s">
        <v>306</v>
      </c>
      <c r="D65" s="968" t="s">
        <v>1303</v>
      </c>
      <c r="E65" s="396"/>
      <c r="F65" s="395">
        <v>2478224</v>
      </c>
      <c r="G65" s="392">
        <v>194360</v>
      </c>
      <c r="H65" s="392">
        <v>2073232</v>
      </c>
      <c r="I65" s="393">
        <v>5613</v>
      </c>
      <c r="J65" s="392">
        <v>91228</v>
      </c>
      <c r="K65" s="392">
        <v>91658</v>
      </c>
      <c r="L65" s="394">
        <v>22133</v>
      </c>
      <c r="M65" s="392">
        <v>12263</v>
      </c>
      <c r="N65" s="392">
        <v>9870</v>
      </c>
      <c r="O65" s="392">
        <v>19108</v>
      </c>
      <c r="P65" s="393">
        <v>1010</v>
      </c>
      <c r="Q65" s="392">
        <v>220</v>
      </c>
      <c r="R65" s="392">
        <v>903</v>
      </c>
      <c r="S65" s="391">
        <v>1027695</v>
      </c>
      <c r="T65" s="391">
        <v>930085</v>
      </c>
      <c r="U65" s="391">
        <v>97610</v>
      </c>
      <c r="V65" s="390">
        <v>6351871</v>
      </c>
      <c r="W65" s="389" t="s">
        <v>647</v>
      </c>
      <c r="X65" s="388"/>
    </row>
    <row r="66" spans="1:24" s="379" customFormat="1" ht="12" customHeight="1" x14ac:dyDescent="0.15">
      <c r="A66" s="352"/>
      <c r="B66" s="363" t="s">
        <v>679</v>
      </c>
      <c r="C66" s="878"/>
      <c r="D66" s="363"/>
      <c r="E66" s="363"/>
      <c r="F66" s="363"/>
      <c r="G66" s="363"/>
      <c r="H66" s="363"/>
      <c r="I66" s="250"/>
      <c r="J66" s="250"/>
      <c r="K66" s="250"/>
      <c r="L66" s="250"/>
      <c r="M66" s="250"/>
      <c r="N66" s="250"/>
      <c r="O66" s="384" t="s">
        <v>1304</v>
      </c>
      <c r="P66" s="250"/>
      <c r="Q66" s="250"/>
      <c r="R66" s="250"/>
      <c r="S66" s="250"/>
      <c r="T66" s="250"/>
      <c r="U66" s="250"/>
      <c r="V66" s="250"/>
      <c r="W66" s="386"/>
      <c r="X66" s="352"/>
    </row>
    <row r="67" spans="1:24" s="381" customFormat="1" ht="12" customHeight="1" x14ac:dyDescent="0.15">
      <c r="A67" s="849"/>
      <c r="B67" s="206" t="s">
        <v>680</v>
      </c>
      <c r="C67" s="150"/>
      <c r="D67" s="348"/>
      <c r="E67" s="348"/>
      <c r="F67" s="875"/>
      <c r="G67" s="875"/>
      <c r="H67" s="875"/>
      <c r="I67" s="382"/>
      <c r="J67" s="385"/>
      <c r="K67" s="382"/>
      <c r="L67" s="383"/>
      <c r="M67" s="383"/>
      <c r="N67" s="383"/>
      <c r="O67" s="207" t="s">
        <v>1305</v>
      </c>
      <c r="P67" s="384"/>
      <c r="Q67" s="383"/>
      <c r="R67" s="383"/>
      <c r="S67" s="382"/>
      <c r="T67" s="382"/>
      <c r="U67" s="382"/>
      <c r="V67" s="382"/>
      <c r="W67" s="250"/>
      <c r="X67" s="849"/>
    </row>
    <row r="68" spans="1:24" s="379" customFormat="1" ht="11.25" customHeight="1" x14ac:dyDescent="0.15">
      <c r="A68" s="352"/>
      <c r="B68" s="206" t="s">
        <v>666</v>
      </c>
      <c r="C68" s="255"/>
      <c r="D68" s="250"/>
      <c r="E68" s="250"/>
      <c r="F68" s="250"/>
      <c r="G68" s="250"/>
      <c r="H68" s="38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250"/>
      <c r="U68" s="250"/>
      <c r="V68" s="250"/>
      <c r="W68" s="250"/>
      <c r="X68" s="352"/>
    </row>
  </sheetData>
  <mergeCells count="2">
    <mergeCell ref="W4:W7"/>
    <mergeCell ref="B5:E5"/>
  </mergeCells>
  <phoneticPr fontId="28"/>
  <pageMargins left="0.59055118110236227" right="0.59055118110236227" top="0.59055118110236227" bottom="0.59055118110236227" header="0.59055118110236227" footer="0.1574803149606299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5"/>
  <sheetViews>
    <sheetView view="pageBreakPreview" topLeftCell="A7" zoomScaleNormal="100" zoomScaleSheetLayoutView="100" workbookViewId="0"/>
  </sheetViews>
  <sheetFormatPr defaultColWidth="7.625" defaultRowHeight="13.5" x14ac:dyDescent="0.15"/>
  <cols>
    <col min="1" max="1" width="14.375" style="474" customWidth="1"/>
    <col min="2" max="23" width="7.625" style="474" customWidth="1"/>
    <col min="24" max="16384" width="7.625" style="474"/>
  </cols>
  <sheetData>
    <row r="1" spans="1:23" ht="15" customHeight="1" x14ac:dyDescent="0.15">
      <c r="A1" s="503" t="s">
        <v>406</v>
      </c>
      <c r="C1" s="501"/>
      <c r="D1" s="501"/>
      <c r="E1" s="501"/>
      <c r="F1" s="501"/>
      <c r="G1" s="501"/>
      <c r="H1" s="501"/>
      <c r="I1" s="501"/>
      <c r="J1" s="501"/>
      <c r="K1" s="502" t="s">
        <v>1306</v>
      </c>
      <c r="L1" s="501"/>
      <c r="M1" s="501"/>
      <c r="N1" s="501"/>
      <c r="O1" s="501"/>
      <c r="P1" s="500"/>
      <c r="Q1" s="499"/>
      <c r="R1" s="499"/>
      <c r="S1" s="499"/>
      <c r="T1" s="499"/>
      <c r="U1" s="498"/>
      <c r="V1" s="497" t="s">
        <v>1307</v>
      </c>
    </row>
    <row r="2" spans="1:23" s="486" customFormat="1" ht="21" customHeight="1" x14ac:dyDescent="0.15">
      <c r="A2" s="1023" t="s">
        <v>230</v>
      </c>
      <c r="B2" s="852" t="s">
        <v>405</v>
      </c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1026" t="s">
        <v>92</v>
      </c>
    </row>
    <row r="3" spans="1:23" s="486" customFormat="1" ht="21" customHeight="1" x14ac:dyDescent="0.15">
      <c r="A3" s="1024"/>
      <c r="B3" s="1029" t="s">
        <v>682</v>
      </c>
      <c r="C3" s="852" t="s">
        <v>345</v>
      </c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1027"/>
    </row>
    <row r="4" spans="1:23" s="486" customFormat="1" ht="52.5" customHeight="1" x14ac:dyDescent="0.15">
      <c r="A4" s="1025"/>
      <c r="B4" s="1030"/>
      <c r="C4" s="854" t="s">
        <v>1308</v>
      </c>
      <c r="D4" s="487" t="s">
        <v>334</v>
      </c>
      <c r="E4" s="487" t="s">
        <v>1309</v>
      </c>
      <c r="F4" s="487" t="s">
        <v>356</v>
      </c>
      <c r="G4" s="487" t="s">
        <v>364</v>
      </c>
      <c r="H4" s="487" t="s">
        <v>333</v>
      </c>
      <c r="I4" s="487" t="s">
        <v>332</v>
      </c>
      <c r="J4" s="487" t="s">
        <v>398</v>
      </c>
      <c r="K4" s="487" t="s">
        <v>330</v>
      </c>
      <c r="L4" s="487" t="s">
        <v>369</v>
      </c>
      <c r="M4" s="487" t="s">
        <v>397</v>
      </c>
      <c r="N4" s="487" t="s">
        <v>396</v>
      </c>
      <c r="O4" s="487" t="s">
        <v>343</v>
      </c>
      <c r="P4" s="487" t="s">
        <v>342</v>
      </c>
      <c r="Q4" s="487" t="s">
        <v>341</v>
      </c>
      <c r="R4" s="487" t="s">
        <v>340</v>
      </c>
      <c r="S4" s="487" t="s">
        <v>329</v>
      </c>
      <c r="T4" s="487" t="s">
        <v>328</v>
      </c>
      <c r="U4" s="492" t="s">
        <v>1310</v>
      </c>
      <c r="V4" s="491" t="s">
        <v>327</v>
      </c>
      <c r="W4" s="1028"/>
    </row>
    <row r="5" spans="1:23" s="475" customFormat="1" ht="9.75" customHeight="1" x14ac:dyDescent="0.15">
      <c r="A5" s="969" t="s">
        <v>772</v>
      </c>
      <c r="B5" s="485">
        <v>36034801</v>
      </c>
      <c r="C5" s="484">
        <v>29942018</v>
      </c>
      <c r="D5" s="484">
        <v>8629689</v>
      </c>
      <c r="E5" s="484">
        <v>182052</v>
      </c>
      <c r="F5" s="484">
        <v>25969</v>
      </c>
      <c r="G5" s="484">
        <v>465871</v>
      </c>
      <c r="H5" s="484">
        <v>843736</v>
      </c>
      <c r="I5" s="484">
        <v>2356368</v>
      </c>
      <c r="J5" s="484">
        <v>32700</v>
      </c>
      <c r="K5" s="484">
        <v>330906</v>
      </c>
      <c r="L5" s="484">
        <v>3134861</v>
      </c>
      <c r="M5" s="484">
        <v>25741</v>
      </c>
      <c r="N5" s="484" t="s">
        <v>1311</v>
      </c>
      <c r="O5" s="484" t="s">
        <v>1311</v>
      </c>
      <c r="P5" s="484">
        <v>715760</v>
      </c>
      <c r="Q5" s="484">
        <v>3796482</v>
      </c>
      <c r="R5" s="484">
        <v>2097448</v>
      </c>
      <c r="S5" s="484">
        <v>3962403</v>
      </c>
      <c r="T5" s="484" t="s">
        <v>1311</v>
      </c>
      <c r="U5" s="484">
        <v>3301681</v>
      </c>
      <c r="V5" s="484">
        <v>40351</v>
      </c>
      <c r="W5" s="482" t="s">
        <v>99</v>
      </c>
    </row>
    <row r="6" spans="1:23" s="475" customFormat="1" ht="9.75" customHeight="1" x14ac:dyDescent="0.15">
      <c r="A6" s="970" t="s">
        <v>1312</v>
      </c>
      <c r="B6" s="475">
        <v>30550351</v>
      </c>
      <c r="C6" s="475">
        <v>26075816</v>
      </c>
      <c r="D6" s="475">
        <v>6425748</v>
      </c>
      <c r="E6" s="475">
        <v>138822</v>
      </c>
      <c r="F6" s="475">
        <v>13180</v>
      </c>
      <c r="G6" s="475">
        <v>128692</v>
      </c>
      <c r="H6" s="475">
        <v>1296810</v>
      </c>
      <c r="I6" s="475">
        <v>1034506</v>
      </c>
      <c r="J6" s="475" t="s">
        <v>1311</v>
      </c>
      <c r="K6" s="475">
        <v>238837</v>
      </c>
      <c r="L6" s="475">
        <v>2707068</v>
      </c>
      <c r="M6" s="475">
        <v>102727</v>
      </c>
      <c r="N6" s="475" t="s">
        <v>1311</v>
      </c>
      <c r="O6" s="475">
        <v>46124</v>
      </c>
      <c r="P6" s="475">
        <v>878946</v>
      </c>
      <c r="Q6" s="496">
        <v>1637104</v>
      </c>
      <c r="R6" s="496">
        <v>2290665</v>
      </c>
      <c r="S6" s="496">
        <v>4486791</v>
      </c>
      <c r="T6" s="496">
        <v>15649</v>
      </c>
      <c r="U6" s="496">
        <v>4634147</v>
      </c>
      <c r="V6" s="496" t="s">
        <v>1311</v>
      </c>
      <c r="W6" s="480" t="s">
        <v>233</v>
      </c>
    </row>
    <row r="7" spans="1:23" s="475" customFormat="1" ht="9.75" customHeight="1" x14ac:dyDescent="0.15">
      <c r="A7" s="970" t="s">
        <v>1313</v>
      </c>
      <c r="B7" s="475">
        <v>33510425</v>
      </c>
      <c r="C7" s="475">
        <v>28227428</v>
      </c>
      <c r="D7" s="475">
        <v>6208689</v>
      </c>
      <c r="E7" s="475">
        <v>66507</v>
      </c>
      <c r="F7" s="475" t="s">
        <v>1311</v>
      </c>
      <c r="G7" s="475">
        <v>272408</v>
      </c>
      <c r="H7" s="475">
        <v>990194</v>
      </c>
      <c r="I7" s="475">
        <v>824663</v>
      </c>
      <c r="J7" s="475" t="s">
        <v>1311</v>
      </c>
      <c r="K7" s="475">
        <v>153942</v>
      </c>
      <c r="L7" s="475">
        <v>3566930</v>
      </c>
      <c r="M7" s="475">
        <v>151822</v>
      </c>
      <c r="N7" s="475" t="s">
        <v>1311</v>
      </c>
      <c r="O7" s="475">
        <v>47297</v>
      </c>
      <c r="P7" s="475">
        <v>922658</v>
      </c>
      <c r="Q7" s="475">
        <v>2433902</v>
      </c>
      <c r="R7" s="475">
        <v>2981165</v>
      </c>
      <c r="S7" s="475">
        <v>4391097</v>
      </c>
      <c r="T7" s="475" t="s">
        <v>1311</v>
      </c>
      <c r="U7" s="475">
        <v>5216154</v>
      </c>
      <c r="V7" s="475" t="s">
        <v>1311</v>
      </c>
      <c r="W7" s="480" t="s">
        <v>529</v>
      </c>
    </row>
    <row r="8" spans="1:23" s="475" customFormat="1" ht="9.75" customHeight="1" x14ac:dyDescent="0.15">
      <c r="A8" s="970" t="s">
        <v>1314</v>
      </c>
      <c r="B8" s="475">
        <v>36211123</v>
      </c>
      <c r="C8" s="475">
        <v>30654347</v>
      </c>
      <c r="D8" s="475">
        <v>8903065</v>
      </c>
      <c r="E8" s="475">
        <v>368401</v>
      </c>
      <c r="F8" s="475" t="s">
        <v>1311</v>
      </c>
      <c r="G8" s="475">
        <v>275795</v>
      </c>
      <c r="H8" s="475">
        <v>994645</v>
      </c>
      <c r="I8" s="475">
        <v>1025541</v>
      </c>
      <c r="J8" s="475" t="s">
        <v>1311</v>
      </c>
      <c r="K8" s="475">
        <v>27528</v>
      </c>
      <c r="L8" s="475">
        <v>1877785</v>
      </c>
      <c r="M8" s="475">
        <v>75598</v>
      </c>
      <c r="N8" s="475" t="s">
        <v>1311</v>
      </c>
      <c r="O8" s="475" t="s">
        <v>1311</v>
      </c>
      <c r="P8" s="475">
        <v>1382832</v>
      </c>
      <c r="Q8" s="475">
        <v>1904538</v>
      </c>
      <c r="R8" s="475">
        <v>1982056</v>
      </c>
      <c r="S8" s="475">
        <v>5729861</v>
      </c>
      <c r="T8" s="475" t="s">
        <v>1311</v>
      </c>
      <c r="U8" s="475">
        <v>6106702</v>
      </c>
      <c r="V8" s="475" t="s">
        <v>1311</v>
      </c>
      <c r="W8" s="480" t="s">
        <v>599</v>
      </c>
    </row>
    <row r="9" spans="1:23" s="475" customFormat="1" ht="9.75" customHeight="1" x14ac:dyDescent="0.15">
      <c r="A9" s="970" t="s">
        <v>776</v>
      </c>
      <c r="B9" s="475">
        <v>31720740</v>
      </c>
      <c r="C9" s="475">
        <v>25775780</v>
      </c>
      <c r="D9" s="475">
        <v>7973868</v>
      </c>
      <c r="E9" s="475">
        <v>540025</v>
      </c>
      <c r="F9" s="475">
        <v>286590</v>
      </c>
      <c r="G9" s="475">
        <v>195369</v>
      </c>
      <c r="H9" s="475">
        <v>336369</v>
      </c>
      <c r="I9" s="475">
        <v>473681</v>
      </c>
      <c r="J9" s="475" t="s">
        <v>1311</v>
      </c>
      <c r="K9" s="475">
        <v>15768</v>
      </c>
      <c r="L9" s="475">
        <v>1423988</v>
      </c>
      <c r="M9" s="475">
        <v>20107</v>
      </c>
      <c r="N9" s="475" t="s">
        <v>1311</v>
      </c>
      <c r="O9" s="475" t="s">
        <v>1311</v>
      </c>
      <c r="P9" s="475">
        <v>973185</v>
      </c>
      <c r="Q9" s="475">
        <v>1759035</v>
      </c>
      <c r="R9" s="475">
        <v>1671365</v>
      </c>
      <c r="S9" s="475">
        <v>4840238</v>
      </c>
      <c r="T9" s="475" t="s">
        <v>1311</v>
      </c>
      <c r="U9" s="475">
        <v>5266192</v>
      </c>
      <c r="V9" s="475" t="s">
        <v>1311</v>
      </c>
      <c r="W9" s="480" t="s">
        <v>777</v>
      </c>
    </row>
    <row r="10" spans="1:23" s="475" customFormat="1" ht="6.75" customHeight="1" x14ac:dyDescent="0.15">
      <c r="A10" s="970"/>
      <c r="W10" s="480"/>
    </row>
    <row r="11" spans="1:23" s="475" customFormat="1" ht="9.75" customHeight="1" x14ac:dyDescent="0.15">
      <c r="A11" s="970" t="s">
        <v>738</v>
      </c>
      <c r="B11" s="475">
        <v>34157687</v>
      </c>
      <c r="C11" s="475">
        <v>28751797</v>
      </c>
      <c r="D11" s="475">
        <v>8215667</v>
      </c>
      <c r="E11" s="475">
        <v>309590</v>
      </c>
      <c r="F11" s="475" t="s">
        <v>1311</v>
      </c>
      <c r="G11" s="475">
        <v>237417</v>
      </c>
      <c r="H11" s="475">
        <v>767628</v>
      </c>
      <c r="I11" s="475">
        <v>892226</v>
      </c>
      <c r="J11" s="475" t="s">
        <v>1311</v>
      </c>
      <c r="K11" s="475">
        <v>8827</v>
      </c>
      <c r="L11" s="475">
        <v>1459340</v>
      </c>
      <c r="M11" s="475">
        <v>37205</v>
      </c>
      <c r="N11" s="475" t="s">
        <v>1311</v>
      </c>
      <c r="O11" s="475" t="s">
        <v>1311</v>
      </c>
      <c r="P11" s="475">
        <v>1279025</v>
      </c>
      <c r="Q11" s="475">
        <v>1811950</v>
      </c>
      <c r="R11" s="475">
        <v>2096913</v>
      </c>
      <c r="S11" s="475">
        <v>5435620</v>
      </c>
      <c r="T11" s="475" t="s">
        <v>1311</v>
      </c>
      <c r="U11" s="475">
        <v>6200389</v>
      </c>
      <c r="V11" s="475" t="s">
        <v>1311</v>
      </c>
      <c r="W11" s="480" t="s">
        <v>600</v>
      </c>
    </row>
    <row r="12" spans="1:23" s="475" customFormat="1" ht="9.75" customHeight="1" x14ac:dyDescent="0.15">
      <c r="A12" s="970" t="s">
        <v>776</v>
      </c>
      <c r="B12" s="475">
        <v>32033147</v>
      </c>
      <c r="C12" s="475">
        <v>25862954</v>
      </c>
      <c r="D12" s="475">
        <v>8205203</v>
      </c>
      <c r="E12" s="475">
        <v>639360</v>
      </c>
      <c r="F12" s="475">
        <v>369029</v>
      </c>
      <c r="G12" s="475">
        <v>195369</v>
      </c>
      <c r="H12" s="475">
        <v>221073</v>
      </c>
      <c r="I12" s="475">
        <v>419087</v>
      </c>
      <c r="J12" s="475" t="s">
        <v>1311</v>
      </c>
      <c r="K12" s="475">
        <v>15768</v>
      </c>
      <c r="L12" s="475">
        <v>1841461</v>
      </c>
      <c r="M12" s="475">
        <v>34932</v>
      </c>
      <c r="N12" s="475">
        <v>8772</v>
      </c>
      <c r="O12" s="475" t="s">
        <v>1311</v>
      </c>
      <c r="P12" s="475">
        <v>829761</v>
      </c>
      <c r="Q12" s="475">
        <v>1500624</v>
      </c>
      <c r="R12" s="475">
        <v>1581193</v>
      </c>
      <c r="S12" s="475">
        <v>5037686</v>
      </c>
      <c r="T12" s="475" t="s">
        <v>1311</v>
      </c>
      <c r="U12" s="475">
        <v>4963636</v>
      </c>
      <c r="V12" s="475" t="s">
        <v>1311</v>
      </c>
      <c r="W12" s="480" t="s">
        <v>779</v>
      </c>
    </row>
    <row r="13" spans="1:23" s="475" customFormat="1" ht="6.75" customHeight="1" x14ac:dyDescent="0.15">
      <c r="A13" s="970"/>
      <c r="W13" s="480"/>
    </row>
    <row r="14" spans="1:23" s="475" customFormat="1" ht="9.75" customHeight="1" x14ac:dyDescent="0.15">
      <c r="A14" s="970" t="s">
        <v>1315</v>
      </c>
      <c r="B14" s="475">
        <v>7981816</v>
      </c>
      <c r="C14" s="475">
        <v>6355266</v>
      </c>
      <c r="D14" s="475">
        <v>2077323</v>
      </c>
      <c r="E14" s="475">
        <v>70712</v>
      </c>
      <c r="F14" s="475" t="s">
        <v>1311</v>
      </c>
      <c r="G14" s="475" t="s">
        <v>1311</v>
      </c>
      <c r="H14" s="475">
        <v>162610</v>
      </c>
      <c r="I14" s="475">
        <v>166584</v>
      </c>
      <c r="J14" s="475" t="s">
        <v>1311</v>
      </c>
      <c r="K14" s="475" t="s">
        <v>1311</v>
      </c>
      <c r="L14" s="475">
        <v>350159</v>
      </c>
      <c r="M14" s="475" t="s">
        <v>1311</v>
      </c>
      <c r="N14" s="475" t="s">
        <v>1311</v>
      </c>
      <c r="O14" s="475" t="s">
        <v>1311</v>
      </c>
      <c r="P14" s="475">
        <v>313397</v>
      </c>
      <c r="Q14" s="475">
        <v>339940</v>
      </c>
      <c r="R14" s="475">
        <v>378107</v>
      </c>
      <c r="S14" s="475">
        <v>1224393</v>
      </c>
      <c r="T14" s="475" t="s">
        <v>1311</v>
      </c>
      <c r="U14" s="475">
        <v>1272041</v>
      </c>
      <c r="V14" s="475" t="s">
        <v>1311</v>
      </c>
      <c r="W14" s="480" t="s">
        <v>601</v>
      </c>
    </row>
    <row r="15" spans="1:23" s="475" customFormat="1" ht="9.75" customHeight="1" x14ac:dyDescent="0.15">
      <c r="A15" s="970" t="s">
        <v>1316</v>
      </c>
      <c r="B15" s="475">
        <v>7341751</v>
      </c>
      <c r="C15" s="475">
        <v>5773509</v>
      </c>
      <c r="D15" s="475">
        <v>1807361</v>
      </c>
      <c r="E15" s="475">
        <v>88626</v>
      </c>
      <c r="F15" s="475">
        <v>81164</v>
      </c>
      <c r="G15" s="475" t="s">
        <v>1311</v>
      </c>
      <c r="H15" s="475">
        <v>43123</v>
      </c>
      <c r="I15" s="475">
        <v>171398</v>
      </c>
      <c r="J15" s="475" t="s">
        <v>1311</v>
      </c>
      <c r="K15" s="475">
        <v>15768</v>
      </c>
      <c r="L15" s="475">
        <v>375416</v>
      </c>
      <c r="M15" s="475" t="s">
        <v>1311</v>
      </c>
      <c r="N15" s="475" t="s">
        <v>1311</v>
      </c>
      <c r="O15" s="475" t="s">
        <v>1311</v>
      </c>
      <c r="P15" s="475">
        <v>63598</v>
      </c>
      <c r="Q15" s="475">
        <v>281828</v>
      </c>
      <c r="R15" s="475">
        <v>392334</v>
      </c>
      <c r="S15" s="475">
        <v>1039968</v>
      </c>
      <c r="T15" s="475" t="s">
        <v>1311</v>
      </c>
      <c r="U15" s="475">
        <v>1412925</v>
      </c>
      <c r="V15" s="475" t="s">
        <v>1311</v>
      </c>
      <c r="W15" s="480" t="s">
        <v>100</v>
      </c>
    </row>
    <row r="16" spans="1:23" s="475" customFormat="1" ht="9.75" customHeight="1" x14ac:dyDescent="0.15">
      <c r="A16" s="970" t="s">
        <v>819</v>
      </c>
      <c r="B16" s="475">
        <v>7453599</v>
      </c>
      <c r="C16" s="475">
        <v>6585017</v>
      </c>
      <c r="D16" s="475">
        <v>1936771</v>
      </c>
      <c r="E16" s="475">
        <v>108279</v>
      </c>
      <c r="F16" s="475">
        <v>163206</v>
      </c>
      <c r="G16" s="475">
        <v>142965</v>
      </c>
      <c r="H16" s="475">
        <v>46158</v>
      </c>
      <c r="I16" s="475">
        <v>111857</v>
      </c>
      <c r="J16" s="475" t="s">
        <v>1311</v>
      </c>
      <c r="K16" s="475" t="s">
        <v>1311</v>
      </c>
      <c r="L16" s="475">
        <v>189885</v>
      </c>
      <c r="M16" s="475" t="s">
        <v>1311</v>
      </c>
      <c r="N16" s="475" t="s">
        <v>1311</v>
      </c>
      <c r="O16" s="475" t="s">
        <v>1311</v>
      </c>
      <c r="P16" s="475">
        <v>399975</v>
      </c>
      <c r="Q16" s="475">
        <v>432635</v>
      </c>
      <c r="R16" s="475">
        <v>564927</v>
      </c>
      <c r="S16" s="475">
        <v>1285806</v>
      </c>
      <c r="T16" s="475" t="s">
        <v>1311</v>
      </c>
      <c r="U16" s="475">
        <v>1202553</v>
      </c>
      <c r="V16" s="475" t="s">
        <v>1311</v>
      </c>
      <c r="W16" s="480" t="s">
        <v>101</v>
      </c>
    </row>
    <row r="17" spans="1:23" s="475" customFormat="1" ht="9.75" customHeight="1" x14ac:dyDescent="0.15">
      <c r="A17" s="970" t="s">
        <v>1317</v>
      </c>
      <c r="B17" s="475">
        <v>8943574</v>
      </c>
      <c r="C17" s="475">
        <v>7061988</v>
      </c>
      <c r="D17" s="475">
        <v>2152413</v>
      </c>
      <c r="E17" s="475">
        <v>272408</v>
      </c>
      <c r="F17" s="475">
        <v>42220</v>
      </c>
      <c r="G17" s="475">
        <v>52404</v>
      </c>
      <c r="H17" s="475">
        <v>84478</v>
      </c>
      <c r="I17" s="475">
        <v>23842</v>
      </c>
      <c r="J17" s="475" t="s">
        <v>1311</v>
      </c>
      <c r="K17" s="475" t="s">
        <v>1311</v>
      </c>
      <c r="L17" s="475">
        <v>508528</v>
      </c>
      <c r="M17" s="475">
        <v>20107</v>
      </c>
      <c r="N17" s="475" t="s">
        <v>1311</v>
      </c>
      <c r="O17" s="475" t="s">
        <v>1311</v>
      </c>
      <c r="P17" s="475">
        <v>196215</v>
      </c>
      <c r="Q17" s="475">
        <v>704632</v>
      </c>
      <c r="R17" s="475">
        <v>335997</v>
      </c>
      <c r="S17" s="475">
        <v>1290071</v>
      </c>
      <c r="T17" s="475" t="s">
        <v>1311</v>
      </c>
      <c r="U17" s="475">
        <v>1378673</v>
      </c>
      <c r="V17" s="475" t="s">
        <v>1311</v>
      </c>
      <c r="W17" s="480" t="s">
        <v>102</v>
      </c>
    </row>
    <row r="18" spans="1:23" s="475" customFormat="1" ht="9.75" customHeight="1" x14ac:dyDescent="0.15">
      <c r="A18" s="970" t="s">
        <v>1318</v>
      </c>
      <c r="B18" s="475">
        <v>8294223</v>
      </c>
      <c r="C18" s="475">
        <v>6442440</v>
      </c>
      <c r="D18" s="475">
        <v>2308658</v>
      </c>
      <c r="E18" s="475">
        <v>170047</v>
      </c>
      <c r="F18" s="475">
        <v>82439</v>
      </c>
      <c r="G18" s="475" t="s">
        <v>1311</v>
      </c>
      <c r="H18" s="475">
        <v>47314</v>
      </c>
      <c r="I18" s="475">
        <v>111990</v>
      </c>
      <c r="J18" s="475" t="s">
        <v>1311</v>
      </c>
      <c r="K18" s="475" t="s">
        <v>1311</v>
      </c>
      <c r="L18" s="475">
        <v>767632</v>
      </c>
      <c r="M18" s="475">
        <v>14825</v>
      </c>
      <c r="N18" s="475">
        <v>8772</v>
      </c>
      <c r="O18" s="475" t="s">
        <v>1311</v>
      </c>
      <c r="P18" s="475">
        <v>169973</v>
      </c>
      <c r="Q18" s="475">
        <v>81529</v>
      </c>
      <c r="R18" s="475">
        <v>287935</v>
      </c>
      <c r="S18" s="475">
        <v>1421841</v>
      </c>
      <c r="T18" s="475" t="s">
        <v>1311</v>
      </c>
      <c r="U18" s="475">
        <v>969485</v>
      </c>
      <c r="V18" s="475" t="s">
        <v>1311</v>
      </c>
      <c r="W18" s="480" t="s">
        <v>785</v>
      </c>
    </row>
    <row r="19" spans="1:23" s="475" customFormat="1" ht="6.75" customHeight="1" x14ac:dyDescent="0.15">
      <c r="A19" s="970"/>
      <c r="W19" s="480"/>
    </row>
    <row r="20" spans="1:23" s="475" customFormat="1" ht="9.75" customHeight="1" x14ac:dyDescent="0.15">
      <c r="A20" s="970" t="s">
        <v>786</v>
      </c>
      <c r="B20" s="475">
        <v>2923042</v>
      </c>
      <c r="C20" s="475">
        <v>2391735</v>
      </c>
      <c r="D20" s="475">
        <v>835624</v>
      </c>
      <c r="E20" s="475">
        <v>18378</v>
      </c>
      <c r="F20" s="475" t="s">
        <v>1311</v>
      </c>
      <c r="G20" s="475" t="s">
        <v>1311</v>
      </c>
      <c r="H20" s="475">
        <v>128085</v>
      </c>
      <c r="I20" s="475">
        <v>62250</v>
      </c>
      <c r="J20" s="475" t="s">
        <v>1311</v>
      </c>
      <c r="K20" s="475" t="s">
        <v>1311</v>
      </c>
      <c r="L20" s="475">
        <v>80136</v>
      </c>
      <c r="M20" s="475" t="s">
        <v>1311</v>
      </c>
      <c r="N20" s="475" t="s">
        <v>1311</v>
      </c>
      <c r="O20" s="475" t="s">
        <v>1311</v>
      </c>
      <c r="P20" s="475">
        <v>157005</v>
      </c>
      <c r="Q20" s="475">
        <v>20884</v>
      </c>
      <c r="R20" s="475">
        <v>116026</v>
      </c>
      <c r="S20" s="475">
        <v>366534</v>
      </c>
      <c r="T20" s="475" t="s">
        <v>1311</v>
      </c>
      <c r="U20" s="475">
        <v>606813</v>
      </c>
      <c r="V20" s="475" t="s">
        <v>1311</v>
      </c>
      <c r="W20" s="480" t="s">
        <v>602</v>
      </c>
    </row>
    <row r="21" spans="1:23" s="475" customFormat="1" ht="9.75" customHeight="1" x14ac:dyDescent="0.15">
      <c r="A21" s="970" t="s">
        <v>1319</v>
      </c>
      <c r="B21" s="475">
        <v>2734127</v>
      </c>
      <c r="C21" s="475">
        <v>2270065</v>
      </c>
      <c r="D21" s="475">
        <v>794919</v>
      </c>
      <c r="E21" s="475">
        <v>52334</v>
      </c>
      <c r="F21" s="475" t="s">
        <v>1311</v>
      </c>
      <c r="G21" s="475" t="s">
        <v>1311</v>
      </c>
      <c r="H21" s="475">
        <v>34525</v>
      </c>
      <c r="I21" s="475" t="s">
        <v>1311</v>
      </c>
      <c r="J21" s="475" t="s">
        <v>1311</v>
      </c>
      <c r="K21" s="475" t="s">
        <v>1311</v>
      </c>
      <c r="L21" s="475">
        <v>178141</v>
      </c>
      <c r="M21" s="475" t="s">
        <v>1311</v>
      </c>
      <c r="N21" s="475" t="s">
        <v>1311</v>
      </c>
      <c r="O21" s="475" t="s">
        <v>1311</v>
      </c>
      <c r="P21" s="475">
        <v>71065</v>
      </c>
      <c r="Q21" s="475">
        <v>79860</v>
      </c>
      <c r="R21" s="475">
        <v>195834</v>
      </c>
      <c r="S21" s="475">
        <v>468165</v>
      </c>
      <c r="T21" s="475" t="s">
        <v>1311</v>
      </c>
      <c r="U21" s="475">
        <v>395222</v>
      </c>
      <c r="V21" s="475" t="s">
        <v>1311</v>
      </c>
      <c r="W21" s="480" t="s">
        <v>86</v>
      </c>
    </row>
    <row r="22" spans="1:23" s="475" customFormat="1" ht="9.75" customHeight="1" x14ac:dyDescent="0.15">
      <c r="A22" s="970" t="s">
        <v>800</v>
      </c>
      <c r="B22" s="475">
        <v>2324647</v>
      </c>
      <c r="C22" s="475">
        <v>1693466</v>
      </c>
      <c r="D22" s="475">
        <v>446780</v>
      </c>
      <c r="E22" s="475" t="s">
        <v>1311</v>
      </c>
      <c r="F22" s="475" t="s">
        <v>1311</v>
      </c>
      <c r="G22" s="475" t="s">
        <v>1311</v>
      </c>
      <c r="H22" s="475" t="s">
        <v>1311</v>
      </c>
      <c r="I22" s="475">
        <v>104334</v>
      </c>
      <c r="J22" s="475" t="s">
        <v>1311</v>
      </c>
      <c r="K22" s="475" t="s">
        <v>1311</v>
      </c>
      <c r="L22" s="475">
        <v>91882</v>
      </c>
      <c r="M22" s="475" t="s">
        <v>1311</v>
      </c>
      <c r="N22" s="475" t="s">
        <v>1311</v>
      </c>
      <c r="O22" s="475" t="s">
        <v>1311</v>
      </c>
      <c r="P22" s="475">
        <v>85327</v>
      </c>
      <c r="Q22" s="475">
        <v>239196</v>
      </c>
      <c r="R22" s="475">
        <v>66247</v>
      </c>
      <c r="S22" s="475">
        <v>389694</v>
      </c>
      <c r="T22" s="475" t="s">
        <v>1311</v>
      </c>
      <c r="U22" s="475">
        <v>270006</v>
      </c>
      <c r="V22" s="475" t="s">
        <v>1311</v>
      </c>
      <c r="W22" s="480" t="s">
        <v>87</v>
      </c>
    </row>
    <row r="23" spans="1:23" s="475" customFormat="1" ht="9.75" customHeight="1" x14ac:dyDescent="0.15">
      <c r="A23" s="970" t="s">
        <v>1320</v>
      </c>
      <c r="B23" s="475">
        <v>2639547</v>
      </c>
      <c r="C23" s="475">
        <v>1878006</v>
      </c>
      <c r="D23" s="475">
        <v>627728</v>
      </c>
      <c r="E23" s="475">
        <v>62346</v>
      </c>
      <c r="F23" s="475" t="s">
        <v>1311</v>
      </c>
      <c r="G23" s="475" t="s">
        <v>1311</v>
      </c>
      <c r="H23" s="475">
        <v>43123</v>
      </c>
      <c r="I23" s="475">
        <v>17490</v>
      </c>
      <c r="J23" s="475" t="s">
        <v>1311</v>
      </c>
      <c r="K23" s="475">
        <v>15768</v>
      </c>
      <c r="L23" s="475">
        <v>135287</v>
      </c>
      <c r="M23" s="475" t="s">
        <v>1311</v>
      </c>
      <c r="N23" s="475" t="s">
        <v>1311</v>
      </c>
      <c r="O23" s="475" t="s">
        <v>1311</v>
      </c>
      <c r="P23" s="475" t="s">
        <v>1311</v>
      </c>
      <c r="Q23" s="475">
        <v>113939</v>
      </c>
      <c r="R23" s="475">
        <v>84578</v>
      </c>
      <c r="S23" s="475">
        <v>396404</v>
      </c>
      <c r="T23" s="475" t="s">
        <v>1311</v>
      </c>
      <c r="U23" s="475">
        <v>381343</v>
      </c>
      <c r="V23" s="475" t="s">
        <v>1311</v>
      </c>
      <c r="W23" s="480" t="s">
        <v>88</v>
      </c>
    </row>
    <row r="24" spans="1:23" s="475" customFormat="1" ht="9.75" customHeight="1" x14ac:dyDescent="0.15">
      <c r="A24" s="970" t="s">
        <v>823</v>
      </c>
      <c r="B24" s="475">
        <v>2469571</v>
      </c>
      <c r="C24" s="475">
        <v>1946070</v>
      </c>
      <c r="D24" s="475">
        <v>630993</v>
      </c>
      <c r="E24" s="475">
        <v>6502</v>
      </c>
      <c r="F24" s="475" t="s">
        <v>1311</v>
      </c>
      <c r="G24" s="475" t="s">
        <v>1311</v>
      </c>
      <c r="H24" s="475" t="s">
        <v>1311</v>
      </c>
      <c r="I24" s="475">
        <v>31945</v>
      </c>
      <c r="J24" s="475" t="s">
        <v>1311</v>
      </c>
      <c r="K24" s="475" t="s">
        <v>1311</v>
      </c>
      <c r="L24" s="475">
        <v>240129</v>
      </c>
      <c r="M24" s="475" t="s">
        <v>1311</v>
      </c>
      <c r="N24" s="475" t="s">
        <v>1311</v>
      </c>
      <c r="O24" s="475" t="s">
        <v>1311</v>
      </c>
      <c r="P24" s="475">
        <v>14476</v>
      </c>
      <c r="Q24" s="475" t="s">
        <v>1311</v>
      </c>
      <c r="R24" s="475">
        <v>109621</v>
      </c>
      <c r="S24" s="475">
        <v>303063</v>
      </c>
      <c r="T24" s="475" t="s">
        <v>1311</v>
      </c>
      <c r="U24" s="475">
        <v>609341</v>
      </c>
      <c r="V24" s="475" t="s">
        <v>1311</v>
      </c>
      <c r="W24" s="480" t="s">
        <v>103</v>
      </c>
    </row>
    <row r="25" spans="1:23" s="475" customFormat="1" ht="9.75" customHeight="1" x14ac:dyDescent="0.15">
      <c r="A25" s="970" t="s">
        <v>1321</v>
      </c>
      <c r="B25" s="475">
        <v>2232633</v>
      </c>
      <c r="C25" s="475">
        <v>1949433</v>
      </c>
      <c r="D25" s="475">
        <v>548640</v>
      </c>
      <c r="E25" s="475">
        <v>19778</v>
      </c>
      <c r="F25" s="475">
        <v>81164</v>
      </c>
      <c r="G25" s="475" t="s">
        <v>1311</v>
      </c>
      <c r="H25" s="475" t="s">
        <v>1311</v>
      </c>
      <c r="I25" s="475">
        <v>121963</v>
      </c>
      <c r="J25" s="475" t="s">
        <v>1311</v>
      </c>
      <c r="K25" s="475" t="s">
        <v>1311</v>
      </c>
      <c r="L25" s="475" t="s">
        <v>1311</v>
      </c>
      <c r="M25" s="475" t="s">
        <v>1311</v>
      </c>
      <c r="N25" s="475" t="s">
        <v>1311</v>
      </c>
      <c r="O25" s="475" t="s">
        <v>1311</v>
      </c>
      <c r="P25" s="475">
        <v>49122</v>
      </c>
      <c r="Q25" s="475">
        <v>167889</v>
      </c>
      <c r="R25" s="475">
        <v>198135</v>
      </c>
      <c r="S25" s="475">
        <v>340501</v>
      </c>
      <c r="T25" s="475" t="s">
        <v>1311</v>
      </c>
      <c r="U25" s="475">
        <v>422241</v>
      </c>
      <c r="V25" s="475" t="s">
        <v>1311</v>
      </c>
      <c r="W25" s="480" t="s">
        <v>104</v>
      </c>
    </row>
    <row r="26" spans="1:23" s="475" customFormat="1" ht="9.75" customHeight="1" x14ac:dyDescent="0.15">
      <c r="A26" s="970" t="s">
        <v>1322</v>
      </c>
      <c r="B26" s="475">
        <v>2494422</v>
      </c>
      <c r="C26" s="475">
        <v>2220686</v>
      </c>
      <c r="D26" s="475">
        <v>621691</v>
      </c>
      <c r="E26" s="475">
        <v>6514</v>
      </c>
      <c r="F26" s="475">
        <v>42672</v>
      </c>
      <c r="G26" s="475">
        <v>49944</v>
      </c>
      <c r="H26" s="475">
        <v>46158</v>
      </c>
      <c r="I26" s="475" t="s">
        <v>1311</v>
      </c>
      <c r="J26" s="475" t="s">
        <v>1311</v>
      </c>
      <c r="K26" s="475" t="s">
        <v>1311</v>
      </c>
      <c r="L26" s="475">
        <v>19917</v>
      </c>
      <c r="M26" s="475" t="s">
        <v>1311</v>
      </c>
      <c r="N26" s="475" t="s">
        <v>1311</v>
      </c>
      <c r="O26" s="475" t="s">
        <v>1311</v>
      </c>
      <c r="P26" s="475">
        <v>205052</v>
      </c>
      <c r="Q26" s="475">
        <v>241725</v>
      </c>
      <c r="R26" s="475">
        <v>76449</v>
      </c>
      <c r="S26" s="475">
        <v>556672</v>
      </c>
      <c r="T26" s="475" t="s">
        <v>1311</v>
      </c>
      <c r="U26" s="475">
        <v>353892</v>
      </c>
      <c r="V26" s="475" t="s">
        <v>1311</v>
      </c>
      <c r="W26" s="480" t="s">
        <v>105</v>
      </c>
    </row>
    <row r="27" spans="1:23" s="475" customFormat="1" ht="9.75" customHeight="1" x14ac:dyDescent="0.15">
      <c r="A27" s="970" t="s">
        <v>978</v>
      </c>
      <c r="B27" s="475">
        <v>2755866</v>
      </c>
      <c r="C27" s="475">
        <v>2435271</v>
      </c>
      <c r="D27" s="475">
        <v>696372</v>
      </c>
      <c r="E27" s="475">
        <v>54084</v>
      </c>
      <c r="F27" s="475">
        <v>42333</v>
      </c>
      <c r="G27" s="475">
        <v>93021</v>
      </c>
      <c r="H27" s="475" t="s">
        <v>1311</v>
      </c>
      <c r="I27" s="475">
        <v>15497</v>
      </c>
      <c r="J27" s="475" t="s">
        <v>1311</v>
      </c>
      <c r="K27" s="475" t="s">
        <v>1311</v>
      </c>
      <c r="L27" s="475">
        <v>77150</v>
      </c>
      <c r="M27" s="475" t="s">
        <v>1311</v>
      </c>
      <c r="N27" s="475" t="s">
        <v>1311</v>
      </c>
      <c r="O27" s="475" t="s">
        <v>1311</v>
      </c>
      <c r="P27" s="475">
        <v>115851</v>
      </c>
      <c r="Q27" s="475">
        <v>69067</v>
      </c>
      <c r="R27" s="475">
        <v>315615</v>
      </c>
      <c r="S27" s="475">
        <v>394985</v>
      </c>
      <c r="T27" s="475" t="s">
        <v>1311</v>
      </c>
      <c r="U27" s="475">
        <v>561296</v>
      </c>
      <c r="V27" s="475" t="s">
        <v>1311</v>
      </c>
      <c r="W27" s="480" t="s">
        <v>106</v>
      </c>
    </row>
    <row r="28" spans="1:23" s="475" customFormat="1" ht="9.75" customHeight="1" x14ac:dyDescent="0.15">
      <c r="A28" s="970" t="s">
        <v>794</v>
      </c>
      <c r="B28" s="475">
        <v>2203311</v>
      </c>
      <c r="C28" s="475">
        <v>1929060</v>
      </c>
      <c r="D28" s="475">
        <v>618708</v>
      </c>
      <c r="E28" s="475">
        <v>47681</v>
      </c>
      <c r="F28" s="475">
        <v>78201</v>
      </c>
      <c r="G28" s="475" t="s">
        <v>1311</v>
      </c>
      <c r="H28" s="475" t="s">
        <v>1311</v>
      </c>
      <c r="I28" s="475">
        <v>96360</v>
      </c>
      <c r="J28" s="475" t="s">
        <v>1311</v>
      </c>
      <c r="K28" s="475" t="s">
        <v>1311</v>
      </c>
      <c r="L28" s="475">
        <v>92818</v>
      </c>
      <c r="M28" s="475" t="s">
        <v>1311</v>
      </c>
      <c r="N28" s="475" t="s">
        <v>1311</v>
      </c>
      <c r="O28" s="475" t="s">
        <v>1311</v>
      </c>
      <c r="P28" s="475">
        <v>79072</v>
      </c>
      <c r="Q28" s="475">
        <v>121843</v>
      </c>
      <c r="R28" s="475">
        <v>172863</v>
      </c>
      <c r="S28" s="475">
        <v>334149</v>
      </c>
      <c r="T28" s="475" t="s">
        <v>1311</v>
      </c>
      <c r="U28" s="475">
        <v>287365</v>
      </c>
      <c r="V28" s="475" t="s">
        <v>1311</v>
      </c>
      <c r="W28" s="480" t="s">
        <v>107</v>
      </c>
    </row>
    <row r="29" spans="1:23" s="475" customFormat="1" ht="9.75" customHeight="1" x14ac:dyDescent="0.15">
      <c r="A29" s="970" t="s">
        <v>1323</v>
      </c>
      <c r="B29" s="475">
        <v>2863847</v>
      </c>
      <c r="C29" s="475">
        <v>2444779</v>
      </c>
      <c r="D29" s="475">
        <v>579831</v>
      </c>
      <c r="E29" s="475">
        <v>87931</v>
      </c>
      <c r="F29" s="475">
        <v>42220</v>
      </c>
      <c r="G29" s="475" t="s">
        <v>1311</v>
      </c>
      <c r="H29" s="475">
        <v>84478</v>
      </c>
      <c r="I29" s="475">
        <v>17127</v>
      </c>
      <c r="J29" s="475" t="s">
        <v>1311</v>
      </c>
      <c r="K29" s="475" t="s">
        <v>1311</v>
      </c>
      <c r="L29" s="475">
        <v>151980</v>
      </c>
      <c r="M29" s="475" t="s">
        <v>1311</v>
      </c>
      <c r="N29" s="475" t="s">
        <v>1311</v>
      </c>
      <c r="O29" s="475" t="s">
        <v>1311</v>
      </c>
      <c r="P29" s="475">
        <v>117633</v>
      </c>
      <c r="Q29" s="475">
        <v>356112</v>
      </c>
      <c r="R29" s="475">
        <v>14650</v>
      </c>
      <c r="S29" s="475">
        <v>482265</v>
      </c>
      <c r="T29" s="475" t="s">
        <v>1311</v>
      </c>
      <c r="U29" s="475">
        <v>510552</v>
      </c>
      <c r="V29" s="475" t="s">
        <v>1311</v>
      </c>
      <c r="W29" s="480" t="s">
        <v>89</v>
      </c>
    </row>
    <row r="30" spans="1:23" s="475" customFormat="1" ht="9.75" customHeight="1" x14ac:dyDescent="0.15">
      <c r="A30" s="970" t="s">
        <v>963</v>
      </c>
      <c r="B30" s="475">
        <v>2787392</v>
      </c>
      <c r="C30" s="475">
        <v>2204833</v>
      </c>
      <c r="D30" s="475">
        <v>716398</v>
      </c>
      <c r="E30" s="475">
        <v>47535</v>
      </c>
      <c r="F30" s="475" t="s">
        <v>1311</v>
      </c>
      <c r="G30" s="475">
        <v>52404</v>
      </c>
      <c r="H30" s="475" t="s">
        <v>1311</v>
      </c>
      <c r="I30" s="475" t="s">
        <v>1311</v>
      </c>
      <c r="J30" s="475" t="s">
        <v>1311</v>
      </c>
      <c r="K30" s="475" t="s">
        <v>1311</v>
      </c>
      <c r="L30" s="475">
        <v>117774</v>
      </c>
      <c r="M30" s="475">
        <v>20107</v>
      </c>
      <c r="N30" s="475" t="s">
        <v>1311</v>
      </c>
      <c r="O30" s="475" t="s">
        <v>1311</v>
      </c>
      <c r="P30" s="475">
        <v>78582</v>
      </c>
      <c r="Q30" s="475">
        <v>81495</v>
      </c>
      <c r="R30" s="475">
        <v>113559</v>
      </c>
      <c r="S30" s="475">
        <v>409762</v>
      </c>
      <c r="T30" s="475" t="s">
        <v>1311</v>
      </c>
      <c r="U30" s="475">
        <v>567217</v>
      </c>
      <c r="V30" s="475" t="s">
        <v>1311</v>
      </c>
      <c r="W30" s="480" t="s">
        <v>90</v>
      </c>
    </row>
    <row r="31" spans="1:23" s="475" customFormat="1" ht="9.75" customHeight="1" x14ac:dyDescent="0.15">
      <c r="A31" s="970" t="s">
        <v>964</v>
      </c>
      <c r="B31" s="475">
        <v>3292335</v>
      </c>
      <c r="C31" s="475">
        <v>2412376</v>
      </c>
      <c r="D31" s="475">
        <v>856184</v>
      </c>
      <c r="E31" s="475">
        <v>136942</v>
      </c>
      <c r="F31" s="475" t="s">
        <v>1311</v>
      </c>
      <c r="G31" s="475" t="s">
        <v>1311</v>
      </c>
      <c r="H31" s="475" t="s">
        <v>1311</v>
      </c>
      <c r="I31" s="475">
        <v>6715</v>
      </c>
      <c r="J31" s="475" t="s">
        <v>1311</v>
      </c>
      <c r="K31" s="475" t="s">
        <v>1311</v>
      </c>
      <c r="L31" s="475">
        <v>238774</v>
      </c>
      <c r="M31" s="475" t="s">
        <v>1311</v>
      </c>
      <c r="N31" s="475" t="s">
        <v>1311</v>
      </c>
      <c r="O31" s="475" t="s">
        <v>1311</v>
      </c>
      <c r="P31" s="475" t="s">
        <v>1311</v>
      </c>
      <c r="Q31" s="475">
        <v>267025</v>
      </c>
      <c r="R31" s="475">
        <v>207788</v>
      </c>
      <c r="S31" s="475">
        <v>398044</v>
      </c>
      <c r="T31" s="475" t="s">
        <v>1311</v>
      </c>
      <c r="U31" s="475">
        <v>300904</v>
      </c>
      <c r="V31" s="475" t="s">
        <v>1311</v>
      </c>
      <c r="W31" s="480" t="s">
        <v>91</v>
      </c>
    </row>
    <row r="32" spans="1:23" s="475" customFormat="1" ht="9.75" customHeight="1" x14ac:dyDescent="0.15">
      <c r="A32" s="970" t="s">
        <v>798</v>
      </c>
      <c r="B32" s="475">
        <v>3176456</v>
      </c>
      <c r="C32" s="475">
        <v>2451659</v>
      </c>
      <c r="D32" s="475">
        <v>833478</v>
      </c>
      <c r="E32" s="475" t="s">
        <v>1311</v>
      </c>
      <c r="F32" s="475">
        <v>82439</v>
      </c>
      <c r="G32" s="475" t="s">
        <v>1311</v>
      </c>
      <c r="H32" s="475">
        <v>47314</v>
      </c>
      <c r="I32" s="475">
        <v>39771</v>
      </c>
      <c r="J32" s="475" t="s">
        <v>1311</v>
      </c>
      <c r="K32" s="475" t="s">
        <v>1311</v>
      </c>
      <c r="L32" s="475">
        <v>286894</v>
      </c>
      <c r="M32" s="475">
        <v>14825</v>
      </c>
      <c r="N32" s="475" t="s">
        <v>1311</v>
      </c>
      <c r="O32" s="475" t="s">
        <v>1311</v>
      </c>
      <c r="P32" s="475">
        <v>169973</v>
      </c>
      <c r="Q32" s="475">
        <v>13994</v>
      </c>
      <c r="R32" s="475">
        <v>151009</v>
      </c>
      <c r="S32" s="475">
        <v>483177</v>
      </c>
      <c r="T32" s="475" t="s">
        <v>1311</v>
      </c>
      <c r="U32" s="475">
        <v>328785</v>
      </c>
      <c r="V32" s="475" t="s">
        <v>1311</v>
      </c>
      <c r="W32" s="480" t="s">
        <v>799</v>
      </c>
    </row>
    <row r="33" spans="1:23" s="475" customFormat="1" ht="9.75" customHeight="1" x14ac:dyDescent="0.15">
      <c r="A33" s="970" t="s">
        <v>1319</v>
      </c>
      <c r="B33" s="475">
        <v>2639543</v>
      </c>
      <c r="C33" s="475">
        <v>2172805</v>
      </c>
      <c r="D33" s="475">
        <v>863321</v>
      </c>
      <c r="E33" s="475">
        <v>157200</v>
      </c>
      <c r="F33" s="475" t="s">
        <v>1311</v>
      </c>
      <c r="G33" s="475" t="s">
        <v>1311</v>
      </c>
      <c r="H33" s="475" t="s">
        <v>1311</v>
      </c>
      <c r="I33" s="475">
        <v>31791</v>
      </c>
      <c r="J33" s="475" t="s">
        <v>1311</v>
      </c>
      <c r="K33" s="475" t="s">
        <v>1311</v>
      </c>
      <c r="L33" s="475">
        <v>272948</v>
      </c>
      <c r="M33" s="475" t="s">
        <v>1311</v>
      </c>
      <c r="N33" s="475">
        <v>8772</v>
      </c>
      <c r="O33" s="475" t="s">
        <v>1311</v>
      </c>
      <c r="P33" s="475" t="s">
        <v>1311</v>
      </c>
      <c r="Q33" s="475">
        <v>39159</v>
      </c>
      <c r="R33" s="475">
        <v>121959</v>
      </c>
      <c r="S33" s="475">
        <v>465250</v>
      </c>
      <c r="T33" s="475" t="s">
        <v>1311</v>
      </c>
      <c r="U33" s="475">
        <v>212405</v>
      </c>
      <c r="V33" s="475" t="s">
        <v>1311</v>
      </c>
      <c r="W33" s="480" t="s">
        <v>86</v>
      </c>
    </row>
    <row r="34" spans="1:23" s="475" customFormat="1" ht="9.75" customHeight="1" x14ac:dyDescent="0.15">
      <c r="A34" s="971" t="s">
        <v>1324</v>
      </c>
      <c r="B34" s="479">
        <v>2478224</v>
      </c>
      <c r="C34" s="478">
        <v>1817976</v>
      </c>
      <c r="D34" s="478">
        <v>611859</v>
      </c>
      <c r="E34" s="478">
        <v>12847</v>
      </c>
      <c r="F34" s="478" t="s">
        <v>1311</v>
      </c>
      <c r="G34" s="478" t="s">
        <v>1311</v>
      </c>
      <c r="H34" s="478" t="s">
        <v>1311</v>
      </c>
      <c r="I34" s="478">
        <v>40428</v>
      </c>
      <c r="J34" s="478" t="s">
        <v>1311</v>
      </c>
      <c r="K34" s="478" t="s">
        <v>1311</v>
      </c>
      <c r="L34" s="478">
        <v>207790</v>
      </c>
      <c r="M34" s="478" t="s">
        <v>1311</v>
      </c>
      <c r="N34" s="478" t="s">
        <v>1311</v>
      </c>
      <c r="O34" s="478" t="s">
        <v>1311</v>
      </c>
      <c r="P34" s="478" t="s">
        <v>1311</v>
      </c>
      <c r="Q34" s="478">
        <v>28376</v>
      </c>
      <c r="R34" s="478">
        <v>14967</v>
      </c>
      <c r="S34" s="478">
        <v>473414</v>
      </c>
      <c r="T34" s="478" t="s">
        <v>1311</v>
      </c>
      <c r="U34" s="478">
        <v>428295</v>
      </c>
      <c r="V34" s="478" t="s">
        <v>1311</v>
      </c>
      <c r="W34" s="476" t="s">
        <v>87</v>
      </c>
    </row>
    <row r="35" spans="1:23" ht="12" customHeight="1" x14ac:dyDescent="0.15"/>
    <row r="36" spans="1:23" ht="12" customHeight="1" x14ac:dyDescent="0.15"/>
    <row r="37" spans="1:23" ht="12" customHeight="1" x14ac:dyDescent="0.15">
      <c r="K37" s="490" t="s">
        <v>108</v>
      </c>
    </row>
    <row r="38" spans="1:23" s="486" customFormat="1" ht="21" customHeight="1" x14ac:dyDescent="0.15">
      <c r="A38" s="1023" t="s">
        <v>230</v>
      </c>
      <c r="B38" s="489" t="s">
        <v>404</v>
      </c>
      <c r="C38" s="488"/>
      <c r="D38" s="488"/>
      <c r="E38" s="488"/>
      <c r="F38" s="488"/>
      <c r="G38" s="488"/>
      <c r="H38" s="488"/>
      <c r="I38" s="488"/>
      <c r="J38" s="488"/>
      <c r="K38" s="488"/>
      <c r="L38" s="488"/>
      <c r="M38" s="488"/>
      <c r="N38" s="488"/>
      <c r="O38" s="488"/>
      <c r="P38" s="488"/>
      <c r="Q38" s="488"/>
      <c r="R38" s="488"/>
      <c r="S38" s="488"/>
      <c r="T38" s="488"/>
      <c r="U38" s="488"/>
      <c r="V38" s="488"/>
      <c r="W38" s="1026" t="s">
        <v>92</v>
      </c>
    </row>
    <row r="39" spans="1:23" s="486" customFormat="1" ht="21" customHeight="1" x14ac:dyDescent="0.15">
      <c r="A39" s="1024"/>
      <c r="B39" s="852" t="s">
        <v>337</v>
      </c>
      <c r="C39" s="488"/>
      <c r="D39" s="488"/>
      <c r="E39" s="488"/>
      <c r="F39" s="488"/>
      <c r="G39" s="488"/>
      <c r="H39" s="488"/>
      <c r="I39" s="488"/>
      <c r="J39" s="488"/>
      <c r="K39" s="488"/>
      <c r="L39" s="488"/>
      <c r="M39" s="851"/>
      <c r="N39" s="852" t="s">
        <v>336</v>
      </c>
      <c r="O39" s="488"/>
      <c r="P39" s="851"/>
      <c r="Q39" s="852" t="s">
        <v>335</v>
      </c>
      <c r="R39" s="851"/>
      <c r="S39" s="852" t="s">
        <v>318</v>
      </c>
      <c r="T39" s="488"/>
      <c r="U39" s="488"/>
      <c r="V39" s="488"/>
      <c r="W39" s="1027"/>
    </row>
    <row r="40" spans="1:23" s="486" customFormat="1" ht="52.5" customHeight="1" x14ac:dyDescent="0.15">
      <c r="A40" s="1025"/>
      <c r="B40" s="854" t="s">
        <v>117</v>
      </c>
      <c r="C40" s="487" t="s">
        <v>326</v>
      </c>
      <c r="D40" s="487" t="s">
        <v>373</v>
      </c>
      <c r="E40" s="487" t="s">
        <v>394</v>
      </c>
      <c r="F40" s="492" t="s">
        <v>1325</v>
      </c>
      <c r="G40" s="487" t="s">
        <v>324</v>
      </c>
      <c r="H40" s="487" t="s">
        <v>323</v>
      </c>
      <c r="I40" s="487" t="s">
        <v>368</v>
      </c>
      <c r="J40" s="487" t="s">
        <v>399</v>
      </c>
      <c r="K40" s="487" t="s">
        <v>322</v>
      </c>
      <c r="L40" s="487" t="s">
        <v>392</v>
      </c>
      <c r="M40" s="487" t="s">
        <v>391</v>
      </c>
      <c r="N40" s="854" t="s">
        <v>1326</v>
      </c>
      <c r="O40" s="487" t="s">
        <v>321</v>
      </c>
      <c r="P40" s="487" t="s">
        <v>389</v>
      </c>
      <c r="Q40" s="854" t="s">
        <v>1327</v>
      </c>
      <c r="R40" s="487" t="s">
        <v>320</v>
      </c>
      <c r="S40" s="854" t="s">
        <v>686</v>
      </c>
      <c r="T40" s="487" t="s">
        <v>315</v>
      </c>
      <c r="U40" s="487" t="s">
        <v>388</v>
      </c>
      <c r="V40" s="491" t="s">
        <v>314</v>
      </c>
      <c r="W40" s="1028"/>
    </row>
    <row r="41" spans="1:23" s="475" customFormat="1" ht="9.75" customHeight="1" x14ac:dyDescent="0.15">
      <c r="A41" s="969" t="s">
        <v>967</v>
      </c>
      <c r="B41" s="485">
        <v>3487387</v>
      </c>
      <c r="C41" s="484">
        <v>431592</v>
      </c>
      <c r="D41" s="484">
        <v>23</v>
      </c>
      <c r="E41" s="484" t="s">
        <v>1311</v>
      </c>
      <c r="F41" s="484">
        <v>40537</v>
      </c>
      <c r="G41" s="484">
        <v>37088</v>
      </c>
      <c r="H41" s="484">
        <v>272082</v>
      </c>
      <c r="I41" s="484">
        <v>24447</v>
      </c>
      <c r="J41" s="484" t="s">
        <v>1311</v>
      </c>
      <c r="K41" s="484">
        <v>2581681</v>
      </c>
      <c r="L41" s="484">
        <v>99937</v>
      </c>
      <c r="M41" s="484" t="s">
        <v>1311</v>
      </c>
      <c r="N41" s="484">
        <v>833963</v>
      </c>
      <c r="O41" s="484">
        <v>764314</v>
      </c>
      <c r="P41" s="484">
        <v>69649</v>
      </c>
      <c r="Q41" s="484">
        <v>50457</v>
      </c>
      <c r="R41" s="484">
        <v>50457</v>
      </c>
      <c r="S41" s="484">
        <v>1382741</v>
      </c>
      <c r="T41" s="484">
        <v>1061152</v>
      </c>
      <c r="U41" s="484">
        <v>56176</v>
      </c>
      <c r="V41" s="484">
        <v>172156</v>
      </c>
      <c r="W41" s="482" t="s">
        <v>99</v>
      </c>
    </row>
    <row r="42" spans="1:23" s="475" customFormat="1" ht="9.75" customHeight="1" x14ac:dyDescent="0.15">
      <c r="A42" s="970" t="s">
        <v>1312</v>
      </c>
      <c r="B42" s="475">
        <v>3020886</v>
      </c>
      <c r="C42" s="475">
        <v>460082</v>
      </c>
      <c r="D42" s="475">
        <v>68133</v>
      </c>
      <c r="E42" s="475">
        <v>44459</v>
      </c>
      <c r="F42" s="475">
        <v>40653</v>
      </c>
      <c r="G42" s="475" t="s">
        <v>1311</v>
      </c>
      <c r="H42" s="475">
        <v>150754</v>
      </c>
      <c r="I42" s="475">
        <v>33534</v>
      </c>
      <c r="J42" s="475">
        <v>16</v>
      </c>
      <c r="K42" s="475">
        <v>2188236</v>
      </c>
      <c r="L42" s="475" t="s">
        <v>1311</v>
      </c>
      <c r="M42" s="475">
        <v>35019</v>
      </c>
      <c r="N42" s="475">
        <v>334946</v>
      </c>
      <c r="O42" s="475">
        <v>334946</v>
      </c>
      <c r="P42" s="475" t="s">
        <v>1311</v>
      </c>
      <c r="Q42" s="475">
        <v>281383</v>
      </c>
      <c r="R42" s="475">
        <v>281383</v>
      </c>
      <c r="S42" s="475">
        <v>407857</v>
      </c>
      <c r="T42" s="475">
        <v>298124</v>
      </c>
      <c r="U42" s="475" t="s">
        <v>1311</v>
      </c>
      <c r="V42" s="475">
        <v>109733</v>
      </c>
      <c r="W42" s="480" t="s">
        <v>233</v>
      </c>
    </row>
    <row r="43" spans="1:23" s="475" customFormat="1" ht="9.75" customHeight="1" x14ac:dyDescent="0.15">
      <c r="A43" s="970" t="s">
        <v>774</v>
      </c>
      <c r="B43" s="475">
        <v>3258585</v>
      </c>
      <c r="C43" s="475">
        <v>242010</v>
      </c>
      <c r="D43" s="475" t="s">
        <v>1311</v>
      </c>
      <c r="E43" s="475">
        <v>38887</v>
      </c>
      <c r="F43" s="475">
        <v>118421</v>
      </c>
      <c r="G43" s="475" t="s">
        <v>1311</v>
      </c>
      <c r="H43" s="475">
        <v>125377</v>
      </c>
      <c r="I43" s="475" t="s">
        <v>1311</v>
      </c>
      <c r="J43" s="475" t="s">
        <v>1311</v>
      </c>
      <c r="K43" s="475">
        <v>2625574</v>
      </c>
      <c r="L43" s="475">
        <v>31612</v>
      </c>
      <c r="M43" s="475">
        <v>76704</v>
      </c>
      <c r="N43" s="475">
        <v>572051</v>
      </c>
      <c r="O43" s="475">
        <v>572051</v>
      </c>
      <c r="P43" s="475" t="s">
        <v>1311</v>
      </c>
      <c r="Q43" s="475">
        <v>193514</v>
      </c>
      <c r="R43" s="475">
        <v>193514</v>
      </c>
      <c r="S43" s="475">
        <v>617057</v>
      </c>
      <c r="T43" s="475">
        <v>617057</v>
      </c>
      <c r="U43" s="475" t="s">
        <v>1311</v>
      </c>
      <c r="V43" s="475" t="s">
        <v>1311</v>
      </c>
      <c r="W43" s="480" t="s">
        <v>529</v>
      </c>
    </row>
    <row r="44" spans="1:23" s="475" customFormat="1" ht="9.75" customHeight="1" x14ac:dyDescent="0.15">
      <c r="A44" s="970" t="s">
        <v>804</v>
      </c>
      <c r="B44" s="475">
        <v>2994489</v>
      </c>
      <c r="C44" s="475">
        <v>305491</v>
      </c>
      <c r="D44" s="475" t="s">
        <v>1311</v>
      </c>
      <c r="E44" s="475" t="s">
        <v>1311</v>
      </c>
      <c r="F44" s="475">
        <v>279931</v>
      </c>
      <c r="G44" s="475" t="s">
        <v>1311</v>
      </c>
      <c r="H44" s="475">
        <v>89484</v>
      </c>
      <c r="I44" s="475" t="s">
        <v>1311</v>
      </c>
      <c r="J44" s="475">
        <v>31</v>
      </c>
      <c r="K44" s="475">
        <v>2197537</v>
      </c>
      <c r="L44" s="475">
        <v>122015</v>
      </c>
      <c r="M44" s="475" t="s">
        <v>1311</v>
      </c>
      <c r="N44" s="475">
        <v>1236171</v>
      </c>
      <c r="O44" s="475">
        <v>1104165</v>
      </c>
      <c r="P44" s="475">
        <v>132006</v>
      </c>
      <c r="Q44" s="475">
        <v>391362</v>
      </c>
      <c r="R44" s="475">
        <v>391362</v>
      </c>
      <c r="S44" s="475">
        <v>482442</v>
      </c>
      <c r="T44" s="475">
        <v>159613</v>
      </c>
      <c r="U44" s="475" t="s">
        <v>1311</v>
      </c>
      <c r="V44" s="475">
        <v>273089</v>
      </c>
      <c r="W44" s="480" t="s">
        <v>599</v>
      </c>
    </row>
    <row r="45" spans="1:23" s="475" customFormat="1" ht="9.75" customHeight="1" x14ac:dyDescent="0.15">
      <c r="A45" s="970" t="s">
        <v>776</v>
      </c>
      <c r="B45" s="475">
        <v>2301112</v>
      </c>
      <c r="C45" s="475">
        <v>421693</v>
      </c>
      <c r="D45" s="475" t="s">
        <v>1311</v>
      </c>
      <c r="E45" s="475" t="s">
        <v>1311</v>
      </c>
      <c r="F45" s="475" t="s">
        <v>1311</v>
      </c>
      <c r="G45" s="475" t="s">
        <v>1311</v>
      </c>
      <c r="H45" s="475">
        <v>290240</v>
      </c>
      <c r="I45" s="475" t="s">
        <v>1311</v>
      </c>
      <c r="J45" s="475">
        <v>31</v>
      </c>
      <c r="K45" s="475">
        <v>1506894</v>
      </c>
      <c r="L45" s="475">
        <v>82254</v>
      </c>
      <c r="M45" s="475" t="s">
        <v>1311</v>
      </c>
      <c r="N45" s="475">
        <v>1804378</v>
      </c>
      <c r="O45" s="475">
        <v>1504576</v>
      </c>
      <c r="P45" s="475">
        <v>299802</v>
      </c>
      <c r="Q45" s="475">
        <v>506857</v>
      </c>
      <c r="R45" s="475">
        <v>506857</v>
      </c>
      <c r="S45" s="475">
        <v>505917</v>
      </c>
      <c r="T45" s="475">
        <v>345615</v>
      </c>
      <c r="U45" s="475" t="s">
        <v>1311</v>
      </c>
      <c r="V45" s="475">
        <v>148543</v>
      </c>
      <c r="W45" s="480" t="s">
        <v>777</v>
      </c>
    </row>
    <row r="46" spans="1:23" s="475" customFormat="1" ht="6.75" customHeight="1" x14ac:dyDescent="0.15">
      <c r="A46" s="970"/>
      <c r="W46" s="480"/>
    </row>
    <row r="47" spans="1:23" s="475" customFormat="1" ht="9.75" customHeight="1" x14ac:dyDescent="0.15">
      <c r="A47" s="970" t="s">
        <v>738</v>
      </c>
      <c r="B47" s="475">
        <v>2563521</v>
      </c>
      <c r="C47" s="475">
        <v>394821</v>
      </c>
      <c r="D47" s="475" t="s">
        <v>1311</v>
      </c>
      <c r="E47" s="475" t="s">
        <v>1311</v>
      </c>
      <c r="F47" s="475">
        <v>199396</v>
      </c>
      <c r="G47" s="475" t="s">
        <v>1311</v>
      </c>
      <c r="H47" s="475" t="s">
        <v>1311</v>
      </c>
      <c r="I47" s="475" t="s">
        <v>1311</v>
      </c>
      <c r="J47" s="475">
        <v>47</v>
      </c>
      <c r="K47" s="475">
        <v>1897120</v>
      </c>
      <c r="L47" s="475">
        <v>72137</v>
      </c>
      <c r="M47" s="475" t="s">
        <v>1311</v>
      </c>
      <c r="N47" s="475">
        <v>1440342</v>
      </c>
      <c r="O47" s="475">
        <v>1199138</v>
      </c>
      <c r="P47" s="475">
        <v>241204</v>
      </c>
      <c r="Q47" s="475">
        <v>256382</v>
      </c>
      <c r="R47" s="475">
        <v>256382</v>
      </c>
      <c r="S47" s="475">
        <v>522111</v>
      </c>
      <c r="T47" s="475">
        <v>181154</v>
      </c>
      <c r="U47" s="475" t="s">
        <v>1311</v>
      </c>
      <c r="V47" s="475">
        <v>322402</v>
      </c>
      <c r="W47" s="480" t="s">
        <v>600</v>
      </c>
    </row>
    <row r="48" spans="1:23" s="475" customFormat="1" ht="9.75" customHeight="1" x14ac:dyDescent="0.15">
      <c r="A48" s="970" t="s">
        <v>776</v>
      </c>
      <c r="B48" s="475">
        <v>2060973</v>
      </c>
      <c r="C48" s="475">
        <v>173532</v>
      </c>
      <c r="D48" s="475" t="s">
        <v>1311</v>
      </c>
      <c r="E48" s="475" t="s">
        <v>1311</v>
      </c>
      <c r="F48" s="475" t="s">
        <v>1311</v>
      </c>
      <c r="G48" s="475" t="s">
        <v>1311</v>
      </c>
      <c r="H48" s="475">
        <v>290240</v>
      </c>
      <c r="I48" s="475" t="s">
        <v>1311</v>
      </c>
      <c r="J48" s="475">
        <v>15</v>
      </c>
      <c r="K48" s="475">
        <v>1514932</v>
      </c>
      <c r="L48" s="475">
        <v>82254</v>
      </c>
      <c r="M48" s="475" t="s">
        <v>1311</v>
      </c>
      <c r="N48" s="475">
        <v>2139513</v>
      </c>
      <c r="O48" s="475">
        <v>1706809</v>
      </c>
      <c r="P48" s="475">
        <v>432704</v>
      </c>
      <c r="Q48" s="475">
        <v>557403</v>
      </c>
      <c r="R48" s="475">
        <v>557403</v>
      </c>
      <c r="S48" s="475">
        <v>672128</v>
      </c>
      <c r="T48" s="475">
        <v>303110</v>
      </c>
      <c r="U48" s="475" t="s">
        <v>1311</v>
      </c>
      <c r="V48" s="475">
        <v>357259</v>
      </c>
      <c r="W48" s="480" t="s">
        <v>779</v>
      </c>
    </row>
    <row r="49" spans="1:23" s="475" customFormat="1" ht="6.75" customHeight="1" x14ac:dyDescent="0.15">
      <c r="A49" s="970"/>
      <c r="W49" s="480"/>
    </row>
    <row r="50" spans="1:23" s="475" customFormat="1" ht="9.75" customHeight="1" x14ac:dyDescent="0.15">
      <c r="A50" s="970" t="s">
        <v>1315</v>
      </c>
      <c r="B50" s="475">
        <v>607091</v>
      </c>
      <c r="C50" s="475">
        <v>248161</v>
      </c>
      <c r="D50" s="475" t="s">
        <v>1311</v>
      </c>
      <c r="E50" s="475" t="s">
        <v>1311</v>
      </c>
      <c r="F50" s="475" t="s">
        <v>1311</v>
      </c>
      <c r="G50" s="475" t="s">
        <v>1311</v>
      </c>
      <c r="H50" s="475" t="s">
        <v>1311</v>
      </c>
      <c r="I50" s="475" t="s">
        <v>1311</v>
      </c>
      <c r="J50" s="475">
        <v>16</v>
      </c>
      <c r="K50" s="475">
        <v>358914</v>
      </c>
      <c r="L50" s="475" t="s">
        <v>1311</v>
      </c>
      <c r="M50" s="475" t="s">
        <v>1311</v>
      </c>
      <c r="N50" s="475">
        <v>479963</v>
      </c>
      <c r="O50" s="475">
        <v>370765</v>
      </c>
      <c r="P50" s="475">
        <v>109198</v>
      </c>
      <c r="Q50" s="475">
        <v>51309</v>
      </c>
      <c r="R50" s="475">
        <v>51309</v>
      </c>
      <c r="S50" s="475">
        <v>194170</v>
      </c>
      <c r="T50" s="475">
        <v>144857</v>
      </c>
      <c r="U50" s="475" t="s">
        <v>1311</v>
      </c>
      <c r="V50" s="475">
        <v>49313</v>
      </c>
      <c r="W50" s="480" t="s">
        <v>601</v>
      </c>
    </row>
    <row r="51" spans="1:23" s="475" customFormat="1" ht="9.75" customHeight="1" x14ac:dyDescent="0.15">
      <c r="A51" s="970" t="s">
        <v>1328</v>
      </c>
      <c r="B51" s="475">
        <v>413976</v>
      </c>
      <c r="C51" s="475">
        <v>65063</v>
      </c>
      <c r="D51" s="475" t="s">
        <v>1311</v>
      </c>
      <c r="E51" s="475" t="s">
        <v>1311</v>
      </c>
      <c r="F51" s="475" t="s">
        <v>1311</v>
      </c>
      <c r="G51" s="475" t="s">
        <v>1311</v>
      </c>
      <c r="H51" s="475" t="s">
        <v>1311</v>
      </c>
      <c r="I51" s="475" t="s">
        <v>1311</v>
      </c>
      <c r="J51" s="475" t="s">
        <v>1311</v>
      </c>
      <c r="K51" s="475">
        <v>348913</v>
      </c>
      <c r="L51" s="475" t="s">
        <v>1311</v>
      </c>
      <c r="M51" s="475" t="s">
        <v>1311</v>
      </c>
      <c r="N51" s="475">
        <v>494357</v>
      </c>
      <c r="O51" s="475">
        <v>494357</v>
      </c>
      <c r="P51" s="475" t="s">
        <v>1311</v>
      </c>
      <c r="Q51" s="475">
        <v>200959</v>
      </c>
      <c r="R51" s="475">
        <v>200959</v>
      </c>
      <c r="S51" s="475">
        <v>221181</v>
      </c>
      <c r="T51" s="475">
        <v>160709</v>
      </c>
      <c r="U51" s="475" t="s">
        <v>1311</v>
      </c>
      <c r="V51" s="475">
        <v>48713</v>
      </c>
      <c r="W51" s="480" t="s">
        <v>100</v>
      </c>
    </row>
    <row r="52" spans="1:23" s="475" customFormat="1" ht="9.75" customHeight="1" x14ac:dyDescent="0.15">
      <c r="A52" s="970" t="s">
        <v>819</v>
      </c>
      <c r="B52" s="475">
        <v>472613</v>
      </c>
      <c r="C52" s="475" t="s">
        <v>1311</v>
      </c>
      <c r="D52" s="475" t="s">
        <v>1311</v>
      </c>
      <c r="E52" s="475" t="s">
        <v>1311</v>
      </c>
      <c r="F52" s="475" t="s">
        <v>1311</v>
      </c>
      <c r="G52" s="475" t="s">
        <v>1311</v>
      </c>
      <c r="H52" s="475">
        <v>76374</v>
      </c>
      <c r="I52" s="475" t="s">
        <v>1311</v>
      </c>
      <c r="J52" s="475">
        <v>15</v>
      </c>
      <c r="K52" s="475">
        <v>396224</v>
      </c>
      <c r="L52" s="475" t="s">
        <v>1311</v>
      </c>
      <c r="M52" s="475" t="s">
        <v>1311</v>
      </c>
      <c r="N52" s="475">
        <v>197479</v>
      </c>
      <c r="O52" s="475">
        <v>197479</v>
      </c>
      <c r="P52" s="475" t="s">
        <v>1311</v>
      </c>
      <c r="Q52" s="475">
        <v>51523</v>
      </c>
      <c r="R52" s="475">
        <v>51523</v>
      </c>
      <c r="S52" s="475">
        <v>40049</v>
      </c>
      <c r="T52" s="475">
        <v>40049</v>
      </c>
      <c r="U52" s="475" t="s">
        <v>1311</v>
      </c>
      <c r="V52" s="475" t="s">
        <v>1311</v>
      </c>
      <c r="W52" s="480" t="s">
        <v>101</v>
      </c>
    </row>
    <row r="53" spans="1:23" s="475" customFormat="1" ht="9.75" customHeight="1" x14ac:dyDescent="0.15">
      <c r="A53" s="970" t="s">
        <v>783</v>
      </c>
      <c r="B53" s="475">
        <v>807432</v>
      </c>
      <c r="C53" s="475">
        <v>108469</v>
      </c>
      <c r="D53" s="475" t="s">
        <v>1311</v>
      </c>
      <c r="E53" s="475" t="s">
        <v>1311</v>
      </c>
      <c r="F53" s="475" t="s">
        <v>1311</v>
      </c>
      <c r="G53" s="475" t="s">
        <v>1311</v>
      </c>
      <c r="H53" s="475">
        <v>213866</v>
      </c>
      <c r="I53" s="475" t="s">
        <v>1311</v>
      </c>
      <c r="J53" s="475" t="s">
        <v>1311</v>
      </c>
      <c r="K53" s="475">
        <v>402843</v>
      </c>
      <c r="L53" s="475">
        <v>82254</v>
      </c>
      <c r="M53" s="475" t="s">
        <v>1311</v>
      </c>
      <c r="N53" s="475">
        <v>632579</v>
      </c>
      <c r="O53" s="475">
        <v>441975</v>
      </c>
      <c r="P53" s="475">
        <v>190604</v>
      </c>
      <c r="Q53" s="475">
        <v>203066</v>
      </c>
      <c r="R53" s="475">
        <v>203066</v>
      </c>
      <c r="S53" s="475">
        <v>50517</v>
      </c>
      <c r="T53" s="475" t="s">
        <v>1311</v>
      </c>
      <c r="U53" s="475" t="s">
        <v>1311</v>
      </c>
      <c r="V53" s="475">
        <v>50517</v>
      </c>
      <c r="W53" s="480" t="s">
        <v>102</v>
      </c>
    </row>
    <row r="54" spans="1:23" s="475" customFormat="1" ht="9.75" customHeight="1" x14ac:dyDescent="0.15">
      <c r="A54" s="970" t="s">
        <v>784</v>
      </c>
      <c r="B54" s="475">
        <v>366952</v>
      </c>
      <c r="C54" s="475" t="s">
        <v>1311</v>
      </c>
      <c r="D54" s="475" t="s">
        <v>1311</v>
      </c>
      <c r="E54" s="475" t="s">
        <v>1311</v>
      </c>
      <c r="F54" s="475" t="s">
        <v>1311</v>
      </c>
      <c r="G54" s="475" t="s">
        <v>1311</v>
      </c>
      <c r="H54" s="475" t="s">
        <v>1311</v>
      </c>
      <c r="I54" s="475" t="s">
        <v>1311</v>
      </c>
      <c r="J54" s="475" t="s">
        <v>1311</v>
      </c>
      <c r="K54" s="475">
        <v>366952</v>
      </c>
      <c r="L54" s="475" t="s">
        <v>1311</v>
      </c>
      <c r="M54" s="475" t="s">
        <v>1311</v>
      </c>
      <c r="N54" s="475">
        <v>815098</v>
      </c>
      <c r="O54" s="475">
        <v>572998</v>
      </c>
      <c r="P54" s="475">
        <v>242100</v>
      </c>
      <c r="Q54" s="475">
        <v>101855</v>
      </c>
      <c r="R54" s="475">
        <v>101855</v>
      </c>
      <c r="S54" s="475">
        <v>360381</v>
      </c>
      <c r="T54" s="475">
        <v>102352</v>
      </c>
      <c r="U54" s="475" t="s">
        <v>1311</v>
      </c>
      <c r="V54" s="475">
        <v>258029</v>
      </c>
      <c r="W54" s="480" t="s">
        <v>785</v>
      </c>
    </row>
    <row r="55" spans="1:23" s="475" customFormat="1" ht="6.75" customHeight="1" x14ac:dyDescent="0.15">
      <c r="A55" s="970"/>
      <c r="W55" s="480"/>
    </row>
    <row r="56" spans="1:23" s="475" customFormat="1" ht="9.75" customHeight="1" x14ac:dyDescent="0.15">
      <c r="A56" s="970" t="s">
        <v>1329</v>
      </c>
      <c r="B56" s="475">
        <v>264018</v>
      </c>
      <c r="C56" s="475">
        <v>118681</v>
      </c>
      <c r="D56" s="475" t="s">
        <v>1311</v>
      </c>
      <c r="E56" s="475" t="s">
        <v>1311</v>
      </c>
      <c r="F56" s="475" t="s">
        <v>1311</v>
      </c>
      <c r="G56" s="475" t="s">
        <v>1311</v>
      </c>
      <c r="H56" s="475" t="s">
        <v>1311</v>
      </c>
      <c r="I56" s="475" t="s">
        <v>1311</v>
      </c>
      <c r="J56" s="475" t="s">
        <v>1311</v>
      </c>
      <c r="K56" s="475">
        <v>145337</v>
      </c>
      <c r="L56" s="475" t="s">
        <v>1311</v>
      </c>
      <c r="M56" s="475" t="s">
        <v>1311</v>
      </c>
      <c r="N56" s="475">
        <v>52359</v>
      </c>
      <c r="O56" s="475">
        <v>52359</v>
      </c>
      <c r="P56" s="475" t="s">
        <v>1311</v>
      </c>
      <c r="Q56" s="475" t="s">
        <v>1311</v>
      </c>
      <c r="R56" s="475" t="s">
        <v>1311</v>
      </c>
      <c r="S56" s="475">
        <v>84751</v>
      </c>
      <c r="T56" s="475">
        <v>84751</v>
      </c>
      <c r="U56" s="475" t="s">
        <v>1311</v>
      </c>
      <c r="V56" s="475" t="s">
        <v>1311</v>
      </c>
      <c r="W56" s="480" t="s">
        <v>602</v>
      </c>
    </row>
    <row r="57" spans="1:23" s="475" customFormat="1" ht="9.75" customHeight="1" x14ac:dyDescent="0.15">
      <c r="A57" s="970" t="s">
        <v>787</v>
      </c>
      <c r="B57" s="475">
        <v>96383</v>
      </c>
      <c r="C57" s="475" t="s">
        <v>1311</v>
      </c>
      <c r="D57" s="475" t="s">
        <v>1311</v>
      </c>
      <c r="E57" s="475" t="s">
        <v>1311</v>
      </c>
      <c r="F57" s="475" t="s">
        <v>1311</v>
      </c>
      <c r="G57" s="475" t="s">
        <v>1311</v>
      </c>
      <c r="H57" s="475" t="s">
        <v>1311</v>
      </c>
      <c r="I57" s="475" t="s">
        <v>1311</v>
      </c>
      <c r="J57" s="475">
        <v>16</v>
      </c>
      <c r="K57" s="475">
        <v>96367</v>
      </c>
      <c r="L57" s="475" t="s">
        <v>1311</v>
      </c>
      <c r="M57" s="475" t="s">
        <v>1311</v>
      </c>
      <c r="N57" s="475">
        <v>223658</v>
      </c>
      <c r="O57" s="475">
        <v>223658</v>
      </c>
      <c r="P57" s="475" t="s">
        <v>1311</v>
      </c>
      <c r="Q57" s="475">
        <v>51309</v>
      </c>
      <c r="R57" s="475">
        <v>51309</v>
      </c>
      <c r="S57" s="475">
        <v>49313</v>
      </c>
      <c r="T57" s="475" t="s">
        <v>1311</v>
      </c>
      <c r="U57" s="475" t="s">
        <v>1311</v>
      </c>
      <c r="V57" s="475">
        <v>49313</v>
      </c>
      <c r="W57" s="480" t="s">
        <v>86</v>
      </c>
    </row>
    <row r="58" spans="1:23" s="475" customFormat="1" ht="9.75" customHeight="1" x14ac:dyDescent="0.15">
      <c r="A58" s="970" t="s">
        <v>821</v>
      </c>
      <c r="B58" s="475">
        <v>246690</v>
      </c>
      <c r="C58" s="475">
        <v>129480</v>
      </c>
      <c r="D58" s="475" t="s">
        <v>1311</v>
      </c>
      <c r="E58" s="475" t="s">
        <v>1311</v>
      </c>
      <c r="F58" s="475" t="s">
        <v>1311</v>
      </c>
      <c r="G58" s="475" t="s">
        <v>1311</v>
      </c>
      <c r="H58" s="475" t="s">
        <v>1311</v>
      </c>
      <c r="I58" s="475" t="s">
        <v>1311</v>
      </c>
      <c r="J58" s="475" t="s">
        <v>1311</v>
      </c>
      <c r="K58" s="475">
        <v>117210</v>
      </c>
      <c r="L58" s="475" t="s">
        <v>1311</v>
      </c>
      <c r="M58" s="475" t="s">
        <v>1311</v>
      </c>
      <c r="N58" s="475">
        <v>203946</v>
      </c>
      <c r="O58" s="475">
        <v>94748</v>
      </c>
      <c r="P58" s="475">
        <v>109198</v>
      </c>
      <c r="Q58" s="475" t="s">
        <v>1311</v>
      </c>
      <c r="R58" s="475" t="s">
        <v>1311</v>
      </c>
      <c r="S58" s="475">
        <v>60106</v>
      </c>
      <c r="T58" s="475">
        <v>60106</v>
      </c>
      <c r="U58" s="475" t="s">
        <v>1311</v>
      </c>
      <c r="V58" s="475" t="s">
        <v>1311</v>
      </c>
      <c r="W58" s="480" t="s">
        <v>87</v>
      </c>
    </row>
    <row r="59" spans="1:23" s="475" customFormat="1" ht="9.75" customHeight="1" x14ac:dyDescent="0.15">
      <c r="A59" s="970" t="s">
        <v>822</v>
      </c>
      <c r="B59" s="475">
        <v>192690</v>
      </c>
      <c r="C59" s="475" t="s">
        <v>1311</v>
      </c>
      <c r="D59" s="475" t="s">
        <v>1311</v>
      </c>
      <c r="E59" s="475" t="s">
        <v>1311</v>
      </c>
      <c r="F59" s="475" t="s">
        <v>1311</v>
      </c>
      <c r="G59" s="475" t="s">
        <v>1311</v>
      </c>
      <c r="H59" s="475" t="s">
        <v>1311</v>
      </c>
      <c r="I59" s="475" t="s">
        <v>1311</v>
      </c>
      <c r="J59" s="475" t="s">
        <v>1311</v>
      </c>
      <c r="K59" s="475">
        <v>192690</v>
      </c>
      <c r="L59" s="475" t="s">
        <v>1311</v>
      </c>
      <c r="M59" s="475" t="s">
        <v>1311</v>
      </c>
      <c r="N59" s="475">
        <v>212780</v>
      </c>
      <c r="O59" s="475">
        <v>212780</v>
      </c>
      <c r="P59" s="475" t="s">
        <v>1311</v>
      </c>
      <c r="Q59" s="475">
        <v>89334</v>
      </c>
      <c r="R59" s="475">
        <v>89334</v>
      </c>
      <c r="S59" s="475">
        <v>221181</v>
      </c>
      <c r="T59" s="475">
        <v>160709</v>
      </c>
      <c r="U59" s="475" t="s">
        <v>1311</v>
      </c>
      <c r="V59" s="475">
        <v>48713</v>
      </c>
      <c r="W59" s="480" t="s">
        <v>88</v>
      </c>
    </row>
    <row r="60" spans="1:23" s="475" customFormat="1" ht="9.75" customHeight="1" x14ac:dyDescent="0.15">
      <c r="A60" s="970" t="s">
        <v>823</v>
      </c>
      <c r="B60" s="475">
        <v>134701</v>
      </c>
      <c r="C60" s="475">
        <v>65063</v>
      </c>
      <c r="D60" s="475" t="s">
        <v>1311</v>
      </c>
      <c r="E60" s="475" t="s">
        <v>1311</v>
      </c>
      <c r="F60" s="475" t="s">
        <v>1311</v>
      </c>
      <c r="G60" s="475" t="s">
        <v>1311</v>
      </c>
      <c r="H60" s="475" t="s">
        <v>1311</v>
      </c>
      <c r="I60" s="475" t="s">
        <v>1311</v>
      </c>
      <c r="J60" s="475" t="s">
        <v>1311</v>
      </c>
      <c r="K60" s="475">
        <v>69638</v>
      </c>
      <c r="L60" s="475" t="s">
        <v>1311</v>
      </c>
      <c r="M60" s="475" t="s">
        <v>1311</v>
      </c>
      <c r="N60" s="475">
        <v>166620</v>
      </c>
      <c r="O60" s="475">
        <v>166620</v>
      </c>
      <c r="P60" s="475" t="s">
        <v>1311</v>
      </c>
      <c r="Q60" s="475">
        <v>111625</v>
      </c>
      <c r="R60" s="475">
        <v>111625</v>
      </c>
      <c r="S60" s="475" t="s">
        <v>1311</v>
      </c>
      <c r="T60" s="475" t="s">
        <v>1311</v>
      </c>
      <c r="U60" s="475" t="s">
        <v>1311</v>
      </c>
      <c r="V60" s="475" t="s">
        <v>1311</v>
      </c>
      <c r="W60" s="480" t="s">
        <v>103</v>
      </c>
    </row>
    <row r="61" spans="1:23" s="475" customFormat="1" ht="9.75" customHeight="1" x14ac:dyDescent="0.15">
      <c r="A61" s="970" t="s">
        <v>1330</v>
      </c>
      <c r="B61" s="475">
        <v>86585</v>
      </c>
      <c r="C61" s="475" t="s">
        <v>1311</v>
      </c>
      <c r="D61" s="475" t="s">
        <v>1311</v>
      </c>
      <c r="E61" s="475" t="s">
        <v>1311</v>
      </c>
      <c r="F61" s="475" t="s">
        <v>1311</v>
      </c>
      <c r="G61" s="475" t="s">
        <v>1311</v>
      </c>
      <c r="H61" s="475" t="s">
        <v>1311</v>
      </c>
      <c r="I61" s="475" t="s">
        <v>1311</v>
      </c>
      <c r="J61" s="475" t="s">
        <v>1311</v>
      </c>
      <c r="K61" s="475">
        <v>86585</v>
      </c>
      <c r="L61" s="475" t="s">
        <v>1311</v>
      </c>
      <c r="M61" s="475" t="s">
        <v>1311</v>
      </c>
      <c r="N61" s="475">
        <v>114957</v>
      </c>
      <c r="O61" s="475">
        <v>114957</v>
      </c>
      <c r="P61" s="475" t="s">
        <v>1311</v>
      </c>
      <c r="Q61" s="475" t="s">
        <v>1311</v>
      </c>
      <c r="R61" s="475" t="s">
        <v>1311</v>
      </c>
      <c r="S61" s="475" t="s">
        <v>1311</v>
      </c>
      <c r="T61" s="475" t="s">
        <v>1311</v>
      </c>
      <c r="U61" s="475" t="s">
        <v>1311</v>
      </c>
      <c r="V61" s="475" t="s">
        <v>1311</v>
      </c>
      <c r="W61" s="480" t="s">
        <v>104</v>
      </c>
    </row>
    <row r="62" spans="1:23" s="475" customFormat="1" ht="9.75" customHeight="1" x14ac:dyDescent="0.15">
      <c r="A62" s="970" t="s">
        <v>1322</v>
      </c>
      <c r="B62" s="475">
        <v>131046</v>
      </c>
      <c r="C62" s="475" t="s">
        <v>1311</v>
      </c>
      <c r="D62" s="475" t="s">
        <v>1311</v>
      </c>
      <c r="E62" s="475" t="s">
        <v>1311</v>
      </c>
      <c r="F62" s="475" t="s">
        <v>1311</v>
      </c>
      <c r="G62" s="475" t="s">
        <v>1311</v>
      </c>
      <c r="H62" s="475" t="s">
        <v>1311</v>
      </c>
      <c r="I62" s="475" t="s">
        <v>1311</v>
      </c>
      <c r="J62" s="475" t="s">
        <v>1311</v>
      </c>
      <c r="K62" s="475">
        <v>131046</v>
      </c>
      <c r="L62" s="475" t="s">
        <v>1311</v>
      </c>
      <c r="M62" s="475" t="s">
        <v>1311</v>
      </c>
      <c r="N62" s="475">
        <v>51118</v>
      </c>
      <c r="O62" s="475">
        <v>51118</v>
      </c>
      <c r="P62" s="475" t="s">
        <v>1311</v>
      </c>
      <c r="Q62" s="475">
        <v>51523</v>
      </c>
      <c r="R62" s="475">
        <v>51523</v>
      </c>
      <c r="S62" s="475">
        <v>40049</v>
      </c>
      <c r="T62" s="475">
        <v>40049</v>
      </c>
      <c r="U62" s="475" t="s">
        <v>1311</v>
      </c>
      <c r="V62" s="475" t="s">
        <v>1311</v>
      </c>
      <c r="W62" s="480" t="s">
        <v>105</v>
      </c>
    </row>
    <row r="63" spans="1:23" s="475" customFormat="1" ht="9.75" customHeight="1" x14ac:dyDescent="0.15">
      <c r="A63" s="970" t="s">
        <v>978</v>
      </c>
      <c r="B63" s="475">
        <v>195290</v>
      </c>
      <c r="C63" s="475" t="s">
        <v>1311</v>
      </c>
      <c r="D63" s="475" t="s">
        <v>1311</v>
      </c>
      <c r="E63" s="475" t="s">
        <v>1311</v>
      </c>
      <c r="F63" s="475" t="s">
        <v>1311</v>
      </c>
      <c r="G63" s="475" t="s">
        <v>1311</v>
      </c>
      <c r="H63" s="475">
        <v>19991</v>
      </c>
      <c r="I63" s="475" t="s">
        <v>1311</v>
      </c>
      <c r="J63" s="475">
        <v>15</v>
      </c>
      <c r="K63" s="475">
        <v>175284</v>
      </c>
      <c r="L63" s="475" t="s">
        <v>1311</v>
      </c>
      <c r="M63" s="475" t="s">
        <v>1311</v>
      </c>
      <c r="N63" s="475">
        <v>47965</v>
      </c>
      <c r="O63" s="475">
        <v>47965</v>
      </c>
      <c r="P63" s="475" t="s">
        <v>1311</v>
      </c>
      <c r="Q63" s="475" t="s">
        <v>1311</v>
      </c>
      <c r="R63" s="475" t="s">
        <v>1311</v>
      </c>
      <c r="S63" s="475" t="s">
        <v>1311</v>
      </c>
      <c r="T63" s="475" t="s">
        <v>1311</v>
      </c>
      <c r="U63" s="475" t="s">
        <v>1311</v>
      </c>
      <c r="V63" s="475" t="s">
        <v>1311</v>
      </c>
      <c r="W63" s="480" t="s">
        <v>106</v>
      </c>
    </row>
    <row r="64" spans="1:23" s="475" customFormat="1" ht="9.75" customHeight="1" x14ac:dyDescent="0.15">
      <c r="A64" s="970" t="s">
        <v>1331</v>
      </c>
      <c r="B64" s="475">
        <v>146277</v>
      </c>
      <c r="C64" s="475" t="s">
        <v>1311</v>
      </c>
      <c r="D64" s="475" t="s">
        <v>1311</v>
      </c>
      <c r="E64" s="475" t="s">
        <v>1311</v>
      </c>
      <c r="F64" s="475" t="s">
        <v>1311</v>
      </c>
      <c r="G64" s="475" t="s">
        <v>1311</v>
      </c>
      <c r="H64" s="475">
        <v>56383</v>
      </c>
      <c r="I64" s="475" t="s">
        <v>1311</v>
      </c>
      <c r="J64" s="475" t="s">
        <v>1311</v>
      </c>
      <c r="K64" s="475">
        <v>89894</v>
      </c>
      <c r="L64" s="475" t="s">
        <v>1311</v>
      </c>
      <c r="M64" s="475" t="s">
        <v>1311</v>
      </c>
      <c r="N64" s="475">
        <v>98396</v>
      </c>
      <c r="O64" s="475">
        <v>98396</v>
      </c>
      <c r="P64" s="475" t="s">
        <v>1311</v>
      </c>
      <c r="Q64" s="475" t="s">
        <v>1311</v>
      </c>
      <c r="R64" s="475" t="s">
        <v>1311</v>
      </c>
      <c r="S64" s="475" t="s">
        <v>1311</v>
      </c>
      <c r="T64" s="475" t="s">
        <v>1311</v>
      </c>
      <c r="U64" s="475" t="s">
        <v>1311</v>
      </c>
      <c r="V64" s="475" t="s">
        <v>1311</v>
      </c>
      <c r="W64" s="480" t="s">
        <v>107</v>
      </c>
    </row>
    <row r="65" spans="1:23" s="475" customFormat="1" ht="9.75" customHeight="1" x14ac:dyDescent="0.15">
      <c r="A65" s="970" t="s">
        <v>824</v>
      </c>
      <c r="B65" s="475">
        <v>209249</v>
      </c>
      <c r="C65" s="475" t="s">
        <v>1311</v>
      </c>
      <c r="D65" s="475" t="s">
        <v>1311</v>
      </c>
      <c r="E65" s="475" t="s">
        <v>1311</v>
      </c>
      <c r="F65" s="475" t="s">
        <v>1311</v>
      </c>
      <c r="G65" s="475" t="s">
        <v>1311</v>
      </c>
      <c r="H65" s="475">
        <v>75225</v>
      </c>
      <c r="I65" s="475" t="s">
        <v>1311</v>
      </c>
      <c r="J65" s="475" t="s">
        <v>1311</v>
      </c>
      <c r="K65" s="475">
        <v>102726</v>
      </c>
      <c r="L65" s="475">
        <v>31298</v>
      </c>
      <c r="M65" s="475" t="s">
        <v>1311</v>
      </c>
      <c r="N65" s="475">
        <v>109893</v>
      </c>
      <c r="O65" s="475">
        <v>109893</v>
      </c>
      <c r="P65" s="475" t="s">
        <v>1311</v>
      </c>
      <c r="Q65" s="475">
        <v>51641</v>
      </c>
      <c r="R65" s="475">
        <v>51641</v>
      </c>
      <c r="S65" s="475" t="s">
        <v>1311</v>
      </c>
      <c r="T65" s="475" t="s">
        <v>1311</v>
      </c>
      <c r="U65" s="475" t="s">
        <v>1311</v>
      </c>
      <c r="V65" s="475" t="s">
        <v>1311</v>
      </c>
      <c r="W65" s="480" t="s">
        <v>89</v>
      </c>
    </row>
    <row r="66" spans="1:23" s="475" customFormat="1" ht="9.75" customHeight="1" x14ac:dyDescent="0.15">
      <c r="A66" s="970" t="s">
        <v>796</v>
      </c>
      <c r="B66" s="475">
        <v>380349</v>
      </c>
      <c r="C66" s="475">
        <v>42709</v>
      </c>
      <c r="D66" s="475" t="s">
        <v>1311</v>
      </c>
      <c r="E66" s="475" t="s">
        <v>1311</v>
      </c>
      <c r="F66" s="475" t="s">
        <v>1311</v>
      </c>
      <c r="G66" s="475" t="s">
        <v>1311</v>
      </c>
      <c r="H66" s="475">
        <v>138641</v>
      </c>
      <c r="I66" s="475" t="s">
        <v>1311</v>
      </c>
      <c r="J66" s="475" t="s">
        <v>1311</v>
      </c>
      <c r="K66" s="475">
        <v>148043</v>
      </c>
      <c r="L66" s="475">
        <v>50956</v>
      </c>
      <c r="M66" s="475" t="s">
        <v>1311</v>
      </c>
      <c r="N66" s="475">
        <v>100055</v>
      </c>
      <c r="O66" s="475">
        <v>52412</v>
      </c>
      <c r="P66" s="475">
        <v>47643</v>
      </c>
      <c r="Q66" s="475">
        <v>102155</v>
      </c>
      <c r="R66" s="475">
        <v>102155</v>
      </c>
      <c r="S66" s="475" t="s">
        <v>1311</v>
      </c>
      <c r="T66" s="475" t="s">
        <v>1311</v>
      </c>
      <c r="U66" s="475" t="s">
        <v>1311</v>
      </c>
      <c r="V66" s="475" t="s">
        <v>1311</v>
      </c>
      <c r="W66" s="480" t="s">
        <v>90</v>
      </c>
    </row>
    <row r="67" spans="1:23" s="475" customFormat="1" ht="9.75" customHeight="1" x14ac:dyDescent="0.15">
      <c r="A67" s="970" t="s">
        <v>1332</v>
      </c>
      <c r="B67" s="475">
        <v>217834</v>
      </c>
      <c r="C67" s="475">
        <v>65760</v>
      </c>
      <c r="D67" s="475" t="s">
        <v>1311</v>
      </c>
      <c r="E67" s="475" t="s">
        <v>1311</v>
      </c>
      <c r="F67" s="475" t="s">
        <v>1311</v>
      </c>
      <c r="G67" s="475" t="s">
        <v>1311</v>
      </c>
      <c r="H67" s="475" t="s">
        <v>1311</v>
      </c>
      <c r="I67" s="475" t="s">
        <v>1311</v>
      </c>
      <c r="J67" s="475" t="s">
        <v>1311</v>
      </c>
      <c r="K67" s="475">
        <v>152074</v>
      </c>
      <c r="L67" s="475" t="s">
        <v>1311</v>
      </c>
      <c r="M67" s="475" t="s">
        <v>1311</v>
      </c>
      <c r="N67" s="475">
        <v>422631</v>
      </c>
      <c r="O67" s="475">
        <v>279670</v>
      </c>
      <c r="P67" s="475">
        <v>142961</v>
      </c>
      <c r="Q67" s="475">
        <v>49270</v>
      </c>
      <c r="R67" s="475">
        <v>49270</v>
      </c>
      <c r="S67" s="475">
        <v>50517</v>
      </c>
      <c r="T67" s="475" t="s">
        <v>1311</v>
      </c>
      <c r="U67" s="475" t="s">
        <v>1311</v>
      </c>
      <c r="V67" s="475">
        <v>50517</v>
      </c>
      <c r="W67" s="480" t="s">
        <v>91</v>
      </c>
    </row>
    <row r="68" spans="1:23" s="475" customFormat="1" ht="9.75" customHeight="1" x14ac:dyDescent="0.15">
      <c r="A68" s="970" t="s">
        <v>798</v>
      </c>
      <c r="B68" s="475">
        <v>179217</v>
      </c>
      <c r="C68" s="475" t="s">
        <v>1311</v>
      </c>
      <c r="D68" s="475" t="s">
        <v>1311</v>
      </c>
      <c r="E68" s="475" t="s">
        <v>1311</v>
      </c>
      <c r="F68" s="475" t="s">
        <v>1311</v>
      </c>
      <c r="G68" s="475" t="s">
        <v>1311</v>
      </c>
      <c r="H68" s="475" t="s">
        <v>1311</v>
      </c>
      <c r="I68" s="475" t="s">
        <v>1311</v>
      </c>
      <c r="J68" s="475" t="s">
        <v>1311</v>
      </c>
      <c r="K68" s="475">
        <v>179217</v>
      </c>
      <c r="L68" s="475" t="s">
        <v>1311</v>
      </c>
      <c r="M68" s="475" t="s">
        <v>1311</v>
      </c>
      <c r="N68" s="475">
        <v>307239</v>
      </c>
      <c r="O68" s="475">
        <v>232902</v>
      </c>
      <c r="P68" s="475">
        <v>74337</v>
      </c>
      <c r="Q68" s="475">
        <v>51092</v>
      </c>
      <c r="R68" s="475">
        <v>51092</v>
      </c>
      <c r="S68" s="475">
        <v>107971</v>
      </c>
      <c r="T68" s="475">
        <v>31422</v>
      </c>
      <c r="U68" s="475" t="s">
        <v>1311</v>
      </c>
      <c r="V68" s="475">
        <v>76549</v>
      </c>
      <c r="W68" s="480" t="s">
        <v>799</v>
      </c>
    </row>
    <row r="69" spans="1:23" s="475" customFormat="1" ht="9.75" customHeight="1" x14ac:dyDescent="0.15">
      <c r="A69" s="970" t="s">
        <v>957</v>
      </c>
      <c r="B69" s="475">
        <v>105268</v>
      </c>
      <c r="C69" s="475" t="s">
        <v>1311</v>
      </c>
      <c r="D69" s="475" t="s">
        <v>1311</v>
      </c>
      <c r="E69" s="475" t="s">
        <v>1311</v>
      </c>
      <c r="F69" s="475" t="s">
        <v>1311</v>
      </c>
      <c r="G69" s="475" t="s">
        <v>1311</v>
      </c>
      <c r="H69" s="475" t="s">
        <v>1311</v>
      </c>
      <c r="I69" s="475" t="s">
        <v>1311</v>
      </c>
      <c r="J69" s="475" t="s">
        <v>1311</v>
      </c>
      <c r="K69" s="475">
        <v>105268</v>
      </c>
      <c r="L69" s="475" t="s">
        <v>1311</v>
      </c>
      <c r="M69" s="475" t="s">
        <v>1311</v>
      </c>
      <c r="N69" s="475">
        <v>200107</v>
      </c>
      <c r="O69" s="475">
        <v>104758</v>
      </c>
      <c r="P69" s="475">
        <v>95349</v>
      </c>
      <c r="Q69" s="475" t="s">
        <v>1311</v>
      </c>
      <c r="R69" s="475" t="s">
        <v>1311</v>
      </c>
      <c r="S69" s="475">
        <v>85324</v>
      </c>
      <c r="T69" s="475" t="s">
        <v>1311</v>
      </c>
      <c r="U69" s="475" t="s">
        <v>1311</v>
      </c>
      <c r="V69" s="475">
        <v>85324</v>
      </c>
      <c r="W69" s="480" t="s">
        <v>86</v>
      </c>
    </row>
    <row r="70" spans="1:23" s="475" customFormat="1" ht="9.75" customHeight="1" x14ac:dyDescent="0.15">
      <c r="A70" s="971" t="s">
        <v>800</v>
      </c>
      <c r="B70" s="479">
        <v>82467</v>
      </c>
      <c r="C70" s="478" t="s">
        <v>1311</v>
      </c>
      <c r="D70" s="478" t="s">
        <v>1311</v>
      </c>
      <c r="E70" s="478" t="s">
        <v>1311</v>
      </c>
      <c r="F70" s="478" t="s">
        <v>1311</v>
      </c>
      <c r="G70" s="478" t="s">
        <v>1311</v>
      </c>
      <c r="H70" s="478" t="s">
        <v>1311</v>
      </c>
      <c r="I70" s="478" t="s">
        <v>1311</v>
      </c>
      <c r="J70" s="478" t="s">
        <v>1311</v>
      </c>
      <c r="K70" s="478">
        <v>82467</v>
      </c>
      <c r="L70" s="478" t="s">
        <v>1311</v>
      </c>
      <c r="M70" s="478" t="s">
        <v>1311</v>
      </c>
      <c r="N70" s="478">
        <v>307752</v>
      </c>
      <c r="O70" s="478">
        <v>235338</v>
      </c>
      <c r="P70" s="478">
        <v>72414</v>
      </c>
      <c r="Q70" s="478">
        <v>50763</v>
      </c>
      <c r="R70" s="478">
        <v>50763</v>
      </c>
      <c r="S70" s="478">
        <v>167086</v>
      </c>
      <c r="T70" s="478">
        <v>70930</v>
      </c>
      <c r="U70" s="478" t="s">
        <v>1311</v>
      </c>
      <c r="V70" s="478">
        <v>96156</v>
      </c>
      <c r="W70" s="476" t="s">
        <v>87</v>
      </c>
    </row>
    <row r="71" spans="1:23" ht="12" customHeight="1" x14ac:dyDescent="0.15"/>
    <row r="72" spans="1:23" ht="12" customHeight="1" x14ac:dyDescent="0.15"/>
    <row r="73" spans="1:23" ht="12" customHeight="1" x14ac:dyDescent="0.15">
      <c r="K73" s="490" t="s">
        <v>108</v>
      </c>
      <c r="V73" s="493" t="s">
        <v>1333</v>
      </c>
    </row>
    <row r="74" spans="1:23" s="486" customFormat="1" ht="21" customHeight="1" x14ac:dyDescent="0.15">
      <c r="A74" s="1023" t="s">
        <v>230</v>
      </c>
      <c r="B74" s="489" t="s">
        <v>404</v>
      </c>
      <c r="C74" s="488"/>
      <c r="D74" s="488"/>
      <c r="E74" s="488"/>
      <c r="F74" s="488"/>
      <c r="G74" s="488"/>
      <c r="H74" s="851"/>
      <c r="I74" s="852" t="s">
        <v>403</v>
      </c>
      <c r="J74" s="488"/>
      <c r="K74" s="488"/>
      <c r="L74" s="488"/>
      <c r="M74" s="488"/>
      <c r="N74" s="488"/>
      <c r="O74" s="488"/>
      <c r="P74" s="488"/>
      <c r="Q74" s="488"/>
      <c r="R74" s="488"/>
      <c r="S74" s="851"/>
      <c r="T74" s="852" t="s">
        <v>402</v>
      </c>
      <c r="U74" s="488"/>
      <c r="V74" s="488"/>
      <c r="W74" s="1026" t="s">
        <v>92</v>
      </c>
    </row>
    <row r="75" spans="1:23" s="486" customFormat="1" ht="21" customHeight="1" x14ac:dyDescent="0.15">
      <c r="A75" s="1024"/>
      <c r="B75" s="489" t="s">
        <v>384</v>
      </c>
      <c r="C75" s="488"/>
      <c r="D75" s="851"/>
      <c r="E75" s="852" t="s">
        <v>317</v>
      </c>
      <c r="F75" s="488"/>
      <c r="G75" s="488"/>
      <c r="H75" s="851"/>
      <c r="I75" s="1029" t="s">
        <v>401</v>
      </c>
      <c r="J75" s="852" t="s">
        <v>345</v>
      </c>
      <c r="K75" s="488"/>
      <c r="L75" s="488"/>
      <c r="M75" s="488"/>
      <c r="N75" s="851"/>
      <c r="O75" s="852" t="s">
        <v>337</v>
      </c>
      <c r="P75" s="488"/>
      <c r="Q75" s="851"/>
      <c r="R75" s="852" t="s">
        <v>336</v>
      </c>
      <c r="S75" s="851"/>
      <c r="T75" s="1029" t="s">
        <v>400</v>
      </c>
      <c r="U75" s="852" t="s">
        <v>345</v>
      </c>
      <c r="V75" s="488"/>
      <c r="W75" s="1027"/>
    </row>
    <row r="76" spans="1:23" s="486" customFormat="1" ht="52.5" customHeight="1" x14ac:dyDescent="0.15">
      <c r="A76" s="1025"/>
      <c r="B76" s="487" t="s">
        <v>548</v>
      </c>
      <c r="C76" s="487" t="s">
        <v>311</v>
      </c>
      <c r="D76" s="487" t="s">
        <v>411</v>
      </c>
      <c r="E76" s="854" t="s">
        <v>1334</v>
      </c>
      <c r="F76" s="487" t="s">
        <v>310</v>
      </c>
      <c r="G76" s="487" t="s">
        <v>309</v>
      </c>
      <c r="H76" s="487" t="s">
        <v>381</v>
      </c>
      <c r="I76" s="1030"/>
      <c r="J76" s="854" t="s">
        <v>1335</v>
      </c>
      <c r="K76" s="487" t="s">
        <v>334</v>
      </c>
      <c r="L76" s="487" t="s">
        <v>1336</v>
      </c>
      <c r="M76" s="487" t="s">
        <v>333</v>
      </c>
      <c r="N76" s="492" t="s">
        <v>1310</v>
      </c>
      <c r="O76" s="854" t="s">
        <v>117</v>
      </c>
      <c r="P76" s="487" t="s">
        <v>373</v>
      </c>
      <c r="Q76" s="487" t="s">
        <v>399</v>
      </c>
      <c r="R76" s="854" t="s">
        <v>1337</v>
      </c>
      <c r="S76" s="487" t="s">
        <v>321</v>
      </c>
      <c r="T76" s="1030"/>
      <c r="U76" s="854" t="s">
        <v>1335</v>
      </c>
      <c r="V76" s="491" t="s">
        <v>334</v>
      </c>
      <c r="W76" s="1028"/>
    </row>
    <row r="77" spans="1:23" s="475" customFormat="1" ht="9.75" customHeight="1" x14ac:dyDescent="0.15">
      <c r="A77" s="969" t="s">
        <v>1338</v>
      </c>
      <c r="B77" s="485" t="s">
        <v>1311</v>
      </c>
      <c r="C77" s="484">
        <v>93257</v>
      </c>
      <c r="D77" s="484" t="s">
        <v>1311</v>
      </c>
      <c r="E77" s="484">
        <v>338235</v>
      </c>
      <c r="F77" s="484">
        <v>28377</v>
      </c>
      <c r="G77" s="484">
        <v>309858</v>
      </c>
      <c r="H77" s="484" t="s">
        <v>1311</v>
      </c>
      <c r="I77" s="484">
        <v>1262984</v>
      </c>
      <c r="J77" s="484">
        <v>1262500</v>
      </c>
      <c r="K77" s="484">
        <v>1214398</v>
      </c>
      <c r="L77" s="484">
        <v>48102</v>
      </c>
      <c r="M77" s="484" t="s">
        <v>1311</v>
      </c>
      <c r="N77" s="484" t="s">
        <v>1311</v>
      </c>
      <c r="O77" s="484">
        <v>23</v>
      </c>
      <c r="P77" s="484">
        <v>23</v>
      </c>
      <c r="Q77" s="484" t="s">
        <v>1311</v>
      </c>
      <c r="R77" s="484">
        <v>461</v>
      </c>
      <c r="S77" s="484">
        <v>461</v>
      </c>
      <c r="T77" s="484">
        <v>28580005</v>
      </c>
      <c r="U77" s="484">
        <v>22769867</v>
      </c>
      <c r="V77" s="484">
        <v>4701211</v>
      </c>
      <c r="W77" s="482" t="s">
        <v>99</v>
      </c>
    </row>
    <row r="78" spans="1:23" s="475" customFormat="1" ht="9.75" customHeight="1" x14ac:dyDescent="0.15">
      <c r="A78" s="970" t="s">
        <v>773</v>
      </c>
      <c r="B78" s="475" t="s">
        <v>1311</v>
      </c>
      <c r="C78" s="475" t="s">
        <v>1311</v>
      </c>
      <c r="D78" s="475" t="s">
        <v>1311</v>
      </c>
      <c r="E78" s="475">
        <v>429463</v>
      </c>
      <c r="F78" s="475">
        <v>182803</v>
      </c>
      <c r="G78" s="475">
        <v>246660</v>
      </c>
      <c r="H78" s="475" t="s">
        <v>1311</v>
      </c>
      <c r="I78" s="475">
        <v>863720</v>
      </c>
      <c r="J78" s="475">
        <v>863177</v>
      </c>
      <c r="K78" s="475">
        <v>834220</v>
      </c>
      <c r="L78" s="475">
        <v>28957</v>
      </c>
      <c r="M78" s="475" t="s">
        <v>1311</v>
      </c>
      <c r="N78" s="475" t="s">
        <v>1311</v>
      </c>
      <c r="O78" s="475">
        <v>16</v>
      </c>
      <c r="P78" s="475" t="s">
        <v>1311</v>
      </c>
      <c r="Q78" s="475">
        <v>16</v>
      </c>
      <c r="R78" s="475">
        <v>527</v>
      </c>
      <c r="S78" s="475">
        <v>527</v>
      </c>
      <c r="T78" s="475">
        <v>25534148</v>
      </c>
      <c r="U78" s="475">
        <v>21226504</v>
      </c>
      <c r="V78" s="475">
        <v>3717527</v>
      </c>
      <c r="W78" s="480" t="s">
        <v>233</v>
      </c>
    </row>
    <row r="79" spans="1:23" s="475" customFormat="1" ht="9.75" customHeight="1" x14ac:dyDescent="0.15">
      <c r="A79" s="970" t="s">
        <v>1313</v>
      </c>
      <c r="B79" s="475" t="s">
        <v>1311</v>
      </c>
      <c r="C79" s="475" t="s">
        <v>1311</v>
      </c>
      <c r="D79" s="475" t="s">
        <v>1311</v>
      </c>
      <c r="E79" s="475">
        <v>641790</v>
      </c>
      <c r="F79" s="475">
        <v>279881</v>
      </c>
      <c r="G79" s="475">
        <v>316386</v>
      </c>
      <c r="H79" s="475">
        <v>45523</v>
      </c>
      <c r="I79" s="475">
        <v>983829</v>
      </c>
      <c r="J79" s="475">
        <v>983572</v>
      </c>
      <c r="K79" s="475">
        <v>920370</v>
      </c>
      <c r="L79" s="475">
        <v>23195</v>
      </c>
      <c r="M79" s="475">
        <v>40007</v>
      </c>
      <c r="N79" s="475" t="s">
        <v>1311</v>
      </c>
      <c r="O79" s="475" t="s">
        <v>1311</v>
      </c>
      <c r="P79" s="475" t="s">
        <v>1311</v>
      </c>
      <c r="Q79" s="475" t="s">
        <v>1311</v>
      </c>
      <c r="R79" s="475">
        <v>257</v>
      </c>
      <c r="S79" s="475">
        <v>257</v>
      </c>
      <c r="T79" s="475">
        <v>28277414</v>
      </c>
      <c r="U79" s="475">
        <v>23283726</v>
      </c>
      <c r="V79" s="475">
        <v>2934367</v>
      </c>
      <c r="W79" s="480" t="s">
        <v>529</v>
      </c>
    </row>
    <row r="80" spans="1:23" s="475" customFormat="1" ht="9.75" customHeight="1" x14ac:dyDescent="0.15">
      <c r="A80" s="970" t="s">
        <v>1002</v>
      </c>
      <c r="B80" s="475">
        <v>8663</v>
      </c>
      <c r="C80" s="475" t="s">
        <v>1311</v>
      </c>
      <c r="D80" s="475">
        <v>41077</v>
      </c>
      <c r="E80" s="475">
        <v>452312</v>
      </c>
      <c r="F80" s="475">
        <v>204021</v>
      </c>
      <c r="G80" s="475">
        <v>248291</v>
      </c>
      <c r="H80" s="475" t="s">
        <v>1311</v>
      </c>
      <c r="I80" s="475">
        <v>2092508</v>
      </c>
      <c r="J80" s="475">
        <v>2092218</v>
      </c>
      <c r="K80" s="475">
        <v>1847870</v>
      </c>
      <c r="L80" s="475">
        <v>151597</v>
      </c>
      <c r="M80" s="475">
        <v>92751</v>
      </c>
      <c r="N80" s="475" t="s">
        <v>1311</v>
      </c>
      <c r="O80" s="475">
        <v>31</v>
      </c>
      <c r="P80" s="475" t="s">
        <v>1311</v>
      </c>
      <c r="Q80" s="475">
        <v>31</v>
      </c>
      <c r="R80" s="475">
        <v>259</v>
      </c>
      <c r="S80" s="475">
        <v>259</v>
      </c>
      <c r="T80" s="475">
        <v>28329187</v>
      </c>
      <c r="U80" s="475">
        <v>23018009</v>
      </c>
      <c r="V80" s="475">
        <v>3574650</v>
      </c>
      <c r="W80" s="480" t="s">
        <v>599</v>
      </c>
    </row>
    <row r="81" spans="1:23" s="475" customFormat="1" ht="9.75" customHeight="1" x14ac:dyDescent="0.15">
      <c r="A81" s="970" t="s">
        <v>776</v>
      </c>
      <c r="B81" s="475" t="s">
        <v>1311</v>
      </c>
      <c r="C81" s="475" t="s">
        <v>1311</v>
      </c>
      <c r="D81" s="475">
        <v>11759</v>
      </c>
      <c r="E81" s="475">
        <v>826696</v>
      </c>
      <c r="F81" s="475">
        <v>599225</v>
      </c>
      <c r="G81" s="475">
        <v>227471</v>
      </c>
      <c r="H81" s="475" t="s">
        <v>1311</v>
      </c>
      <c r="I81" s="475">
        <v>2306235</v>
      </c>
      <c r="J81" s="475">
        <v>2305992</v>
      </c>
      <c r="K81" s="475">
        <v>1859917</v>
      </c>
      <c r="L81" s="475">
        <v>357496</v>
      </c>
      <c r="M81" s="475">
        <v>88175</v>
      </c>
      <c r="N81" s="475">
        <v>404</v>
      </c>
      <c r="O81" s="475">
        <v>31</v>
      </c>
      <c r="P81" s="475" t="s">
        <v>1311</v>
      </c>
      <c r="Q81" s="475">
        <v>31</v>
      </c>
      <c r="R81" s="475">
        <v>212</v>
      </c>
      <c r="S81" s="475">
        <v>212</v>
      </c>
      <c r="T81" s="475">
        <v>25968884</v>
      </c>
      <c r="U81" s="475">
        <v>20078695</v>
      </c>
      <c r="V81" s="475">
        <v>3372253</v>
      </c>
      <c r="W81" s="480" t="s">
        <v>777</v>
      </c>
    </row>
    <row r="82" spans="1:23" s="475" customFormat="1" ht="6.75" customHeight="1" x14ac:dyDescent="0.15">
      <c r="A82" s="970"/>
      <c r="W82" s="480"/>
    </row>
    <row r="83" spans="1:23" s="475" customFormat="1" ht="9.75" customHeight="1" x14ac:dyDescent="0.15">
      <c r="A83" s="970" t="s">
        <v>738</v>
      </c>
      <c r="B83" s="475" t="s">
        <v>1311</v>
      </c>
      <c r="C83" s="475" t="s">
        <v>1311</v>
      </c>
      <c r="D83" s="475">
        <v>18555</v>
      </c>
      <c r="E83" s="475">
        <v>623534</v>
      </c>
      <c r="F83" s="475">
        <v>365076</v>
      </c>
      <c r="G83" s="475">
        <v>258458</v>
      </c>
      <c r="H83" s="475" t="s">
        <v>1311</v>
      </c>
      <c r="I83" s="475">
        <v>2137761</v>
      </c>
      <c r="J83" s="475">
        <v>2137502</v>
      </c>
      <c r="K83" s="475">
        <v>1868154</v>
      </c>
      <c r="L83" s="475">
        <v>176597</v>
      </c>
      <c r="M83" s="475">
        <v>92751</v>
      </c>
      <c r="N83" s="475" t="s">
        <v>1311</v>
      </c>
      <c r="O83" s="475">
        <v>47</v>
      </c>
      <c r="P83" s="475" t="s">
        <v>1311</v>
      </c>
      <c r="Q83" s="475">
        <v>47</v>
      </c>
      <c r="R83" s="475">
        <v>212</v>
      </c>
      <c r="S83" s="475">
        <v>212</v>
      </c>
      <c r="T83" s="475">
        <v>27288359</v>
      </c>
      <c r="U83" s="475">
        <v>22052138</v>
      </c>
      <c r="V83" s="475">
        <v>3338373</v>
      </c>
      <c r="W83" s="480" t="s">
        <v>600</v>
      </c>
    </row>
    <row r="84" spans="1:23" s="475" customFormat="1" ht="9.75" customHeight="1" x14ac:dyDescent="0.15">
      <c r="A84" s="970" t="s">
        <v>776</v>
      </c>
      <c r="B84" s="475" t="s">
        <v>1311</v>
      </c>
      <c r="C84" s="475" t="s">
        <v>1311</v>
      </c>
      <c r="D84" s="475">
        <v>11759</v>
      </c>
      <c r="E84" s="475">
        <v>740176</v>
      </c>
      <c r="F84" s="475">
        <v>561717</v>
      </c>
      <c r="G84" s="475">
        <v>178459</v>
      </c>
      <c r="H84" s="475" t="s">
        <v>1311</v>
      </c>
      <c r="I84" s="475">
        <v>2469574</v>
      </c>
      <c r="J84" s="475">
        <v>2469324</v>
      </c>
      <c r="K84" s="475">
        <v>2035402</v>
      </c>
      <c r="L84" s="475">
        <v>345343</v>
      </c>
      <c r="M84" s="475">
        <v>88175</v>
      </c>
      <c r="N84" s="475">
        <v>404</v>
      </c>
      <c r="O84" s="475">
        <v>15</v>
      </c>
      <c r="P84" s="475" t="s">
        <v>1311</v>
      </c>
      <c r="Q84" s="475">
        <v>15</v>
      </c>
      <c r="R84" s="475">
        <v>235</v>
      </c>
      <c r="S84" s="475">
        <v>235</v>
      </c>
      <c r="T84" s="475">
        <v>26416408</v>
      </c>
      <c r="U84" s="475">
        <v>20287694</v>
      </c>
      <c r="V84" s="475">
        <v>3607098</v>
      </c>
      <c r="W84" s="480" t="s">
        <v>779</v>
      </c>
    </row>
    <row r="85" spans="1:23" s="475" customFormat="1" ht="6.75" customHeight="1" x14ac:dyDescent="0.15">
      <c r="A85" s="970"/>
      <c r="W85" s="480"/>
    </row>
    <row r="86" spans="1:23" s="475" customFormat="1" ht="9.75" customHeight="1" x14ac:dyDescent="0.15">
      <c r="A86" s="970" t="s">
        <v>1003</v>
      </c>
      <c r="B86" s="475" t="s">
        <v>1311</v>
      </c>
      <c r="C86" s="475" t="s">
        <v>1311</v>
      </c>
      <c r="D86" s="475" t="s">
        <v>1311</v>
      </c>
      <c r="E86" s="475">
        <v>294017</v>
      </c>
      <c r="F86" s="475">
        <v>217264</v>
      </c>
      <c r="G86" s="475">
        <v>76753</v>
      </c>
      <c r="H86" s="475" t="s">
        <v>1311</v>
      </c>
      <c r="I86" s="475">
        <v>384075</v>
      </c>
      <c r="J86" s="475">
        <v>384035</v>
      </c>
      <c r="K86" s="475">
        <v>359035</v>
      </c>
      <c r="L86" s="475">
        <v>25000</v>
      </c>
      <c r="M86" s="475" t="s">
        <v>1311</v>
      </c>
      <c r="N86" s="475" t="s">
        <v>1311</v>
      </c>
      <c r="O86" s="475">
        <v>16</v>
      </c>
      <c r="P86" s="475" t="s">
        <v>1311</v>
      </c>
      <c r="Q86" s="475">
        <v>16</v>
      </c>
      <c r="R86" s="475">
        <v>24</v>
      </c>
      <c r="S86" s="475">
        <v>24</v>
      </c>
      <c r="T86" s="475">
        <v>6139178</v>
      </c>
      <c r="U86" s="475">
        <v>4525967</v>
      </c>
      <c r="V86" s="475">
        <v>549394</v>
      </c>
      <c r="W86" s="480" t="s">
        <v>601</v>
      </c>
    </row>
    <row r="87" spans="1:23" s="475" customFormat="1" ht="9.75" customHeight="1" x14ac:dyDescent="0.15">
      <c r="A87" s="970" t="s">
        <v>781</v>
      </c>
      <c r="B87" s="475" t="s">
        <v>1311</v>
      </c>
      <c r="C87" s="475" t="s">
        <v>1311</v>
      </c>
      <c r="D87" s="475">
        <v>11759</v>
      </c>
      <c r="E87" s="475">
        <v>237769</v>
      </c>
      <c r="F87" s="475">
        <v>153300</v>
      </c>
      <c r="G87" s="475">
        <v>84469</v>
      </c>
      <c r="H87" s="475" t="s">
        <v>1311</v>
      </c>
      <c r="I87" s="475">
        <v>390417</v>
      </c>
      <c r="J87" s="475">
        <v>390346</v>
      </c>
      <c r="K87" s="475">
        <v>349260</v>
      </c>
      <c r="L87" s="475">
        <v>41086</v>
      </c>
      <c r="M87" s="475" t="s">
        <v>1311</v>
      </c>
      <c r="N87" s="475" t="s">
        <v>1311</v>
      </c>
      <c r="O87" s="475" t="s">
        <v>1311</v>
      </c>
      <c r="P87" s="475" t="s">
        <v>1311</v>
      </c>
      <c r="Q87" s="475" t="s">
        <v>1311</v>
      </c>
      <c r="R87" s="475">
        <v>71</v>
      </c>
      <c r="S87" s="475">
        <v>71</v>
      </c>
      <c r="T87" s="475">
        <v>6496739</v>
      </c>
      <c r="U87" s="475">
        <v>4960239</v>
      </c>
      <c r="V87" s="475">
        <v>1196833</v>
      </c>
      <c r="W87" s="480" t="s">
        <v>100</v>
      </c>
    </row>
    <row r="88" spans="1:23" s="475" customFormat="1" ht="9.75" customHeight="1" x14ac:dyDescent="0.15">
      <c r="A88" s="970" t="s">
        <v>819</v>
      </c>
      <c r="B88" s="475" t="s">
        <v>1311</v>
      </c>
      <c r="C88" s="475" t="s">
        <v>1311</v>
      </c>
      <c r="D88" s="475" t="s">
        <v>1311</v>
      </c>
      <c r="E88" s="475">
        <v>106918</v>
      </c>
      <c r="F88" s="475">
        <v>80365</v>
      </c>
      <c r="G88" s="475">
        <v>26553</v>
      </c>
      <c r="H88" s="475" t="s">
        <v>1311</v>
      </c>
      <c r="I88" s="475">
        <v>774458</v>
      </c>
      <c r="J88" s="475">
        <v>774396</v>
      </c>
      <c r="K88" s="475">
        <v>619704</v>
      </c>
      <c r="L88" s="475">
        <v>108279</v>
      </c>
      <c r="M88" s="475">
        <v>46158</v>
      </c>
      <c r="N88" s="475">
        <v>255</v>
      </c>
      <c r="O88" s="475">
        <v>15</v>
      </c>
      <c r="P88" s="475" t="s">
        <v>1311</v>
      </c>
      <c r="Q88" s="475">
        <v>15</v>
      </c>
      <c r="R88" s="475">
        <v>47</v>
      </c>
      <c r="S88" s="475">
        <v>47</v>
      </c>
      <c r="T88" s="475">
        <v>6256246</v>
      </c>
      <c r="U88" s="475">
        <v>5387726</v>
      </c>
      <c r="V88" s="475">
        <v>1010088</v>
      </c>
      <c r="W88" s="480" t="s">
        <v>101</v>
      </c>
    </row>
    <row r="89" spans="1:23" s="475" customFormat="1" ht="9.75" customHeight="1" x14ac:dyDescent="0.15">
      <c r="A89" s="970" t="s">
        <v>1005</v>
      </c>
      <c r="B89" s="475" t="s">
        <v>1311</v>
      </c>
      <c r="C89" s="475" t="s">
        <v>1311</v>
      </c>
      <c r="D89" s="475" t="s">
        <v>1311</v>
      </c>
      <c r="E89" s="475">
        <v>187992</v>
      </c>
      <c r="F89" s="475">
        <v>148296</v>
      </c>
      <c r="G89" s="475">
        <v>39696</v>
      </c>
      <c r="H89" s="475" t="s">
        <v>1311</v>
      </c>
      <c r="I89" s="475">
        <v>757285</v>
      </c>
      <c r="J89" s="475">
        <v>757215</v>
      </c>
      <c r="K89" s="475">
        <v>531918</v>
      </c>
      <c r="L89" s="475">
        <v>183131</v>
      </c>
      <c r="M89" s="475">
        <v>42017</v>
      </c>
      <c r="N89" s="475">
        <v>149</v>
      </c>
      <c r="O89" s="475" t="s">
        <v>1311</v>
      </c>
      <c r="P89" s="475" t="s">
        <v>1311</v>
      </c>
      <c r="Q89" s="475" t="s">
        <v>1311</v>
      </c>
      <c r="R89" s="475">
        <v>70</v>
      </c>
      <c r="S89" s="475">
        <v>70</v>
      </c>
      <c r="T89" s="475">
        <v>7076721</v>
      </c>
      <c r="U89" s="475">
        <v>5204763</v>
      </c>
      <c r="V89" s="475">
        <v>615938</v>
      </c>
      <c r="W89" s="480" t="s">
        <v>102</v>
      </c>
    </row>
    <row r="90" spans="1:23" s="475" customFormat="1" ht="9.75" customHeight="1" x14ac:dyDescent="0.15">
      <c r="A90" s="970" t="s">
        <v>1339</v>
      </c>
      <c r="B90" s="475" t="s">
        <v>1311</v>
      </c>
      <c r="C90" s="475" t="s">
        <v>1311</v>
      </c>
      <c r="D90" s="475" t="s">
        <v>1311</v>
      </c>
      <c r="E90" s="475">
        <v>207497</v>
      </c>
      <c r="F90" s="475">
        <v>179756</v>
      </c>
      <c r="G90" s="475">
        <v>27741</v>
      </c>
      <c r="H90" s="475" t="s">
        <v>1311</v>
      </c>
      <c r="I90" s="475">
        <v>547414</v>
      </c>
      <c r="J90" s="475">
        <v>547367</v>
      </c>
      <c r="K90" s="475">
        <v>534520</v>
      </c>
      <c r="L90" s="475">
        <v>12847</v>
      </c>
      <c r="M90" s="475" t="s">
        <v>1311</v>
      </c>
      <c r="N90" s="475" t="s">
        <v>1311</v>
      </c>
      <c r="O90" s="475" t="s">
        <v>1311</v>
      </c>
      <c r="P90" s="475" t="s">
        <v>1311</v>
      </c>
      <c r="Q90" s="475" t="s">
        <v>1311</v>
      </c>
      <c r="R90" s="475">
        <v>47</v>
      </c>
      <c r="S90" s="475">
        <v>47</v>
      </c>
      <c r="T90" s="475">
        <v>6586702</v>
      </c>
      <c r="U90" s="475">
        <v>4734966</v>
      </c>
      <c r="V90" s="475">
        <v>784239</v>
      </c>
      <c r="W90" s="480" t="s">
        <v>785</v>
      </c>
    </row>
    <row r="91" spans="1:23" s="475" customFormat="1" ht="6.75" customHeight="1" x14ac:dyDescent="0.15">
      <c r="A91" s="970"/>
      <c r="W91" s="480"/>
    </row>
    <row r="92" spans="1:23" s="475" customFormat="1" ht="9.75" customHeight="1" x14ac:dyDescent="0.15">
      <c r="A92" s="970" t="s">
        <v>1329</v>
      </c>
      <c r="B92" s="475" t="s">
        <v>1311</v>
      </c>
      <c r="C92" s="475" t="s">
        <v>1311</v>
      </c>
      <c r="D92" s="475" t="s">
        <v>1311</v>
      </c>
      <c r="E92" s="475">
        <v>130179</v>
      </c>
      <c r="F92" s="475">
        <v>102802</v>
      </c>
      <c r="G92" s="475">
        <v>27377</v>
      </c>
      <c r="H92" s="475" t="s">
        <v>1311</v>
      </c>
      <c r="I92" s="475">
        <v>121789</v>
      </c>
      <c r="J92" s="475">
        <v>121765</v>
      </c>
      <c r="K92" s="475">
        <v>103387</v>
      </c>
      <c r="L92" s="475">
        <v>18378</v>
      </c>
      <c r="M92" s="475" t="s">
        <v>1311</v>
      </c>
      <c r="N92" s="475" t="s">
        <v>1311</v>
      </c>
      <c r="O92" s="475" t="s">
        <v>1311</v>
      </c>
      <c r="P92" s="475" t="s">
        <v>1311</v>
      </c>
      <c r="Q92" s="475" t="s">
        <v>1311</v>
      </c>
      <c r="R92" s="475">
        <v>24</v>
      </c>
      <c r="S92" s="475">
        <v>24</v>
      </c>
      <c r="T92" s="475">
        <v>2137390</v>
      </c>
      <c r="U92" s="475">
        <v>1606107</v>
      </c>
      <c r="V92" s="475">
        <v>218764</v>
      </c>
      <c r="W92" s="480" t="s">
        <v>602</v>
      </c>
    </row>
    <row r="93" spans="1:23" s="475" customFormat="1" ht="9.75" customHeight="1" x14ac:dyDescent="0.15">
      <c r="A93" s="970" t="s">
        <v>957</v>
      </c>
      <c r="B93" s="475" t="s">
        <v>1311</v>
      </c>
      <c r="C93" s="475" t="s">
        <v>1311</v>
      </c>
      <c r="D93" s="475" t="s">
        <v>1311</v>
      </c>
      <c r="E93" s="475">
        <v>43399</v>
      </c>
      <c r="F93" s="475">
        <v>30100</v>
      </c>
      <c r="G93" s="475">
        <v>13299</v>
      </c>
      <c r="H93" s="475" t="s">
        <v>1311</v>
      </c>
      <c r="I93" s="475">
        <v>135982</v>
      </c>
      <c r="J93" s="475">
        <v>135966</v>
      </c>
      <c r="K93" s="475">
        <v>129344</v>
      </c>
      <c r="L93" s="475">
        <v>6622</v>
      </c>
      <c r="M93" s="475" t="s">
        <v>1311</v>
      </c>
      <c r="N93" s="475" t="s">
        <v>1311</v>
      </c>
      <c r="O93" s="475">
        <v>16</v>
      </c>
      <c r="P93" s="475" t="s">
        <v>1311</v>
      </c>
      <c r="Q93" s="475">
        <v>16</v>
      </c>
      <c r="R93" s="475" t="s">
        <v>1311</v>
      </c>
      <c r="S93" s="475" t="s">
        <v>1311</v>
      </c>
      <c r="T93" s="475">
        <v>2005109</v>
      </c>
      <c r="U93" s="475">
        <v>1554362</v>
      </c>
      <c r="V93" s="475">
        <v>166075</v>
      </c>
      <c r="W93" s="480" t="s">
        <v>86</v>
      </c>
    </row>
    <row r="94" spans="1:23" s="475" customFormat="1" ht="9.75" customHeight="1" x14ac:dyDescent="0.15">
      <c r="A94" s="970" t="s">
        <v>1324</v>
      </c>
      <c r="B94" s="475" t="s">
        <v>1311</v>
      </c>
      <c r="C94" s="475" t="s">
        <v>1311</v>
      </c>
      <c r="D94" s="475" t="s">
        <v>1311</v>
      </c>
      <c r="E94" s="475">
        <v>120439</v>
      </c>
      <c r="F94" s="475">
        <v>84362</v>
      </c>
      <c r="G94" s="475">
        <v>36077</v>
      </c>
      <c r="H94" s="475" t="s">
        <v>1311</v>
      </c>
      <c r="I94" s="475">
        <v>126304</v>
      </c>
      <c r="J94" s="475">
        <v>126304</v>
      </c>
      <c r="K94" s="475">
        <v>126304</v>
      </c>
      <c r="L94" s="475" t="s">
        <v>1311</v>
      </c>
      <c r="M94" s="475" t="s">
        <v>1311</v>
      </c>
      <c r="N94" s="475" t="s">
        <v>1311</v>
      </c>
      <c r="O94" s="475" t="s">
        <v>1311</v>
      </c>
      <c r="P94" s="475" t="s">
        <v>1311</v>
      </c>
      <c r="Q94" s="475" t="s">
        <v>1311</v>
      </c>
      <c r="R94" s="475" t="s">
        <v>1311</v>
      </c>
      <c r="S94" s="475" t="s">
        <v>1311</v>
      </c>
      <c r="T94" s="475">
        <v>1996679</v>
      </c>
      <c r="U94" s="475">
        <v>1365498</v>
      </c>
      <c r="V94" s="475">
        <v>164555</v>
      </c>
      <c r="W94" s="480" t="s">
        <v>87</v>
      </c>
    </row>
    <row r="95" spans="1:23" s="475" customFormat="1" ht="9.75" customHeight="1" x14ac:dyDescent="0.15">
      <c r="A95" s="970" t="s">
        <v>1340</v>
      </c>
      <c r="B95" s="475" t="s">
        <v>1311</v>
      </c>
      <c r="C95" s="475" t="s">
        <v>1311</v>
      </c>
      <c r="D95" s="475">
        <v>11759</v>
      </c>
      <c r="E95" s="475">
        <v>45556</v>
      </c>
      <c r="F95" s="475">
        <v>45556</v>
      </c>
      <c r="G95" s="475" t="s">
        <v>1311</v>
      </c>
      <c r="H95" s="475" t="s">
        <v>1311</v>
      </c>
      <c r="I95" s="475">
        <v>93325</v>
      </c>
      <c r="J95" s="475">
        <v>93301</v>
      </c>
      <c r="K95" s="475">
        <v>78495</v>
      </c>
      <c r="L95" s="475">
        <v>14806</v>
      </c>
      <c r="M95" s="475" t="s">
        <v>1311</v>
      </c>
      <c r="N95" s="475" t="s">
        <v>1311</v>
      </c>
      <c r="O95" s="475" t="s">
        <v>1311</v>
      </c>
      <c r="P95" s="475" t="s">
        <v>1311</v>
      </c>
      <c r="Q95" s="475" t="s">
        <v>1311</v>
      </c>
      <c r="R95" s="475">
        <v>24</v>
      </c>
      <c r="S95" s="475">
        <v>24</v>
      </c>
      <c r="T95" s="475">
        <v>2382312</v>
      </c>
      <c r="U95" s="475">
        <v>1620795</v>
      </c>
      <c r="V95" s="475">
        <v>475986</v>
      </c>
      <c r="W95" s="480" t="s">
        <v>88</v>
      </c>
    </row>
    <row r="96" spans="1:23" s="475" customFormat="1" ht="9.75" customHeight="1" x14ac:dyDescent="0.15">
      <c r="A96" s="970" t="s">
        <v>823</v>
      </c>
      <c r="B96" s="475" t="s">
        <v>1311</v>
      </c>
      <c r="C96" s="475" t="s">
        <v>1311</v>
      </c>
      <c r="D96" s="475" t="s">
        <v>1311</v>
      </c>
      <c r="E96" s="475">
        <v>110555</v>
      </c>
      <c r="F96" s="475">
        <v>78016</v>
      </c>
      <c r="G96" s="475">
        <v>32539</v>
      </c>
      <c r="H96" s="475" t="s">
        <v>1311</v>
      </c>
      <c r="I96" s="475">
        <v>122502</v>
      </c>
      <c r="J96" s="475">
        <v>122502</v>
      </c>
      <c r="K96" s="475">
        <v>116000</v>
      </c>
      <c r="L96" s="475">
        <v>6502</v>
      </c>
      <c r="M96" s="475" t="s">
        <v>1311</v>
      </c>
      <c r="N96" s="475" t="s">
        <v>1311</v>
      </c>
      <c r="O96" s="475" t="s">
        <v>1311</v>
      </c>
      <c r="P96" s="475" t="s">
        <v>1311</v>
      </c>
      <c r="Q96" s="475" t="s">
        <v>1311</v>
      </c>
      <c r="R96" s="475" t="s">
        <v>1311</v>
      </c>
      <c r="S96" s="475" t="s">
        <v>1311</v>
      </c>
      <c r="T96" s="475">
        <v>2272772</v>
      </c>
      <c r="U96" s="475">
        <v>1749271</v>
      </c>
      <c r="V96" s="475">
        <v>440696</v>
      </c>
      <c r="W96" s="480" t="s">
        <v>103</v>
      </c>
    </row>
    <row r="97" spans="1:23" s="475" customFormat="1" ht="9.75" customHeight="1" x14ac:dyDescent="0.15">
      <c r="A97" s="970" t="s">
        <v>791</v>
      </c>
      <c r="B97" s="475" t="s">
        <v>1311</v>
      </c>
      <c r="C97" s="475" t="s">
        <v>1311</v>
      </c>
      <c r="D97" s="475" t="s">
        <v>1311</v>
      </c>
      <c r="E97" s="475">
        <v>81658</v>
      </c>
      <c r="F97" s="475">
        <v>29728</v>
      </c>
      <c r="G97" s="475">
        <v>51930</v>
      </c>
      <c r="H97" s="475" t="s">
        <v>1311</v>
      </c>
      <c r="I97" s="475">
        <v>174590</v>
      </c>
      <c r="J97" s="475">
        <v>174543</v>
      </c>
      <c r="K97" s="475">
        <v>154765</v>
      </c>
      <c r="L97" s="475">
        <v>19778</v>
      </c>
      <c r="M97" s="475" t="s">
        <v>1311</v>
      </c>
      <c r="N97" s="475" t="s">
        <v>1311</v>
      </c>
      <c r="O97" s="475" t="s">
        <v>1311</v>
      </c>
      <c r="P97" s="475" t="s">
        <v>1311</v>
      </c>
      <c r="Q97" s="475" t="s">
        <v>1311</v>
      </c>
      <c r="R97" s="475">
        <v>47</v>
      </c>
      <c r="S97" s="475">
        <v>47</v>
      </c>
      <c r="T97" s="475">
        <v>1841655</v>
      </c>
      <c r="U97" s="475">
        <v>1590173</v>
      </c>
      <c r="V97" s="475">
        <v>280151</v>
      </c>
      <c r="W97" s="480" t="s">
        <v>104</v>
      </c>
    </row>
    <row r="98" spans="1:23" s="475" customFormat="1" ht="9.75" customHeight="1" x14ac:dyDescent="0.15">
      <c r="A98" s="970" t="s">
        <v>1341</v>
      </c>
      <c r="B98" s="475" t="s">
        <v>1311</v>
      </c>
      <c r="C98" s="475" t="s">
        <v>1311</v>
      </c>
      <c r="D98" s="475" t="s">
        <v>1311</v>
      </c>
      <c r="E98" s="475" t="s">
        <v>1311</v>
      </c>
      <c r="F98" s="475" t="s">
        <v>1311</v>
      </c>
      <c r="G98" s="475" t="s">
        <v>1311</v>
      </c>
      <c r="H98" s="475" t="s">
        <v>1311</v>
      </c>
      <c r="I98" s="475">
        <v>257356</v>
      </c>
      <c r="J98" s="475">
        <v>257332</v>
      </c>
      <c r="K98" s="475">
        <v>204660</v>
      </c>
      <c r="L98" s="475">
        <v>6514</v>
      </c>
      <c r="M98" s="475">
        <v>46158</v>
      </c>
      <c r="N98" s="475" t="s">
        <v>1311</v>
      </c>
      <c r="O98" s="475" t="s">
        <v>1311</v>
      </c>
      <c r="P98" s="475" t="s">
        <v>1311</v>
      </c>
      <c r="Q98" s="475" t="s">
        <v>1311</v>
      </c>
      <c r="R98" s="475">
        <v>24</v>
      </c>
      <c r="S98" s="475">
        <v>24</v>
      </c>
      <c r="T98" s="475">
        <v>2188752</v>
      </c>
      <c r="U98" s="475">
        <v>1915040</v>
      </c>
      <c r="V98" s="475">
        <v>368717</v>
      </c>
      <c r="W98" s="480" t="s">
        <v>105</v>
      </c>
    </row>
    <row r="99" spans="1:23" s="475" customFormat="1" ht="9.75" customHeight="1" x14ac:dyDescent="0.15">
      <c r="A99" s="970" t="s">
        <v>1342</v>
      </c>
      <c r="B99" s="475" t="s">
        <v>1311</v>
      </c>
      <c r="C99" s="475" t="s">
        <v>1311</v>
      </c>
      <c r="D99" s="475" t="s">
        <v>1311</v>
      </c>
      <c r="E99" s="475">
        <v>77340</v>
      </c>
      <c r="F99" s="475">
        <v>50787</v>
      </c>
      <c r="G99" s="475">
        <v>26553</v>
      </c>
      <c r="H99" s="475" t="s">
        <v>1311</v>
      </c>
      <c r="I99" s="475">
        <v>332030</v>
      </c>
      <c r="J99" s="475">
        <v>331992</v>
      </c>
      <c r="K99" s="475">
        <v>277653</v>
      </c>
      <c r="L99" s="475">
        <v>54084</v>
      </c>
      <c r="M99" s="475" t="s">
        <v>1311</v>
      </c>
      <c r="N99" s="475">
        <v>255</v>
      </c>
      <c r="O99" s="475">
        <v>15</v>
      </c>
      <c r="P99" s="475" t="s">
        <v>1311</v>
      </c>
      <c r="Q99" s="475">
        <v>15</v>
      </c>
      <c r="R99" s="475">
        <v>23</v>
      </c>
      <c r="S99" s="475">
        <v>23</v>
      </c>
      <c r="T99" s="475">
        <v>2326440</v>
      </c>
      <c r="U99" s="475">
        <v>2005883</v>
      </c>
      <c r="V99" s="475">
        <v>321323</v>
      </c>
      <c r="W99" s="480" t="s">
        <v>106</v>
      </c>
    </row>
    <row r="100" spans="1:23" s="475" customFormat="1" ht="9.75" customHeight="1" x14ac:dyDescent="0.15">
      <c r="A100" s="970" t="s">
        <v>794</v>
      </c>
      <c r="B100" s="475" t="s">
        <v>1311</v>
      </c>
      <c r="C100" s="475" t="s">
        <v>1311</v>
      </c>
      <c r="D100" s="475" t="s">
        <v>1311</v>
      </c>
      <c r="E100" s="475">
        <v>29578</v>
      </c>
      <c r="F100" s="475">
        <v>29578</v>
      </c>
      <c r="G100" s="475" t="s">
        <v>1311</v>
      </c>
      <c r="H100" s="475" t="s">
        <v>1311</v>
      </c>
      <c r="I100" s="475">
        <v>185072</v>
      </c>
      <c r="J100" s="475">
        <v>185072</v>
      </c>
      <c r="K100" s="475">
        <v>137391</v>
      </c>
      <c r="L100" s="475">
        <v>47681</v>
      </c>
      <c r="M100" s="475" t="s">
        <v>1311</v>
      </c>
      <c r="N100" s="475" t="s">
        <v>1311</v>
      </c>
      <c r="O100" s="475" t="s">
        <v>1311</v>
      </c>
      <c r="P100" s="475" t="s">
        <v>1311</v>
      </c>
      <c r="Q100" s="475" t="s">
        <v>1311</v>
      </c>
      <c r="R100" s="475" t="s">
        <v>1311</v>
      </c>
      <c r="S100" s="475" t="s">
        <v>1311</v>
      </c>
      <c r="T100" s="475">
        <v>1741054</v>
      </c>
      <c r="U100" s="475">
        <v>1466803</v>
      </c>
      <c r="V100" s="475">
        <v>320048</v>
      </c>
      <c r="W100" s="480" t="s">
        <v>107</v>
      </c>
    </row>
    <row r="101" spans="1:23" s="475" customFormat="1" ht="9.75" customHeight="1" x14ac:dyDescent="0.15">
      <c r="A101" s="970" t="s">
        <v>1343</v>
      </c>
      <c r="B101" s="475" t="s">
        <v>1311</v>
      </c>
      <c r="C101" s="475" t="s">
        <v>1311</v>
      </c>
      <c r="D101" s="475" t="s">
        <v>1311</v>
      </c>
      <c r="E101" s="475">
        <v>48285</v>
      </c>
      <c r="F101" s="475">
        <v>48285</v>
      </c>
      <c r="G101" s="475" t="s">
        <v>1311</v>
      </c>
      <c r="H101" s="475" t="s">
        <v>1311</v>
      </c>
      <c r="I101" s="475">
        <v>325129</v>
      </c>
      <c r="J101" s="475">
        <v>325082</v>
      </c>
      <c r="K101" s="475">
        <v>195134</v>
      </c>
      <c r="L101" s="475">
        <v>87931</v>
      </c>
      <c r="M101" s="475">
        <v>42017</v>
      </c>
      <c r="N101" s="475" t="s">
        <v>1311</v>
      </c>
      <c r="O101" s="475" t="s">
        <v>1311</v>
      </c>
      <c r="P101" s="475" t="s">
        <v>1311</v>
      </c>
      <c r="Q101" s="475" t="s">
        <v>1311</v>
      </c>
      <c r="R101" s="475">
        <v>47</v>
      </c>
      <c r="S101" s="475">
        <v>47</v>
      </c>
      <c r="T101" s="475">
        <v>2363916</v>
      </c>
      <c r="U101" s="475">
        <v>1944895</v>
      </c>
      <c r="V101" s="475">
        <v>216071</v>
      </c>
      <c r="W101" s="480" t="s">
        <v>89</v>
      </c>
    </row>
    <row r="102" spans="1:23" s="475" customFormat="1" ht="9.75" customHeight="1" x14ac:dyDescent="0.15">
      <c r="A102" s="970" t="s">
        <v>1344</v>
      </c>
      <c r="B102" s="475" t="s">
        <v>1311</v>
      </c>
      <c r="C102" s="475" t="s">
        <v>1311</v>
      </c>
      <c r="D102" s="475" t="s">
        <v>1311</v>
      </c>
      <c r="E102" s="475" t="s">
        <v>1311</v>
      </c>
      <c r="F102" s="475" t="s">
        <v>1311</v>
      </c>
      <c r="G102" s="475" t="s">
        <v>1311</v>
      </c>
      <c r="H102" s="475" t="s">
        <v>1311</v>
      </c>
      <c r="I102" s="475">
        <v>189620</v>
      </c>
      <c r="J102" s="475">
        <v>189597</v>
      </c>
      <c r="K102" s="475">
        <v>141913</v>
      </c>
      <c r="L102" s="475">
        <v>47535</v>
      </c>
      <c r="M102" s="475" t="s">
        <v>1311</v>
      </c>
      <c r="N102" s="475">
        <v>149</v>
      </c>
      <c r="O102" s="475" t="s">
        <v>1311</v>
      </c>
      <c r="P102" s="475" t="s">
        <v>1311</v>
      </c>
      <c r="Q102" s="475" t="s">
        <v>1311</v>
      </c>
      <c r="R102" s="475">
        <v>23</v>
      </c>
      <c r="S102" s="475">
        <v>23</v>
      </c>
      <c r="T102" s="475">
        <v>2233922</v>
      </c>
      <c r="U102" s="475">
        <v>1651386</v>
      </c>
      <c r="V102" s="475">
        <v>210635</v>
      </c>
      <c r="W102" s="480" t="s">
        <v>90</v>
      </c>
    </row>
    <row r="103" spans="1:23" s="475" customFormat="1" ht="9.75" customHeight="1" x14ac:dyDescent="0.15">
      <c r="A103" s="970" t="s">
        <v>797</v>
      </c>
      <c r="B103" s="475" t="s">
        <v>1311</v>
      </c>
      <c r="C103" s="475" t="s">
        <v>1311</v>
      </c>
      <c r="D103" s="475" t="s">
        <v>1311</v>
      </c>
      <c r="E103" s="475">
        <v>139707</v>
      </c>
      <c r="F103" s="475">
        <v>100011</v>
      </c>
      <c r="G103" s="475">
        <v>39696</v>
      </c>
      <c r="H103" s="475" t="s">
        <v>1311</v>
      </c>
      <c r="I103" s="475">
        <v>242536</v>
      </c>
      <c r="J103" s="475">
        <v>242536</v>
      </c>
      <c r="K103" s="475">
        <v>194871</v>
      </c>
      <c r="L103" s="475">
        <v>47665</v>
      </c>
      <c r="M103" s="475" t="s">
        <v>1311</v>
      </c>
      <c r="N103" s="475" t="s">
        <v>1311</v>
      </c>
      <c r="O103" s="475" t="s">
        <v>1311</v>
      </c>
      <c r="P103" s="475" t="s">
        <v>1311</v>
      </c>
      <c r="Q103" s="475" t="s">
        <v>1311</v>
      </c>
      <c r="R103" s="475" t="s">
        <v>1311</v>
      </c>
      <c r="S103" s="475" t="s">
        <v>1311</v>
      </c>
      <c r="T103" s="475">
        <v>2478883</v>
      </c>
      <c r="U103" s="475">
        <v>1608482</v>
      </c>
      <c r="V103" s="475">
        <v>189232</v>
      </c>
      <c r="W103" s="480" t="s">
        <v>91</v>
      </c>
    </row>
    <row r="104" spans="1:23" s="475" customFormat="1" ht="9.75" customHeight="1" x14ac:dyDescent="0.15">
      <c r="A104" s="970" t="s">
        <v>798</v>
      </c>
      <c r="B104" s="475" t="s">
        <v>1311</v>
      </c>
      <c r="C104" s="475" t="s">
        <v>1311</v>
      </c>
      <c r="D104" s="475" t="s">
        <v>1311</v>
      </c>
      <c r="E104" s="475">
        <v>79278</v>
      </c>
      <c r="F104" s="475">
        <v>79278</v>
      </c>
      <c r="G104" s="475" t="s">
        <v>1311</v>
      </c>
      <c r="H104" s="475" t="s">
        <v>1311</v>
      </c>
      <c r="I104" s="475">
        <v>147106</v>
      </c>
      <c r="J104" s="475">
        <v>147059</v>
      </c>
      <c r="K104" s="475">
        <v>147059</v>
      </c>
      <c r="L104" s="475" t="s">
        <v>1311</v>
      </c>
      <c r="M104" s="475" t="s">
        <v>1311</v>
      </c>
      <c r="N104" s="475" t="s">
        <v>1311</v>
      </c>
      <c r="O104" s="475" t="s">
        <v>1311</v>
      </c>
      <c r="P104" s="475" t="s">
        <v>1311</v>
      </c>
      <c r="Q104" s="475" t="s">
        <v>1311</v>
      </c>
      <c r="R104" s="475">
        <v>47</v>
      </c>
      <c r="S104" s="475">
        <v>47</v>
      </c>
      <c r="T104" s="475">
        <v>2503400</v>
      </c>
      <c r="U104" s="475">
        <v>1778650</v>
      </c>
      <c r="V104" s="475">
        <v>200240</v>
      </c>
      <c r="W104" s="480" t="s">
        <v>799</v>
      </c>
    </row>
    <row r="105" spans="1:23" s="475" customFormat="1" ht="9.75" customHeight="1" x14ac:dyDescent="0.15">
      <c r="A105" s="970" t="s">
        <v>957</v>
      </c>
      <c r="B105" s="475" t="s">
        <v>1311</v>
      </c>
      <c r="C105" s="475" t="s">
        <v>1311</v>
      </c>
      <c r="D105" s="475" t="s">
        <v>1311</v>
      </c>
      <c r="E105" s="475">
        <v>76039</v>
      </c>
      <c r="F105" s="475">
        <v>48298</v>
      </c>
      <c r="G105" s="475">
        <v>27741</v>
      </c>
      <c r="H105" s="475" t="s">
        <v>1311</v>
      </c>
      <c r="I105" s="475">
        <v>205948</v>
      </c>
      <c r="J105" s="475">
        <v>205948</v>
      </c>
      <c r="K105" s="475">
        <v>205948</v>
      </c>
      <c r="L105" s="475" t="s">
        <v>1311</v>
      </c>
      <c r="M105" s="475" t="s">
        <v>1311</v>
      </c>
      <c r="N105" s="475" t="s">
        <v>1311</v>
      </c>
      <c r="O105" s="475" t="s">
        <v>1311</v>
      </c>
      <c r="P105" s="475" t="s">
        <v>1311</v>
      </c>
      <c r="Q105" s="475" t="s">
        <v>1311</v>
      </c>
      <c r="R105" s="475" t="s">
        <v>1311</v>
      </c>
      <c r="S105" s="475" t="s">
        <v>1311</v>
      </c>
      <c r="T105" s="475">
        <v>2010070</v>
      </c>
      <c r="U105" s="475">
        <v>1543332</v>
      </c>
      <c r="V105" s="475">
        <v>364285</v>
      </c>
      <c r="W105" s="480" t="s">
        <v>86</v>
      </c>
    </row>
    <row r="106" spans="1:23" s="475" customFormat="1" ht="9.75" customHeight="1" x14ac:dyDescent="0.15">
      <c r="A106" s="971" t="s">
        <v>1324</v>
      </c>
      <c r="B106" s="479" t="s">
        <v>1311</v>
      </c>
      <c r="C106" s="478" t="s">
        <v>1311</v>
      </c>
      <c r="D106" s="478" t="s">
        <v>1311</v>
      </c>
      <c r="E106" s="478">
        <v>52180</v>
      </c>
      <c r="F106" s="478">
        <v>52180</v>
      </c>
      <c r="G106" s="478" t="s">
        <v>1311</v>
      </c>
      <c r="H106" s="478" t="s">
        <v>1311</v>
      </c>
      <c r="I106" s="478">
        <v>194360</v>
      </c>
      <c r="J106" s="478">
        <v>194360</v>
      </c>
      <c r="K106" s="478">
        <v>181513</v>
      </c>
      <c r="L106" s="478">
        <v>12847</v>
      </c>
      <c r="M106" s="478" t="s">
        <v>1311</v>
      </c>
      <c r="N106" s="478" t="s">
        <v>1311</v>
      </c>
      <c r="O106" s="478" t="s">
        <v>1311</v>
      </c>
      <c r="P106" s="478" t="s">
        <v>1311</v>
      </c>
      <c r="Q106" s="478" t="s">
        <v>1311</v>
      </c>
      <c r="R106" s="478" t="s">
        <v>1311</v>
      </c>
      <c r="S106" s="478" t="s">
        <v>1311</v>
      </c>
      <c r="T106" s="478">
        <v>2073232</v>
      </c>
      <c r="U106" s="478">
        <v>1412984</v>
      </c>
      <c r="V106" s="478">
        <v>219714</v>
      </c>
      <c r="W106" s="476" t="s">
        <v>87</v>
      </c>
    </row>
    <row r="107" spans="1:23" ht="12" customHeight="1" x14ac:dyDescent="0.15"/>
    <row r="108" spans="1:23" ht="12" customHeight="1" x14ac:dyDescent="0.15"/>
    <row r="109" spans="1:23" ht="12" customHeight="1" x14ac:dyDescent="0.15">
      <c r="K109" s="490" t="s">
        <v>108</v>
      </c>
    </row>
    <row r="110" spans="1:23" s="486" customFormat="1" ht="21" customHeight="1" x14ac:dyDescent="0.15">
      <c r="A110" s="1023" t="s">
        <v>230</v>
      </c>
      <c r="B110" s="489" t="s">
        <v>387</v>
      </c>
      <c r="C110" s="488"/>
      <c r="D110" s="488"/>
      <c r="E110" s="488"/>
      <c r="F110" s="488"/>
      <c r="G110" s="488"/>
      <c r="H110" s="488"/>
      <c r="I110" s="488"/>
      <c r="J110" s="488"/>
      <c r="K110" s="488"/>
      <c r="L110" s="488"/>
      <c r="M110" s="488"/>
      <c r="N110" s="488"/>
      <c r="O110" s="488"/>
      <c r="P110" s="488"/>
      <c r="Q110" s="488"/>
      <c r="R110" s="488"/>
      <c r="S110" s="488"/>
      <c r="T110" s="488"/>
      <c r="U110" s="488"/>
      <c r="V110" s="488"/>
      <c r="W110" s="1026" t="s">
        <v>92</v>
      </c>
    </row>
    <row r="111" spans="1:23" s="486" customFormat="1" ht="21" customHeight="1" x14ac:dyDescent="0.15">
      <c r="A111" s="1024"/>
      <c r="B111" s="489" t="s">
        <v>338</v>
      </c>
      <c r="C111" s="488"/>
      <c r="D111" s="488"/>
      <c r="E111" s="488"/>
      <c r="F111" s="488"/>
      <c r="G111" s="488"/>
      <c r="H111" s="488"/>
      <c r="I111" s="488"/>
      <c r="J111" s="488"/>
      <c r="K111" s="488"/>
      <c r="L111" s="488"/>
      <c r="M111" s="488"/>
      <c r="N111" s="488"/>
      <c r="O111" s="488"/>
      <c r="P111" s="488"/>
      <c r="Q111" s="488"/>
      <c r="R111" s="488"/>
      <c r="S111" s="851"/>
      <c r="T111" s="852" t="s">
        <v>337</v>
      </c>
      <c r="U111" s="488"/>
      <c r="V111" s="488"/>
      <c r="W111" s="1027"/>
    </row>
    <row r="112" spans="1:23" s="486" customFormat="1" ht="52.5" customHeight="1" x14ac:dyDescent="0.15">
      <c r="A112" s="1025"/>
      <c r="B112" s="487" t="s">
        <v>1309</v>
      </c>
      <c r="C112" s="487" t="s">
        <v>356</v>
      </c>
      <c r="D112" s="487" t="s">
        <v>364</v>
      </c>
      <c r="E112" s="487" t="s">
        <v>333</v>
      </c>
      <c r="F112" s="487" t="s">
        <v>332</v>
      </c>
      <c r="G112" s="487" t="s">
        <v>398</v>
      </c>
      <c r="H112" s="487" t="s">
        <v>330</v>
      </c>
      <c r="I112" s="487" t="s">
        <v>369</v>
      </c>
      <c r="J112" s="487" t="s">
        <v>397</v>
      </c>
      <c r="K112" s="487" t="s">
        <v>396</v>
      </c>
      <c r="L112" s="487" t="s">
        <v>343</v>
      </c>
      <c r="M112" s="487" t="s">
        <v>342</v>
      </c>
      <c r="N112" s="487" t="s">
        <v>341</v>
      </c>
      <c r="O112" s="487" t="s">
        <v>340</v>
      </c>
      <c r="P112" s="487" t="s">
        <v>329</v>
      </c>
      <c r="Q112" s="487" t="s">
        <v>328</v>
      </c>
      <c r="R112" s="492" t="s">
        <v>1345</v>
      </c>
      <c r="S112" s="487" t="s">
        <v>327</v>
      </c>
      <c r="T112" s="854" t="s">
        <v>117</v>
      </c>
      <c r="U112" s="487" t="s">
        <v>326</v>
      </c>
      <c r="V112" s="491" t="s">
        <v>394</v>
      </c>
      <c r="W112" s="1028"/>
    </row>
    <row r="113" spans="1:23" s="475" customFormat="1" ht="9.75" customHeight="1" x14ac:dyDescent="0.15">
      <c r="A113" s="969" t="s">
        <v>1338</v>
      </c>
      <c r="B113" s="485">
        <v>33670</v>
      </c>
      <c r="C113" s="484" t="s">
        <v>1311</v>
      </c>
      <c r="D113" s="484">
        <v>336706</v>
      </c>
      <c r="E113" s="484" t="s">
        <v>1311</v>
      </c>
      <c r="F113" s="484">
        <v>301736</v>
      </c>
      <c r="G113" s="484">
        <v>32700</v>
      </c>
      <c r="H113" s="484">
        <v>330906</v>
      </c>
      <c r="I113" s="484">
        <v>3093072</v>
      </c>
      <c r="J113" s="484">
        <v>25741</v>
      </c>
      <c r="K113" s="484" t="s">
        <v>1311</v>
      </c>
      <c r="L113" s="484" t="s">
        <v>1311</v>
      </c>
      <c r="M113" s="484">
        <v>715760</v>
      </c>
      <c r="N113" s="484">
        <v>3796482</v>
      </c>
      <c r="O113" s="484">
        <v>2097448</v>
      </c>
      <c r="P113" s="484">
        <v>3962403</v>
      </c>
      <c r="Q113" s="484" t="s">
        <v>1311</v>
      </c>
      <c r="R113" s="484">
        <v>3301681</v>
      </c>
      <c r="S113" s="484">
        <v>40351</v>
      </c>
      <c r="T113" s="484">
        <v>3378433</v>
      </c>
      <c r="U113" s="484">
        <v>431592</v>
      </c>
      <c r="V113" s="484" t="s">
        <v>1311</v>
      </c>
      <c r="W113" s="482" t="s">
        <v>99</v>
      </c>
    </row>
    <row r="114" spans="1:23" s="475" customFormat="1" ht="9.75" customHeight="1" x14ac:dyDescent="0.15">
      <c r="A114" s="970" t="s">
        <v>1312</v>
      </c>
      <c r="B114" s="475" t="s">
        <v>1311</v>
      </c>
      <c r="C114" s="475" t="s">
        <v>1311</v>
      </c>
      <c r="D114" s="475">
        <v>128692</v>
      </c>
      <c r="E114" s="475">
        <v>125170</v>
      </c>
      <c r="F114" s="475">
        <v>217057</v>
      </c>
      <c r="G114" s="475" t="s">
        <v>1311</v>
      </c>
      <c r="H114" s="475">
        <v>238837</v>
      </c>
      <c r="I114" s="475">
        <v>2707068</v>
      </c>
      <c r="J114" s="475">
        <v>102727</v>
      </c>
      <c r="K114" s="475" t="s">
        <v>1311</v>
      </c>
      <c r="L114" s="475">
        <v>46124</v>
      </c>
      <c r="M114" s="475">
        <v>878946</v>
      </c>
      <c r="N114" s="475">
        <v>1637104</v>
      </c>
      <c r="O114" s="475">
        <v>2290665</v>
      </c>
      <c r="P114" s="475">
        <v>4486791</v>
      </c>
      <c r="Q114" s="475">
        <v>15649</v>
      </c>
      <c r="R114" s="475">
        <v>4634147</v>
      </c>
      <c r="S114" s="475" t="s">
        <v>1311</v>
      </c>
      <c r="T114" s="475">
        <v>2854522</v>
      </c>
      <c r="U114" s="475">
        <v>460082</v>
      </c>
      <c r="V114" s="475">
        <v>44459</v>
      </c>
      <c r="W114" s="480" t="s">
        <v>233</v>
      </c>
    </row>
    <row r="115" spans="1:23" s="475" customFormat="1" ht="9.75" customHeight="1" x14ac:dyDescent="0.15">
      <c r="A115" s="970" t="s">
        <v>774</v>
      </c>
      <c r="B115" s="475">
        <v>19993</v>
      </c>
      <c r="C115" s="475" t="s">
        <v>1311</v>
      </c>
      <c r="D115" s="475">
        <v>238876</v>
      </c>
      <c r="E115" s="475">
        <v>34539</v>
      </c>
      <c r="F115" s="475">
        <v>190984</v>
      </c>
      <c r="G115" s="475" t="s">
        <v>1311</v>
      </c>
      <c r="H115" s="475">
        <v>153942</v>
      </c>
      <c r="I115" s="475">
        <v>3566930</v>
      </c>
      <c r="J115" s="475">
        <v>151822</v>
      </c>
      <c r="K115" s="475" t="s">
        <v>1311</v>
      </c>
      <c r="L115" s="475">
        <v>47297</v>
      </c>
      <c r="M115" s="475">
        <v>922658</v>
      </c>
      <c r="N115" s="475">
        <v>2433902</v>
      </c>
      <c r="O115" s="475">
        <v>2981165</v>
      </c>
      <c r="P115" s="475">
        <v>4391097</v>
      </c>
      <c r="Q115" s="475" t="s">
        <v>1311</v>
      </c>
      <c r="R115" s="475">
        <v>5216154</v>
      </c>
      <c r="S115" s="475" t="s">
        <v>1311</v>
      </c>
      <c r="T115" s="475">
        <v>3083441</v>
      </c>
      <c r="U115" s="475">
        <v>242010</v>
      </c>
      <c r="V115" s="475">
        <v>38887</v>
      </c>
      <c r="W115" s="480" t="s">
        <v>529</v>
      </c>
    </row>
    <row r="116" spans="1:23" s="475" customFormat="1" ht="9.75" customHeight="1" x14ac:dyDescent="0.15">
      <c r="A116" s="970" t="s">
        <v>1314</v>
      </c>
      <c r="B116" s="475">
        <v>27613</v>
      </c>
      <c r="C116" s="475" t="s">
        <v>1311</v>
      </c>
      <c r="D116" s="475">
        <v>232099</v>
      </c>
      <c r="E116" s="475">
        <v>39954</v>
      </c>
      <c r="F116" s="475">
        <v>65620</v>
      </c>
      <c r="G116" s="475" t="s">
        <v>1311</v>
      </c>
      <c r="H116" s="475">
        <v>18701</v>
      </c>
      <c r="I116" s="475">
        <v>1877785</v>
      </c>
      <c r="J116" s="475">
        <v>75598</v>
      </c>
      <c r="K116" s="475" t="s">
        <v>1311</v>
      </c>
      <c r="L116" s="475" t="s">
        <v>1311</v>
      </c>
      <c r="M116" s="475">
        <v>1382832</v>
      </c>
      <c r="N116" s="475">
        <v>1904538</v>
      </c>
      <c r="O116" s="475">
        <v>1982056</v>
      </c>
      <c r="P116" s="475">
        <v>5729861</v>
      </c>
      <c r="Q116" s="475" t="s">
        <v>1311</v>
      </c>
      <c r="R116" s="475">
        <v>6106702</v>
      </c>
      <c r="S116" s="475" t="s">
        <v>1311</v>
      </c>
      <c r="T116" s="475">
        <v>2814051</v>
      </c>
      <c r="U116" s="475">
        <v>305491</v>
      </c>
      <c r="V116" s="475" t="s">
        <v>1311</v>
      </c>
      <c r="W116" s="480" t="s">
        <v>599</v>
      </c>
    </row>
    <row r="117" spans="1:23" s="475" customFormat="1" ht="9.75" customHeight="1" x14ac:dyDescent="0.15">
      <c r="A117" s="970" t="s">
        <v>776</v>
      </c>
      <c r="B117" s="475" t="s">
        <v>1311</v>
      </c>
      <c r="C117" s="475">
        <v>251122</v>
      </c>
      <c r="D117" s="475">
        <v>195369</v>
      </c>
      <c r="E117" s="475">
        <v>82406</v>
      </c>
      <c r="F117" s="475">
        <v>208071</v>
      </c>
      <c r="G117" s="475" t="s">
        <v>1311</v>
      </c>
      <c r="H117" s="475">
        <v>15768</v>
      </c>
      <c r="I117" s="475">
        <v>1423988</v>
      </c>
      <c r="J117" s="475">
        <v>20107</v>
      </c>
      <c r="K117" s="475" t="s">
        <v>1311</v>
      </c>
      <c r="L117" s="475" t="s">
        <v>1311</v>
      </c>
      <c r="M117" s="475">
        <v>973185</v>
      </c>
      <c r="N117" s="475">
        <v>1759035</v>
      </c>
      <c r="O117" s="475">
        <v>1671365</v>
      </c>
      <c r="P117" s="475">
        <v>4840238</v>
      </c>
      <c r="Q117" s="475" t="s">
        <v>1311</v>
      </c>
      <c r="R117" s="475">
        <v>5265788</v>
      </c>
      <c r="S117" s="475" t="s">
        <v>1311</v>
      </c>
      <c r="T117" s="475">
        <v>2301081</v>
      </c>
      <c r="U117" s="475">
        <v>421693</v>
      </c>
      <c r="V117" s="475" t="s">
        <v>1311</v>
      </c>
      <c r="W117" s="480" t="s">
        <v>777</v>
      </c>
    </row>
    <row r="118" spans="1:23" s="475" customFormat="1" ht="6.75" customHeight="1" x14ac:dyDescent="0.15">
      <c r="A118" s="970"/>
      <c r="W118" s="480"/>
    </row>
    <row r="119" spans="1:23" s="475" customFormat="1" ht="9.75" customHeight="1" x14ac:dyDescent="0.15">
      <c r="A119" s="970" t="s">
        <v>738</v>
      </c>
      <c r="B119" s="475" t="s">
        <v>1311</v>
      </c>
      <c r="C119" s="475" t="s">
        <v>1311</v>
      </c>
      <c r="D119" s="475">
        <v>193721</v>
      </c>
      <c r="E119" s="475">
        <v>79899</v>
      </c>
      <c r="F119" s="475">
        <v>119703</v>
      </c>
      <c r="G119" s="475" t="s">
        <v>1311</v>
      </c>
      <c r="H119" s="475" t="s">
        <v>1311</v>
      </c>
      <c r="I119" s="475">
        <v>1459340</v>
      </c>
      <c r="J119" s="475">
        <v>37205</v>
      </c>
      <c r="K119" s="475" t="s">
        <v>1311</v>
      </c>
      <c r="L119" s="475" t="s">
        <v>1311</v>
      </c>
      <c r="M119" s="475">
        <v>1279025</v>
      </c>
      <c r="N119" s="475">
        <v>1811950</v>
      </c>
      <c r="O119" s="475">
        <v>2096913</v>
      </c>
      <c r="P119" s="475">
        <v>5435620</v>
      </c>
      <c r="Q119" s="475" t="s">
        <v>1311</v>
      </c>
      <c r="R119" s="475">
        <v>6200389</v>
      </c>
      <c r="S119" s="475" t="s">
        <v>1311</v>
      </c>
      <c r="T119" s="475">
        <v>2450552</v>
      </c>
      <c r="U119" s="475">
        <v>394821</v>
      </c>
      <c r="V119" s="475" t="s">
        <v>1311</v>
      </c>
      <c r="W119" s="480" t="s">
        <v>600</v>
      </c>
    </row>
    <row r="120" spans="1:23" s="475" customFormat="1" ht="9.75" customHeight="1" x14ac:dyDescent="0.15">
      <c r="A120" s="970" t="s">
        <v>776</v>
      </c>
      <c r="B120" s="475">
        <v>26763</v>
      </c>
      <c r="C120" s="475">
        <v>333561</v>
      </c>
      <c r="D120" s="475">
        <v>195369</v>
      </c>
      <c r="E120" s="475">
        <v>89775</v>
      </c>
      <c r="F120" s="475">
        <v>221699</v>
      </c>
      <c r="G120" s="475" t="s">
        <v>1311</v>
      </c>
      <c r="H120" s="475">
        <v>15768</v>
      </c>
      <c r="I120" s="475">
        <v>1841461</v>
      </c>
      <c r="J120" s="475">
        <v>34932</v>
      </c>
      <c r="K120" s="475">
        <v>8772</v>
      </c>
      <c r="L120" s="475" t="s">
        <v>1311</v>
      </c>
      <c r="M120" s="475">
        <v>829761</v>
      </c>
      <c r="N120" s="475">
        <v>1500624</v>
      </c>
      <c r="O120" s="475">
        <v>1581193</v>
      </c>
      <c r="P120" s="475">
        <v>5037686</v>
      </c>
      <c r="Q120" s="475" t="s">
        <v>1311</v>
      </c>
      <c r="R120" s="475">
        <v>4963232</v>
      </c>
      <c r="S120" s="475" t="s">
        <v>1311</v>
      </c>
      <c r="T120" s="475">
        <v>2060958</v>
      </c>
      <c r="U120" s="475">
        <v>173532</v>
      </c>
      <c r="V120" s="475" t="s">
        <v>1311</v>
      </c>
      <c r="W120" s="480" t="s">
        <v>779</v>
      </c>
    </row>
    <row r="121" spans="1:23" s="475" customFormat="1" ht="6.75" customHeight="1" x14ac:dyDescent="0.15">
      <c r="A121" s="970"/>
      <c r="W121" s="480"/>
    </row>
    <row r="122" spans="1:23" s="475" customFormat="1" ht="9.75" customHeight="1" x14ac:dyDescent="0.15">
      <c r="A122" s="970" t="s">
        <v>780</v>
      </c>
      <c r="B122" s="475" t="s">
        <v>1311</v>
      </c>
      <c r="C122" s="475" t="s">
        <v>1311</v>
      </c>
      <c r="D122" s="475" t="s">
        <v>1311</v>
      </c>
      <c r="E122" s="475">
        <v>39945</v>
      </c>
      <c r="F122" s="475">
        <v>58591</v>
      </c>
      <c r="G122" s="475" t="s">
        <v>1311</v>
      </c>
      <c r="H122" s="475" t="s">
        <v>1311</v>
      </c>
      <c r="I122" s="475">
        <v>350159</v>
      </c>
      <c r="J122" s="475" t="s">
        <v>1311</v>
      </c>
      <c r="K122" s="475" t="s">
        <v>1311</v>
      </c>
      <c r="L122" s="475" t="s">
        <v>1311</v>
      </c>
      <c r="M122" s="475">
        <v>313397</v>
      </c>
      <c r="N122" s="475">
        <v>339940</v>
      </c>
      <c r="O122" s="475">
        <v>378107</v>
      </c>
      <c r="P122" s="475">
        <v>1224393</v>
      </c>
      <c r="Q122" s="475" t="s">
        <v>1311</v>
      </c>
      <c r="R122" s="475">
        <v>1272041</v>
      </c>
      <c r="S122" s="475" t="s">
        <v>1311</v>
      </c>
      <c r="T122" s="475">
        <v>607075</v>
      </c>
      <c r="U122" s="475">
        <v>248161</v>
      </c>
      <c r="V122" s="475" t="s">
        <v>1311</v>
      </c>
      <c r="W122" s="480" t="s">
        <v>601</v>
      </c>
    </row>
    <row r="123" spans="1:23" s="475" customFormat="1" ht="9.75" customHeight="1" x14ac:dyDescent="0.15">
      <c r="A123" s="970" t="s">
        <v>1316</v>
      </c>
      <c r="B123" s="475" t="s">
        <v>1311</v>
      </c>
      <c r="C123" s="475">
        <v>81164</v>
      </c>
      <c r="D123" s="475" t="s">
        <v>1311</v>
      </c>
      <c r="E123" s="475" t="s">
        <v>1311</v>
      </c>
      <c r="F123" s="475">
        <v>100405</v>
      </c>
      <c r="G123" s="475" t="s">
        <v>1311</v>
      </c>
      <c r="H123" s="475">
        <v>15768</v>
      </c>
      <c r="I123" s="475">
        <v>375416</v>
      </c>
      <c r="J123" s="475" t="s">
        <v>1311</v>
      </c>
      <c r="K123" s="475" t="s">
        <v>1311</v>
      </c>
      <c r="L123" s="475" t="s">
        <v>1311</v>
      </c>
      <c r="M123" s="475">
        <v>63598</v>
      </c>
      <c r="N123" s="475">
        <v>281828</v>
      </c>
      <c r="O123" s="475">
        <v>392334</v>
      </c>
      <c r="P123" s="475">
        <v>1039968</v>
      </c>
      <c r="Q123" s="475" t="s">
        <v>1311</v>
      </c>
      <c r="R123" s="475">
        <v>1412925</v>
      </c>
      <c r="S123" s="475" t="s">
        <v>1311</v>
      </c>
      <c r="T123" s="475">
        <v>413976</v>
      </c>
      <c r="U123" s="475">
        <v>65063</v>
      </c>
      <c r="V123" s="475" t="s">
        <v>1311</v>
      </c>
      <c r="W123" s="480" t="s">
        <v>100</v>
      </c>
    </row>
    <row r="124" spans="1:23" s="475" customFormat="1" ht="9.75" customHeight="1" x14ac:dyDescent="0.15">
      <c r="A124" s="970" t="s">
        <v>819</v>
      </c>
      <c r="B124" s="475" t="s">
        <v>1311</v>
      </c>
      <c r="C124" s="475">
        <v>127738</v>
      </c>
      <c r="D124" s="475">
        <v>142965</v>
      </c>
      <c r="E124" s="475" t="s">
        <v>1311</v>
      </c>
      <c r="F124" s="475">
        <v>31409</v>
      </c>
      <c r="G124" s="475" t="s">
        <v>1311</v>
      </c>
      <c r="H124" s="475" t="s">
        <v>1311</v>
      </c>
      <c r="I124" s="475">
        <v>189885</v>
      </c>
      <c r="J124" s="475" t="s">
        <v>1311</v>
      </c>
      <c r="K124" s="475" t="s">
        <v>1311</v>
      </c>
      <c r="L124" s="475" t="s">
        <v>1311</v>
      </c>
      <c r="M124" s="475">
        <v>399975</v>
      </c>
      <c r="N124" s="475">
        <v>432635</v>
      </c>
      <c r="O124" s="475">
        <v>564927</v>
      </c>
      <c r="P124" s="475">
        <v>1285806</v>
      </c>
      <c r="Q124" s="475" t="s">
        <v>1311</v>
      </c>
      <c r="R124" s="475">
        <v>1202298</v>
      </c>
      <c r="S124" s="475" t="s">
        <v>1311</v>
      </c>
      <c r="T124" s="475">
        <v>472598</v>
      </c>
      <c r="U124" s="475" t="s">
        <v>1311</v>
      </c>
      <c r="V124" s="475" t="s">
        <v>1311</v>
      </c>
      <c r="W124" s="480" t="s">
        <v>101</v>
      </c>
    </row>
    <row r="125" spans="1:23" s="475" customFormat="1" ht="9.75" customHeight="1" x14ac:dyDescent="0.15">
      <c r="A125" s="970" t="s">
        <v>1005</v>
      </c>
      <c r="B125" s="475" t="s">
        <v>1311</v>
      </c>
      <c r="C125" s="475">
        <v>42220</v>
      </c>
      <c r="D125" s="475">
        <v>52404</v>
      </c>
      <c r="E125" s="475">
        <v>42461</v>
      </c>
      <c r="F125" s="475">
        <v>17666</v>
      </c>
      <c r="G125" s="475" t="s">
        <v>1311</v>
      </c>
      <c r="H125" s="475" t="s">
        <v>1311</v>
      </c>
      <c r="I125" s="475">
        <v>508528</v>
      </c>
      <c r="J125" s="475">
        <v>20107</v>
      </c>
      <c r="K125" s="475" t="s">
        <v>1311</v>
      </c>
      <c r="L125" s="475" t="s">
        <v>1311</v>
      </c>
      <c r="M125" s="475">
        <v>196215</v>
      </c>
      <c r="N125" s="475">
        <v>704632</v>
      </c>
      <c r="O125" s="475">
        <v>335997</v>
      </c>
      <c r="P125" s="475">
        <v>1290071</v>
      </c>
      <c r="Q125" s="475" t="s">
        <v>1311</v>
      </c>
      <c r="R125" s="475">
        <v>1378524</v>
      </c>
      <c r="S125" s="475" t="s">
        <v>1311</v>
      </c>
      <c r="T125" s="475">
        <v>807432</v>
      </c>
      <c r="U125" s="475">
        <v>108469</v>
      </c>
      <c r="V125" s="475" t="s">
        <v>1311</v>
      </c>
      <c r="W125" s="480" t="s">
        <v>102</v>
      </c>
    </row>
    <row r="126" spans="1:23" s="475" customFormat="1" ht="9.75" customHeight="1" x14ac:dyDescent="0.15">
      <c r="A126" s="970" t="s">
        <v>1318</v>
      </c>
      <c r="B126" s="475">
        <v>26763</v>
      </c>
      <c r="C126" s="475">
        <v>82439</v>
      </c>
      <c r="D126" s="475" t="s">
        <v>1311</v>
      </c>
      <c r="E126" s="475">
        <v>47314</v>
      </c>
      <c r="F126" s="475">
        <v>72219</v>
      </c>
      <c r="G126" s="475" t="s">
        <v>1311</v>
      </c>
      <c r="H126" s="475" t="s">
        <v>1311</v>
      </c>
      <c r="I126" s="475">
        <v>767632</v>
      </c>
      <c r="J126" s="475">
        <v>14825</v>
      </c>
      <c r="K126" s="475">
        <v>8772</v>
      </c>
      <c r="L126" s="475" t="s">
        <v>1311</v>
      </c>
      <c r="M126" s="475">
        <v>169973</v>
      </c>
      <c r="N126" s="475">
        <v>81529</v>
      </c>
      <c r="O126" s="475">
        <v>287935</v>
      </c>
      <c r="P126" s="475">
        <v>1421841</v>
      </c>
      <c r="Q126" s="475" t="s">
        <v>1311</v>
      </c>
      <c r="R126" s="475">
        <v>969485</v>
      </c>
      <c r="S126" s="475" t="s">
        <v>1311</v>
      </c>
      <c r="T126" s="475">
        <v>366952</v>
      </c>
      <c r="U126" s="475" t="s">
        <v>1311</v>
      </c>
      <c r="V126" s="475" t="s">
        <v>1311</v>
      </c>
      <c r="W126" s="480" t="s">
        <v>785</v>
      </c>
    </row>
    <row r="127" spans="1:23" s="475" customFormat="1" ht="6.75" customHeight="1" x14ac:dyDescent="0.15">
      <c r="A127" s="970"/>
      <c r="W127" s="480"/>
    </row>
    <row r="128" spans="1:23" s="475" customFormat="1" ht="9.75" customHeight="1" x14ac:dyDescent="0.15">
      <c r="A128" s="970" t="s">
        <v>786</v>
      </c>
      <c r="B128" s="475" t="s">
        <v>1311</v>
      </c>
      <c r="C128" s="475" t="s">
        <v>1311</v>
      </c>
      <c r="D128" s="475" t="s">
        <v>1311</v>
      </c>
      <c r="E128" s="475">
        <v>39945</v>
      </c>
      <c r="F128" s="475" t="s">
        <v>1311</v>
      </c>
      <c r="G128" s="475" t="s">
        <v>1311</v>
      </c>
      <c r="H128" s="475" t="s">
        <v>1311</v>
      </c>
      <c r="I128" s="475">
        <v>80136</v>
      </c>
      <c r="J128" s="475" t="s">
        <v>1311</v>
      </c>
      <c r="K128" s="475" t="s">
        <v>1311</v>
      </c>
      <c r="L128" s="475" t="s">
        <v>1311</v>
      </c>
      <c r="M128" s="475">
        <v>157005</v>
      </c>
      <c r="N128" s="475">
        <v>20884</v>
      </c>
      <c r="O128" s="475">
        <v>116026</v>
      </c>
      <c r="P128" s="475">
        <v>366534</v>
      </c>
      <c r="Q128" s="475" t="s">
        <v>1311</v>
      </c>
      <c r="R128" s="475">
        <v>606813</v>
      </c>
      <c r="S128" s="475" t="s">
        <v>1311</v>
      </c>
      <c r="T128" s="475">
        <v>264018</v>
      </c>
      <c r="U128" s="475">
        <v>118681</v>
      </c>
      <c r="V128" s="475" t="s">
        <v>1311</v>
      </c>
      <c r="W128" s="480" t="s">
        <v>602</v>
      </c>
    </row>
    <row r="129" spans="1:23" s="475" customFormat="1" ht="9.75" customHeight="1" x14ac:dyDescent="0.15">
      <c r="A129" s="970" t="s">
        <v>1346</v>
      </c>
      <c r="B129" s="475" t="s">
        <v>1311</v>
      </c>
      <c r="C129" s="475" t="s">
        <v>1311</v>
      </c>
      <c r="D129" s="475" t="s">
        <v>1311</v>
      </c>
      <c r="E129" s="475" t="s">
        <v>1311</v>
      </c>
      <c r="F129" s="475" t="s">
        <v>1311</v>
      </c>
      <c r="G129" s="475" t="s">
        <v>1311</v>
      </c>
      <c r="H129" s="475" t="s">
        <v>1311</v>
      </c>
      <c r="I129" s="475">
        <v>178141</v>
      </c>
      <c r="J129" s="475" t="s">
        <v>1311</v>
      </c>
      <c r="K129" s="475" t="s">
        <v>1311</v>
      </c>
      <c r="L129" s="475" t="s">
        <v>1311</v>
      </c>
      <c r="M129" s="475">
        <v>71065</v>
      </c>
      <c r="N129" s="475">
        <v>79860</v>
      </c>
      <c r="O129" s="475">
        <v>195834</v>
      </c>
      <c r="P129" s="475">
        <v>468165</v>
      </c>
      <c r="Q129" s="475" t="s">
        <v>1311</v>
      </c>
      <c r="R129" s="475">
        <v>395222</v>
      </c>
      <c r="S129" s="475" t="s">
        <v>1311</v>
      </c>
      <c r="T129" s="475">
        <v>96367</v>
      </c>
      <c r="U129" s="475" t="s">
        <v>1311</v>
      </c>
      <c r="V129" s="475" t="s">
        <v>1311</v>
      </c>
      <c r="W129" s="480" t="s">
        <v>86</v>
      </c>
    </row>
    <row r="130" spans="1:23" s="475" customFormat="1" ht="9.75" customHeight="1" x14ac:dyDescent="0.15">
      <c r="A130" s="970" t="s">
        <v>800</v>
      </c>
      <c r="B130" s="475" t="s">
        <v>1311</v>
      </c>
      <c r="C130" s="475" t="s">
        <v>1311</v>
      </c>
      <c r="D130" s="475" t="s">
        <v>1311</v>
      </c>
      <c r="E130" s="475" t="s">
        <v>1311</v>
      </c>
      <c r="F130" s="475">
        <v>58591</v>
      </c>
      <c r="G130" s="475" t="s">
        <v>1311</v>
      </c>
      <c r="H130" s="475" t="s">
        <v>1311</v>
      </c>
      <c r="I130" s="475">
        <v>91882</v>
      </c>
      <c r="J130" s="475" t="s">
        <v>1311</v>
      </c>
      <c r="K130" s="475" t="s">
        <v>1311</v>
      </c>
      <c r="L130" s="475" t="s">
        <v>1311</v>
      </c>
      <c r="M130" s="475">
        <v>85327</v>
      </c>
      <c r="N130" s="475">
        <v>239196</v>
      </c>
      <c r="O130" s="475">
        <v>66247</v>
      </c>
      <c r="P130" s="475">
        <v>389694</v>
      </c>
      <c r="Q130" s="475" t="s">
        <v>1311</v>
      </c>
      <c r="R130" s="475">
        <v>270006</v>
      </c>
      <c r="S130" s="475" t="s">
        <v>1311</v>
      </c>
      <c r="T130" s="475">
        <v>246690</v>
      </c>
      <c r="U130" s="475">
        <v>129480</v>
      </c>
      <c r="V130" s="475" t="s">
        <v>1311</v>
      </c>
      <c r="W130" s="480" t="s">
        <v>87</v>
      </c>
    </row>
    <row r="131" spans="1:23" s="475" customFormat="1" ht="9.75" customHeight="1" x14ac:dyDescent="0.15">
      <c r="A131" s="970" t="s">
        <v>1320</v>
      </c>
      <c r="B131" s="475" t="s">
        <v>1311</v>
      </c>
      <c r="C131" s="475" t="s">
        <v>1311</v>
      </c>
      <c r="D131" s="475" t="s">
        <v>1311</v>
      </c>
      <c r="E131" s="475" t="s">
        <v>1311</v>
      </c>
      <c r="F131" s="475">
        <v>17490</v>
      </c>
      <c r="G131" s="475" t="s">
        <v>1311</v>
      </c>
      <c r="H131" s="475">
        <v>15768</v>
      </c>
      <c r="I131" s="475">
        <v>135287</v>
      </c>
      <c r="J131" s="475" t="s">
        <v>1311</v>
      </c>
      <c r="K131" s="475" t="s">
        <v>1311</v>
      </c>
      <c r="L131" s="475" t="s">
        <v>1311</v>
      </c>
      <c r="M131" s="475" t="s">
        <v>1311</v>
      </c>
      <c r="N131" s="475">
        <v>113939</v>
      </c>
      <c r="O131" s="475">
        <v>84578</v>
      </c>
      <c r="P131" s="475">
        <v>396404</v>
      </c>
      <c r="Q131" s="475" t="s">
        <v>1311</v>
      </c>
      <c r="R131" s="475">
        <v>381343</v>
      </c>
      <c r="S131" s="475" t="s">
        <v>1311</v>
      </c>
      <c r="T131" s="475">
        <v>192690</v>
      </c>
      <c r="U131" s="475" t="s">
        <v>1311</v>
      </c>
      <c r="V131" s="475" t="s">
        <v>1311</v>
      </c>
      <c r="W131" s="480" t="s">
        <v>88</v>
      </c>
    </row>
    <row r="132" spans="1:23" s="475" customFormat="1" ht="9.75" customHeight="1" x14ac:dyDescent="0.15">
      <c r="A132" s="970" t="s">
        <v>823</v>
      </c>
      <c r="B132" s="475" t="s">
        <v>1311</v>
      </c>
      <c r="C132" s="475" t="s">
        <v>1311</v>
      </c>
      <c r="D132" s="475" t="s">
        <v>1311</v>
      </c>
      <c r="E132" s="475" t="s">
        <v>1311</v>
      </c>
      <c r="F132" s="475">
        <v>31945</v>
      </c>
      <c r="G132" s="475" t="s">
        <v>1311</v>
      </c>
      <c r="H132" s="475" t="s">
        <v>1311</v>
      </c>
      <c r="I132" s="475">
        <v>240129</v>
      </c>
      <c r="J132" s="475" t="s">
        <v>1311</v>
      </c>
      <c r="K132" s="475" t="s">
        <v>1311</v>
      </c>
      <c r="L132" s="475" t="s">
        <v>1311</v>
      </c>
      <c r="M132" s="475">
        <v>14476</v>
      </c>
      <c r="N132" s="475" t="s">
        <v>1311</v>
      </c>
      <c r="O132" s="475">
        <v>109621</v>
      </c>
      <c r="P132" s="475">
        <v>303063</v>
      </c>
      <c r="Q132" s="475" t="s">
        <v>1311</v>
      </c>
      <c r="R132" s="475">
        <v>609341</v>
      </c>
      <c r="S132" s="475" t="s">
        <v>1311</v>
      </c>
      <c r="T132" s="475">
        <v>134701</v>
      </c>
      <c r="U132" s="475">
        <v>65063</v>
      </c>
      <c r="V132" s="475" t="s">
        <v>1311</v>
      </c>
      <c r="W132" s="480" t="s">
        <v>103</v>
      </c>
    </row>
    <row r="133" spans="1:23" s="475" customFormat="1" ht="9.75" customHeight="1" x14ac:dyDescent="0.15">
      <c r="A133" s="970" t="s">
        <v>1321</v>
      </c>
      <c r="B133" s="475" t="s">
        <v>1311</v>
      </c>
      <c r="C133" s="475">
        <v>81164</v>
      </c>
      <c r="D133" s="475" t="s">
        <v>1311</v>
      </c>
      <c r="E133" s="475" t="s">
        <v>1311</v>
      </c>
      <c r="F133" s="475">
        <v>50970</v>
      </c>
      <c r="G133" s="475" t="s">
        <v>1311</v>
      </c>
      <c r="H133" s="475" t="s">
        <v>1311</v>
      </c>
      <c r="I133" s="475" t="s">
        <v>1311</v>
      </c>
      <c r="J133" s="475" t="s">
        <v>1311</v>
      </c>
      <c r="K133" s="475" t="s">
        <v>1311</v>
      </c>
      <c r="L133" s="475" t="s">
        <v>1311</v>
      </c>
      <c r="M133" s="475">
        <v>49122</v>
      </c>
      <c r="N133" s="475">
        <v>167889</v>
      </c>
      <c r="O133" s="475">
        <v>198135</v>
      </c>
      <c r="P133" s="475">
        <v>340501</v>
      </c>
      <c r="Q133" s="475" t="s">
        <v>1311</v>
      </c>
      <c r="R133" s="475">
        <v>422241</v>
      </c>
      <c r="S133" s="475" t="s">
        <v>1311</v>
      </c>
      <c r="T133" s="475">
        <v>86585</v>
      </c>
      <c r="U133" s="475" t="s">
        <v>1311</v>
      </c>
      <c r="V133" s="475" t="s">
        <v>1311</v>
      </c>
      <c r="W133" s="480" t="s">
        <v>104</v>
      </c>
    </row>
    <row r="134" spans="1:23" s="475" customFormat="1" ht="9.75" customHeight="1" x14ac:dyDescent="0.15">
      <c r="A134" s="970" t="s">
        <v>1322</v>
      </c>
      <c r="B134" s="475" t="s">
        <v>1311</v>
      </c>
      <c r="C134" s="475">
        <v>42672</v>
      </c>
      <c r="D134" s="475">
        <v>49944</v>
      </c>
      <c r="E134" s="475" t="s">
        <v>1311</v>
      </c>
      <c r="F134" s="475" t="s">
        <v>1311</v>
      </c>
      <c r="G134" s="475" t="s">
        <v>1311</v>
      </c>
      <c r="H134" s="475" t="s">
        <v>1311</v>
      </c>
      <c r="I134" s="475">
        <v>19917</v>
      </c>
      <c r="J134" s="475" t="s">
        <v>1311</v>
      </c>
      <c r="K134" s="475" t="s">
        <v>1311</v>
      </c>
      <c r="L134" s="475" t="s">
        <v>1311</v>
      </c>
      <c r="M134" s="475">
        <v>205052</v>
      </c>
      <c r="N134" s="475">
        <v>241725</v>
      </c>
      <c r="O134" s="475">
        <v>76449</v>
      </c>
      <c r="P134" s="475">
        <v>556672</v>
      </c>
      <c r="Q134" s="475" t="s">
        <v>1311</v>
      </c>
      <c r="R134" s="475">
        <v>353892</v>
      </c>
      <c r="S134" s="475" t="s">
        <v>1311</v>
      </c>
      <c r="T134" s="475">
        <v>131046</v>
      </c>
      <c r="U134" s="475" t="s">
        <v>1311</v>
      </c>
      <c r="V134" s="475" t="s">
        <v>1311</v>
      </c>
      <c r="W134" s="480" t="s">
        <v>105</v>
      </c>
    </row>
    <row r="135" spans="1:23" s="475" customFormat="1" ht="9.75" customHeight="1" x14ac:dyDescent="0.15">
      <c r="A135" s="970" t="s">
        <v>1342</v>
      </c>
      <c r="B135" s="475" t="s">
        <v>1311</v>
      </c>
      <c r="C135" s="475">
        <v>42333</v>
      </c>
      <c r="D135" s="475">
        <v>93021</v>
      </c>
      <c r="E135" s="475" t="s">
        <v>1311</v>
      </c>
      <c r="F135" s="475">
        <v>15497</v>
      </c>
      <c r="G135" s="475" t="s">
        <v>1311</v>
      </c>
      <c r="H135" s="475" t="s">
        <v>1311</v>
      </c>
      <c r="I135" s="475">
        <v>77150</v>
      </c>
      <c r="J135" s="475" t="s">
        <v>1311</v>
      </c>
      <c r="K135" s="475" t="s">
        <v>1311</v>
      </c>
      <c r="L135" s="475" t="s">
        <v>1311</v>
      </c>
      <c r="M135" s="475">
        <v>115851</v>
      </c>
      <c r="N135" s="475">
        <v>69067</v>
      </c>
      <c r="O135" s="475">
        <v>315615</v>
      </c>
      <c r="P135" s="475">
        <v>394985</v>
      </c>
      <c r="Q135" s="475" t="s">
        <v>1311</v>
      </c>
      <c r="R135" s="475">
        <v>561041</v>
      </c>
      <c r="S135" s="475" t="s">
        <v>1311</v>
      </c>
      <c r="T135" s="475">
        <v>195275</v>
      </c>
      <c r="U135" s="475" t="s">
        <v>1311</v>
      </c>
      <c r="V135" s="475" t="s">
        <v>1311</v>
      </c>
      <c r="W135" s="480" t="s">
        <v>106</v>
      </c>
    </row>
    <row r="136" spans="1:23" s="475" customFormat="1" ht="9.75" customHeight="1" x14ac:dyDescent="0.15">
      <c r="A136" s="970" t="s">
        <v>1347</v>
      </c>
      <c r="B136" s="475" t="s">
        <v>1311</v>
      </c>
      <c r="C136" s="475">
        <v>42733</v>
      </c>
      <c r="D136" s="475" t="s">
        <v>1311</v>
      </c>
      <c r="E136" s="475" t="s">
        <v>1311</v>
      </c>
      <c r="F136" s="475">
        <v>15912</v>
      </c>
      <c r="G136" s="475" t="s">
        <v>1311</v>
      </c>
      <c r="H136" s="475" t="s">
        <v>1311</v>
      </c>
      <c r="I136" s="475">
        <v>92818</v>
      </c>
      <c r="J136" s="475" t="s">
        <v>1311</v>
      </c>
      <c r="K136" s="475" t="s">
        <v>1311</v>
      </c>
      <c r="L136" s="475" t="s">
        <v>1311</v>
      </c>
      <c r="M136" s="475">
        <v>79072</v>
      </c>
      <c r="N136" s="475">
        <v>121843</v>
      </c>
      <c r="O136" s="475">
        <v>172863</v>
      </c>
      <c r="P136" s="475">
        <v>334149</v>
      </c>
      <c r="Q136" s="475" t="s">
        <v>1311</v>
      </c>
      <c r="R136" s="475">
        <v>287365</v>
      </c>
      <c r="S136" s="475" t="s">
        <v>1311</v>
      </c>
      <c r="T136" s="475">
        <v>146277</v>
      </c>
      <c r="U136" s="475" t="s">
        <v>1311</v>
      </c>
      <c r="V136" s="475" t="s">
        <v>1311</v>
      </c>
      <c r="W136" s="480" t="s">
        <v>107</v>
      </c>
    </row>
    <row r="137" spans="1:23" s="475" customFormat="1" ht="9.75" customHeight="1" x14ac:dyDescent="0.15">
      <c r="A137" s="970" t="s">
        <v>1343</v>
      </c>
      <c r="B137" s="475" t="s">
        <v>1311</v>
      </c>
      <c r="C137" s="475">
        <v>42220</v>
      </c>
      <c r="D137" s="475" t="s">
        <v>1311</v>
      </c>
      <c r="E137" s="475">
        <v>42461</v>
      </c>
      <c r="F137" s="475">
        <v>10951</v>
      </c>
      <c r="G137" s="475" t="s">
        <v>1311</v>
      </c>
      <c r="H137" s="475" t="s">
        <v>1311</v>
      </c>
      <c r="I137" s="475">
        <v>151980</v>
      </c>
      <c r="J137" s="475" t="s">
        <v>1311</v>
      </c>
      <c r="K137" s="475" t="s">
        <v>1311</v>
      </c>
      <c r="L137" s="475" t="s">
        <v>1311</v>
      </c>
      <c r="M137" s="475">
        <v>117633</v>
      </c>
      <c r="N137" s="475">
        <v>356112</v>
      </c>
      <c r="O137" s="475">
        <v>14650</v>
      </c>
      <c r="P137" s="475">
        <v>482265</v>
      </c>
      <c r="Q137" s="475" t="s">
        <v>1311</v>
      </c>
      <c r="R137" s="475">
        <v>510552</v>
      </c>
      <c r="S137" s="475" t="s">
        <v>1311</v>
      </c>
      <c r="T137" s="475">
        <v>209249</v>
      </c>
      <c r="U137" s="475" t="s">
        <v>1311</v>
      </c>
      <c r="V137" s="475" t="s">
        <v>1311</v>
      </c>
      <c r="W137" s="480" t="s">
        <v>89</v>
      </c>
    </row>
    <row r="138" spans="1:23" s="475" customFormat="1" ht="9.75" customHeight="1" x14ac:dyDescent="0.15">
      <c r="A138" s="970" t="s">
        <v>963</v>
      </c>
      <c r="B138" s="475" t="s">
        <v>1311</v>
      </c>
      <c r="C138" s="475" t="s">
        <v>1311</v>
      </c>
      <c r="D138" s="475">
        <v>52404</v>
      </c>
      <c r="E138" s="475" t="s">
        <v>1311</v>
      </c>
      <c r="F138" s="475" t="s">
        <v>1311</v>
      </c>
      <c r="G138" s="475" t="s">
        <v>1311</v>
      </c>
      <c r="H138" s="475" t="s">
        <v>1311</v>
      </c>
      <c r="I138" s="475">
        <v>117774</v>
      </c>
      <c r="J138" s="475">
        <v>20107</v>
      </c>
      <c r="K138" s="475" t="s">
        <v>1311</v>
      </c>
      <c r="L138" s="475" t="s">
        <v>1311</v>
      </c>
      <c r="M138" s="475">
        <v>78582</v>
      </c>
      <c r="N138" s="475">
        <v>81495</v>
      </c>
      <c r="O138" s="475">
        <v>113559</v>
      </c>
      <c r="P138" s="475">
        <v>409762</v>
      </c>
      <c r="Q138" s="475" t="s">
        <v>1311</v>
      </c>
      <c r="R138" s="475">
        <v>567068</v>
      </c>
      <c r="S138" s="475" t="s">
        <v>1311</v>
      </c>
      <c r="T138" s="475">
        <v>380349</v>
      </c>
      <c r="U138" s="475">
        <v>42709</v>
      </c>
      <c r="V138" s="475" t="s">
        <v>1311</v>
      </c>
      <c r="W138" s="480" t="s">
        <v>90</v>
      </c>
    </row>
    <row r="139" spans="1:23" s="475" customFormat="1" ht="9.75" customHeight="1" x14ac:dyDescent="0.15">
      <c r="A139" s="970" t="s">
        <v>797</v>
      </c>
      <c r="B139" s="475" t="s">
        <v>1311</v>
      </c>
      <c r="C139" s="475" t="s">
        <v>1311</v>
      </c>
      <c r="D139" s="475" t="s">
        <v>1311</v>
      </c>
      <c r="E139" s="475" t="s">
        <v>1311</v>
      </c>
      <c r="F139" s="475">
        <v>6715</v>
      </c>
      <c r="G139" s="475" t="s">
        <v>1311</v>
      </c>
      <c r="H139" s="475" t="s">
        <v>1311</v>
      </c>
      <c r="I139" s="475">
        <v>238774</v>
      </c>
      <c r="J139" s="475" t="s">
        <v>1311</v>
      </c>
      <c r="K139" s="475" t="s">
        <v>1311</v>
      </c>
      <c r="L139" s="475" t="s">
        <v>1311</v>
      </c>
      <c r="M139" s="475" t="s">
        <v>1311</v>
      </c>
      <c r="N139" s="475">
        <v>267025</v>
      </c>
      <c r="O139" s="475">
        <v>207788</v>
      </c>
      <c r="P139" s="475">
        <v>398044</v>
      </c>
      <c r="Q139" s="475" t="s">
        <v>1311</v>
      </c>
      <c r="R139" s="475">
        <v>300904</v>
      </c>
      <c r="S139" s="475" t="s">
        <v>1311</v>
      </c>
      <c r="T139" s="475">
        <v>217834</v>
      </c>
      <c r="U139" s="475">
        <v>65760</v>
      </c>
      <c r="V139" s="475" t="s">
        <v>1311</v>
      </c>
      <c r="W139" s="480" t="s">
        <v>91</v>
      </c>
    </row>
    <row r="140" spans="1:23" s="475" customFormat="1" ht="9.75" customHeight="1" x14ac:dyDescent="0.15">
      <c r="A140" s="970" t="s">
        <v>1348</v>
      </c>
      <c r="B140" s="475" t="s">
        <v>1311</v>
      </c>
      <c r="C140" s="475">
        <v>82439</v>
      </c>
      <c r="D140" s="475" t="s">
        <v>1311</v>
      </c>
      <c r="E140" s="475">
        <v>47314</v>
      </c>
      <c r="F140" s="475" t="s">
        <v>1311</v>
      </c>
      <c r="G140" s="475" t="s">
        <v>1311</v>
      </c>
      <c r="H140" s="475" t="s">
        <v>1311</v>
      </c>
      <c r="I140" s="475">
        <v>286894</v>
      </c>
      <c r="J140" s="475">
        <v>14825</v>
      </c>
      <c r="K140" s="475" t="s">
        <v>1311</v>
      </c>
      <c r="L140" s="475" t="s">
        <v>1311</v>
      </c>
      <c r="M140" s="475">
        <v>169973</v>
      </c>
      <c r="N140" s="475">
        <v>13994</v>
      </c>
      <c r="O140" s="475">
        <v>151009</v>
      </c>
      <c r="P140" s="475">
        <v>483177</v>
      </c>
      <c r="Q140" s="475" t="s">
        <v>1311</v>
      </c>
      <c r="R140" s="475">
        <v>328785</v>
      </c>
      <c r="S140" s="475" t="s">
        <v>1311</v>
      </c>
      <c r="T140" s="475">
        <v>179217</v>
      </c>
      <c r="U140" s="475" t="s">
        <v>1311</v>
      </c>
      <c r="V140" s="475" t="s">
        <v>1311</v>
      </c>
      <c r="W140" s="480" t="s">
        <v>799</v>
      </c>
    </row>
    <row r="141" spans="1:23" s="475" customFormat="1" ht="9.75" customHeight="1" x14ac:dyDescent="0.15">
      <c r="A141" s="970" t="s">
        <v>1319</v>
      </c>
      <c r="B141" s="475">
        <v>26763</v>
      </c>
      <c r="C141" s="475" t="s">
        <v>1311</v>
      </c>
      <c r="D141" s="475" t="s">
        <v>1311</v>
      </c>
      <c r="E141" s="475" t="s">
        <v>1311</v>
      </c>
      <c r="F141" s="475">
        <v>31791</v>
      </c>
      <c r="G141" s="475" t="s">
        <v>1311</v>
      </c>
      <c r="H141" s="475" t="s">
        <v>1311</v>
      </c>
      <c r="I141" s="475">
        <v>272948</v>
      </c>
      <c r="J141" s="475" t="s">
        <v>1311</v>
      </c>
      <c r="K141" s="475">
        <v>8772</v>
      </c>
      <c r="L141" s="475" t="s">
        <v>1311</v>
      </c>
      <c r="M141" s="475" t="s">
        <v>1311</v>
      </c>
      <c r="N141" s="475">
        <v>39159</v>
      </c>
      <c r="O141" s="475">
        <v>121959</v>
      </c>
      <c r="P141" s="475">
        <v>465250</v>
      </c>
      <c r="Q141" s="475" t="s">
        <v>1311</v>
      </c>
      <c r="R141" s="475">
        <v>212405</v>
      </c>
      <c r="S141" s="475" t="s">
        <v>1311</v>
      </c>
      <c r="T141" s="475">
        <v>105268</v>
      </c>
      <c r="U141" s="475" t="s">
        <v>1311</v>
      </c>
      <c r="V141" s="475" t="s">
        <v>1311</v>
      </c>
      <c r="W141" s="480" t="s">
        <v>86</v>
      </c>
    </row>
    <row r="142" spans="1:23" s="475" customFormat="1" ht="9.75" customHeight="1" x14ac:dyDescent="0.15">
      <c r="A142" s="971" t="s">
        <v>1324</v>
      </c>
      <c r="B142" s="479" t="s">
        <v>1311</v>
      </c>
      <c r="C142" s="478" t="s">
        <v>1311</v>
      </c>
      <c r="D142" s="478" t="s">
        <v>1311</v>
      </c>
      <c r="E142" s="478" t="s">
        <v>1311</v>
      </c>
      <c r="F142" s="478">
        <v>40428</v>
      </c>
      <c r="G142" s="478" t="s">
        <v>1311</v>
      </c>
      <c r="H142" s="478" t="s">
        <v>1311</v>
      </c>
      <c r="I142" s="478">
        <v>207790</v>
      </c>
      <c r="J142" s="478" t="s">
        <v>1311</v>
      </c>
      <c r="K142" s="478" t="s">
        <v>1311</v>
      </c>
      <c r="L142" s="478" t="s">
        <v>1311</v>
      </c>
      <c r="M142" s="478" t="s">
        <v>1311</v>
      </c>
      <c r="N142" s="478">
        <v>28376</v>
      </c>
      <c r="O142" s="478">
        <v>14967</v>
      </c>
      <c r="P142" s="478">
        <v>473414</v>
      </c>
      <c r="Q142" s="478" t="s">
        <v>1311</v>
      </c>
      <c r="R142" s="478">
        <v>428295</v>
      </c>
      <c r="S142" s="478" t="s">
        <v>1311</v>
      </c>
      <c r="T142" s="478">
        <v>82467</v>
      </c>
      <c r="U142" s="478" t="s">
        <v>1311</v>
      </c>
      <c r="V142" s="478" t="s">
        <v>1311</v>
      </c>
      <c r="W142" s="476" t="s">
        <v>87</v>
      </c>
    </row>
    <row r="143" spans="1:23" ht="12" customHeight="1" x14ac:dyDescent="0.15"/>
    <row r="144" spans="1:23" ht="12" customHeight="1" x14ac:dyDescent="0.15"/>
    <row r="145" spans="1:23" ht="12" customHeight="1" x14ac:dyDescent="0.15">
      <c r="K145" s="490" t="s">
        <v>108</v>
      </c>
      <c r="V145" s="493" t="s">
        <v>1333</v>
      </c>
    </row>
    <row r="146" spans="1:23" s="486" customFormat="1" ht="21" customHeight="1" x14ac:dyDescent="0.15">
      <c r="A146" s="1023" t="s">
        <v>230</v>
      </c>
      <c r="B146" s="489" t="s">
        <v>387</v>
      </c>
      <c r="C146" s="488"/>
      <c r="D146" s="488"/>
      <c r="E146" s="488"/>
      <c r="F146" s="488"/>
      <c r="G146" s="488"/>
      <c r="H146" s="488"/>
      <c r="I146" s="488"/>
      <c r="J146" s="488"/>
      <c r="K146" s="488"/>
      <c r="L146" s="488"/>
      <c r="M146" s="488"/>
      <c r="N146" s="488"/>
      <c r="O146" s="488"/>
      <c r="P146" s="488"/>
      <c r="Q146" s="488"/>
      <c r="R146" s="488"/>
      <c r="S146" s="488"/>
      <c r="T146" s="488"/>
      <c r="U146" s="488"/>
      <c r="V146" s="488"/>
      <c r="W146" s="1026" t="s">
        <v>92</v>
      </c>
    </row>
    <row r="147" spans="1:23" s="486" customFormat="1" ht="21" customHeight="1" x14ac:dyDescent="0.15">
      <c r="A147" s="1024"/>
      <c r="B147" s="489" t="s">
        <v>393</v>
      </c>
      <c r="C147" s="488"/>
      <c r="D147" s="488"/>
      <c r="E147" s="488"/>
      <c r="F147" s="488"/>
      <c r="G147" s="488"/>
      <c r="H147" s="851"/>
      <c r="I147" s="852" t="s">
        <v>336</v>
      </c>
      <c r="J147" s="488"/>
      <c r="K147" s="851"/>
      <c r="L147" s="852" t="s">
        <v>335</v>
      </c>
      <c r="M147" s="851"/>
      <c r="N147" s="852" t="s">
        <v>318</v>
      </c>
      <c r="O147" s="488"/>
      <c r="P147" s="488"/>
      <c r="Q147" s="488"/>
      <c r="R147" s="488"/>
      <c r="S147" s="851"/>
      <c r="T147" s="852" t="s">
        <v>317</v>
      </c>
      <c r="U147" s="488"/>
      <c r="V147" s="488"/>
      <c r="W147" s="1027"/>
    </row>
    <row r="148" spans="1:23" s="486" customFormat="1" ht="52.5" customHeight="1" x14ac:dyDescent="0.15">
      <c r="A148" s="1025"/>
      <c r="B148" s="492" t="s">
        <v>1325</v>
      </c>
      <c r="C148" s="487" t="s">
        <v>324</v>
      </c>
      <c r="D148" s="487" t="s">
        <v>323</v>
      </c>
      <c r="E148" s="487" t="s">
        <v>368</v>
      </c>
      <c r="F148" s="487" t="s">
        <v>322</v>
      </c>
      <c r="G148" s="487" t="s">
        <v>392</v>
      </c>
      <c r="H148" s="487" t="s">
        <v>391</v>
      </c>
      <c r="I148" s="854" t="s">
        <v>684</v>
      </c>
      <c r="J148" s="487" t="s">
        <v>321</v>
      </c>
      <c r="K148" s="487" t="s">
        <v>389</v>
      </c>
      <c r="L148" s="854" t="s">
        <v>1349</v>
      </c>
      <c r="M148" s="487" t="s">
        <v>320</v>
      </c>
      <c r="N148" s="854" t="s">
        <v>686</v>
      </c>
      <c r="O148" s="487" t="s">
        <v>315</v>
      </c>
      <c r="P148" s="487" t="s">
        <v>388</v>
      </c>
      <c r="Q148" s="487" t="s">
        <v>314</v>
      </c>
      <c r="R148" s="487" t="s">
        <v>311</v>
      </c>
      <c r="S148" s="487" t="s">
        <v>411</v>
      </c>
      <c r="T148" s="854" t="s">
        <v>687</v>
      </c>
      <c r="U148" s="487" t="s">
        <v>310</v>
      </c>
      <c r="V148" s="491" t="s">
        <v>309</v>
      </c>
      <c r="W148" s="1028"/>
    </row>
    <row r="149" spans="1:23" s="475" customFormat="1" ht="9.75" customHeight="1" x14ac:dyDescent="0.15">
      <c r="A149" s="969" t="s">
        <v>772</v>
      </c>
      <c r="B149" s="485">
        <v>40427</v>
      </c>
      <c r="C149" s="484">
        <v>37088</v>
      </c>
      <c r="D149" s="484">
        <v>272082</v>
      </c>
      <c r="E149" s="484">
        <v>24447</v>
      </c>
      <c r="F149" s="484">
        <v>2472860</v>
      </c>
      <c r="G149" s="484">
        <v>99937</v>
      </c>
      <c r="H149" s="484" t="s">
        <v>1311</v>
      </c>
      <c r="I149" s="484">
        <v>833502</v>
      </c>
      <c r="J149" s="484">
        <v>763853</v>
      </c>
      <c r="K149" s="484">
        <v>69649</v>
      </c>
      <c r="L149" s="484">
        <v>50457</v>
      </c>
      <c r="M149" s="484">
        <v>50457</v>
      </c>
      <c r="N149" s="484">
        <v>1238109</v>
      </c>
      <c r="O149" s="484">
        <v>916520</v>
      </c>
      <c r="P149" s="484">
        <v>56176</v>
      </c>
      <c r="Q149" s="484">
        <v>172156</v>
      </c>
      <c r="R149" s="484">
        <v>93257</v>
      </c>
      <c r="S149" s="484" t="s">
        <v>1311</v>
      </c>
      <c r="T149" s="484">
        <v>309637</v>
      </c>
      <c r="U149" s="484">
        <v>28377</v>
      </c>
      <c r="V149" s="484">
        <v>281260</v>
      </c>
      <c r="W149" s="482" t="s">
        <v>99</v>
      </c>
    </row>
    <row r="150" spans="1:23" s="475" customFormat="1" ht="9.75" customHeight="1" x14ac:dyDescent="0.15">
      <c r="A150" s="970" t="s">
        <v>817</v>
      </c>
      <c r="B150" s="475">
        <v>40587</v>
      </c>
      <c r="C150" s="475" t="s">
        <v>1311</v>
      </c>
      <c r="D150" s="475">
        <v>150754</v>
      </c>
      <c r="E150" s="475">
        <v>33534</v>
      </c>
      <c r="F150" s="475">
        <v>2090087</v>
      </c>
      <c r="G150" s="475" t="s">
        <v>1311</v>
      </c>
      <c r="H150" s="475">
        <v>35019</v>
      </c>
      <c r="I150" s="475">
        <v>334419</v>
      </c>
      <c r="J150" s="475">
        <v>334419</v>
      </c>
      <c r="K150" s="475" t="s">
        <v>1311</v>
      </c>
      <c r="L150" s="475">
        <v>281383</v>
      </c>
      <c r="M150" s="475">
        <v>281383</v>
      </c>
      <c r="N150" s="475">
        <v>407857</v>
      </c>
      <c r="O150" s="475">
        <v>298124</v>
      </c>
      <c r="P150" s="475" t="s">
        <v>1311</v>
      </c>
      <c r="Q150" s="475">
        <v>109733</v>
      </c>
      <c r="R150" s="475" t="s">
        <v>1311</v>
      </c>
      <c r="S150" s="475" t="s">
        <v>1311</v>
      </c>
      <c r="T150" s="475">
        <v>429463</v>
      </c>
      <c r="U150" s="475">
        <v>182803</v>
      </c>
      <c r="V150" s="475">
        <v>246660</v>
      </c>
      <c r="W150" s="480" t="s">
        <v>233</v>
      </c>
    </row>
    <row r="151" spans="1:23" s="475" customFormat="1" ht="9.75" customHeight="1" x14ac:dyDescent="0.15">
      <c r="A151" s="970" t="s">
        <v>1350</v>
      </c>
      <c r="B151" s="475">
        <v>118421</v>
      </c>
      <c r="C151" s="475" t="s">
        <v>1311</v>
      </c>
      <c r="D151" s="475">
        <v>125377</v>
      </c>
      <c r="E151" s="475" t="s">
        <v>1311</v>
      </c>
      <c r="F151" s="475">
        <v>2450430</v>
      </c>
      <c r="G151" s="475">
        <v>31612</v>
      </c>
      <c r="H151" s="475">
        <v>76704</v>
      </c>
      <c r="I151" s="475">
        <v>571794</v>
      </c>
      <c r="J151" s="475">
        <v>571794</v>
      </c>
      <c r="K151" s="475" t="s">
        <v>1311</v>
      </c>
      <c r="L151" s="475">
        <v>193514</v>
      </c>
      <c r="M151" s="475">
        <v>193514</v>
      </c>
      <c r="N151" s="475">
        <v>554335</v>
      </c>
      <c r="O151" s="475">
        <v>554335</v>
      </c>
      <c r="P151" s="475" t="s">
        <v>1311</v>
      </c>
      <c r="Q151" s="475" t="s">
        <v>1311</v>
      </c>
      <c r="R151" s="475" t="s">
        <v>1311</v>
      </c>
      <c r="S151" s="475" t="s">
        <v>1311</v>
      </c>
      <c r="T151" s="475">
        <v>590604</v>
      </c>
      <c r="U151" s="475">
        <v>279881</v>
      </c>
      <c r="V151" s="475">
        <v>265200</v>
      </c>
      <c r="W151" s="480" t="s">
        <v>529</v>
      </c>
    </row>
    <row r="152" spans="1:23" s="475" customFormat="1" ht="9.75" customHeight="1" x14ac:dyDescent="0.15">
      <c r="A152" s="970" t="s">
        <v>1314</v>
      </c>
      <c r="B152" s="475">
        <v>279931</v>
      </c>
      <c r="C152" s="475" t="s">
        <v>1311</v>
      </c>
      <c r="D152" s="475">
        <v>89484</v>
      </c>
      <c r="E152" s="475" t="s">
        <v>1311</v>
      </c>
      <c r="F152" s="475">
        <v>2017130</v>
      </c>
      <c r="G152" s="475">
        <v>122015</v>
      </c>
      <c r="H152" s="475" t="s">
        <v>1311</v>
      </c>
      <c r="I152" s="475">
        <v>1235912</v>
      </c>
      <c r="J152" s="475">
        <v>1103906</v>
      </c>
      <c r="K152" s="475">
        <v>132006</v>
      </c>
      <c r="L152" s="475">
        <v>391362</v>
      </c>
      <c r="M152" s="475">
        <v>391362</v>
      </c>
      <c r="N152" s="475">
        <v>473779</v>
      </c>
      <c r="O152" s="475">
        <v>159613</v>
      </c>
      <c r="P152" s="475" t="s">
        <v>1311</v>
      </c>
      <c r="Q152" s="475">
        <v>273089</v>
      </c>
      <c r="R152" s="475" t="s">
        <v>1311</v>
      </c>
      <c r="S152" s="475">
        <v>41077</v>
      </c>
      <c r="T152" s="475">
        <v>396074</v>
      </c>
      <c r="U152" s="475">
        <v>204021</v>
      </c>
      <c r="V152" s="475">
        <v>192053</v>
      </c>
      <c r="W152" s="480" t="s">
        <v>599</v>
      </c>
    </row>
    <row r="153" spans="1:23" s="475" customFormat="1" ht="9.75" customHeight="1" x14ac:dyDescent="0.15">
      <c r="A153" s="970" t="s">
        <v>776</v>
      </c>
      <c r="B153" s="475" t="s">
        <v>1311</v>
      </c>
      <c r="C153" s="475" t="s">
        <v>1311</v>
      </c>
      <c r="D153" s="475">
        <v>290240</v>
      </c>
      <c r="E153" s="475" t="s">
        <v>1311</v>
      </c>
      <c r="F153" s="475">
        <v>1506894</v>
      </c>
      <c r="G153" s="475">
        <v>82254</v>
      </c>
      <c r="H153" s="475" t="s">
        <v>1311</v>
      </c>
      <c r="I153" s="475">
        <v>1804166</v>
      </c>
      <c r="J153" s="475">
        <v>1504364</v>
      </c>
      <c r="K153" s="475">
        <v>299802</v>
      </c>
      <c r="L153" s="475">
        <v>506857</v>
      </c>
      <c r="M153" s="475">
        <v>506857</v>
      </c>
      <c r="N153" s="475">
        <v>505917</v>
      </c>
      <c r="O153" s="475">
        <v>345615</v>
      </c>
      <c r="P153" s="475" t="s">
        <v>1311</v>
      </c>
      <c r="Q153" s="475">
        <v>148543</v>
      </c>
      <c r="R153" s="475" t="s">
        <v>1311</v>
      </c>
      <c r="S153" s="475">
        <v>11759</v>
      </c>
      <c r="T153" s="475">
        <v>772168</v>
      </c>
      <c r="U153" s="475">
        <v>599225</v>
      </c>
      <c r="V153" s="475">
        <v>172943</v>
      </c>
      <c r="W153" s="480" t="s">
        <v>777</v>
      </c>
    </row>
    <row r="154" spans="1:23" s="475" customFormat="1" ht="6.75" customHeight="1" x14ac:dyDescent="0.15">
      <c r="A154" s="970"/>
      <c r="W154" s="480"/>
    </row>
    <row r="155" spans="1:23" s="475" customFormat="1" ht="9.75" customHeight="1" x14ac:dyDescent="0.15">
      <c r="A155" s="970" t="s">
        <v>738</v>
      </c>
      <c r="B155" s="475">
        <v>199396</v>
      </c>
      <c r="C155" s="475" t="s">
        <v>1311</v>
      </c>
      <c r="D155" s="475" t="s">
        <v>1311</v>
      </c>
      <c r="E155" s="475" t="s">
        <v>1311</v>
      </c>
      <c r="F155" s="475">
        <v>1784198</v>
      </c>
      <c r="G155" s="475">
        <v>72137</v>
      </c>
      <c r="H155" s="475" t="s">
        <v>1311</v>
      </c>
      <c r="I155" s="475">
        <v>1440130</v>
      </c>
      <c r="J155" s="475">
        <v>1198926</v>
      </c>
      <c r="K155" s="475">
        <v>241204</v>
      </c>
      <c r="L155" s="475">
        <v>256382</v>
      </c>
      <c r="M155" s="475">
        <v>256382</v>
      </c>
      <c r="N155" s="475">
        <v>522111</v>
      </c>
      <c r="O155" s="475">
        <v>181154</v>
      </c>
      <c r="P155" s="475" t="s">
        <v>1311</v>
      </c>
      <c r="Q155" s="475">
        <v>322402</v>
      </c>
      <c r="R155" s="475" t="s">
        <v>1311</v>
      </c>
      <c r="S155" s="475">
        <v>18555</v>
      </c>
      <c r="T155" s="475">
        <v>567046</v>
      </c>
      <c r="U155" s="475">
        <v>365076</v>
      </c>
      <c r="V155" s="475">
        <v>201970</v>
      </c>
      <c r="W155" s="480" t="s">
        <v>600</v>
      </c>
    </row>
    <row r="156" spans="1:23" s="475" customFormat="1" ht="9.75" customHeight="1" x14ac:dyDescent="0.15">
      <c r="A156" s="970" t="s">
        <v>776</v>
      </c>
      <c r="B156" s="475" t="s">
        <v>1311</v>
      </c>
      <c r="C156" s="475" t="s">
        <v>1311</v>
      </c>
      <c r="D156" s="475">
        <v>290240</v>
      </c>
      <c r="E156" s="475" t="s">
        <v>1311</v>
      </c>
      <c r="F156" s="475">
        <v>1514932</v>
      </c>
      <c r="G156" s="475">
        <v>82254</v>
      </c>
      <c r="H156" s="475" t="s">
        <v>1311</v>
      </c>
      <c r="I156" s="475">
        <v>2139278</v>
      </c>
      <c r="J156" s="475">
        <v>1706574</v>
      </c>
      <c r="K156" s="475">
        <v>432704</v>
      </c>
      <c r="L156" s="475">
        <v>557403</v>
      </c>
      <c r="M156" s="475">
        <v>557403</v>
      </c>
      <c r="N156" s="475">
        <v>672128</v>
      </c>
      <c r="O156" s="475">
        <v>303110</v>
      </c>
      <c r="P156" s="475" t="s">
        <v>1311</v>
      </c>
      <c r="Q156" s="475">
        <v>357259</v>
      </c>
      <c r="R156" s="475" t="s">
        <v>1311</v>
      </c>
      <c r="S156" s="475">
        <v>11759</v>
      </c>
      <c r="T156" s="475">
        <v>698947</v>
      </c>
      <c r="U156" s="475">
        <v>561717</v>
      </c>
      <c r="V156" s="475">
        <v>137230</v>
      </c>
      <c r="W156" s="480" t="s">
        <v>779</v>
      </c>
    </row>
    <row r="157" spans="1:23" s="475" customFormat="1" ht="6.75" customHeight="1" x14ac:dyDescent="0.15">
      <c r="A157" s="970"/>
      <c r="W157" s="480"/>
    </row>
    <row r="158" spans="1:23" s="475" customFormat="1" ht="9.75" customHeight="1" x14ac:dyDescent="0.15">
      <c r="A158" s="970" t="s">
        <v>1003</v>
      </c>
      <c r="B158" s="475" t="s">
        <v>1311</v>
      </c>
      <c r="C158" s="475" t="s">
        <v>1311</v>
      </c>
      <c r="D158" s="475" t="s">
        <v>1311</v>
      </c>
      <c r="E158" s="475" t="s">
        <v>1311</v>
      </c>
      <c r="F158" s="475">
        <v>358914</v>
      </c>
      <c r="G158" s="475" t="s">
        <v>1311</v>
      </c>
      <c r="H158" s="475" t="s">
        <v>1311</v>
      </c>
      <c r="I158" s="475">
        <v>479939</v>
      </c>
      <c r="J158" s="475">
        <v>370741</v>
      </c>
      <c r="K158" s="475">
        <v>109198</v>
      </c>
      <c r="L158" s="475">
        <v>51309</v>
      </c>
      <c r="M158" s="475">
        <v>51309</v>
      </c>
      <c r="N158" s="475">
        <v>194170</v>
      </c>
      <c r="O158" s="475">
        <v>144857</v>
      </c>
      <c r="P158" s="475" t="s">
        <v>1311</v>
      </c>
      <c r="Q158" s="475">
        <v>49313</v>
      </c>
      <c r="R158" s="475" t="s">
        <v>1311</v>
      </c>
      <c r="S158" s="475" t="s">
        <v>1311</v>
      </c>
      <c r="T158" s="475">
        <v>280718</v>
      </c>
      <c r="U158" s="475">
        <v>217264</v>
      </c>
      <c r="V158" s="475">
        <v>63454</v>
      </c>
      <c r="W158" s="480" t="s">
        <v>601</v>
      </c>
    </row>
    <row r="159" spans="1:23" s="475" customFormat="1" ht="9.75" customHeight="1" x14ac:dyDescent="0.15">
      <c r="A159" s="970" t="s">
        <v>1316</v>
      </c>
      <c r="B159" s="475" t="s">
        <v>1311</v>
      </c>
      <c r="C159" s="475" t="s">
        <v>1311</v>
      </c>
      <c r="D159" s="475" t="s">
        <v>1311</v>
      </c>
      <c r="E159" s="475" t="s">
        <v>1311</v>
      </c>
      <c r="F159" s="475">
        <v>348913</v>
      </c>
      <c r="G159" s="475" t="s">
        <v>1311</v>
      </c>
      <c r="H159" s="475" t="s">
        <v>1311</v>
      </c>
      <c r="I159" s="475">
        <v>494286</v>
      </c>
      <c r="J159" s="475">
        <v>494286</v>
      </c>
      <c r="K159" s="475" t="s">
        <v>1311</v>
      </c>
      <c r="L159" s="475">
        <v>200959</v>
      </c>
      <c r="M159" s="475">
        <v>200959</v>
      </c>
      <c r="N159" s="475">
        <v>221181</v>
      </c>
      <c r="O159" s="475">
        <v>160709</v>
      </c>
      <c r="P159" s="475" t="s">
        <v>1311</v>
      </c>
      <c r="Q159" s="475">
        <v>48713</v>
      </c>
      <c r="R159" s="475" t="s">
        <v>1311</v>
      </c>
      <c r="S159" s="475">
        <v>11759</v>
      </c>
      <c r="T159" s="475">
        <v>206098</v>
      </c>
      <c r="U159" s="475">
        <v>153300</v>
      </c>
      <c r="V159" s="475">
        <v>52798</v>
      </c>
      <c r="W159" s="480" t="s">
        <v>100</v>
      </c>
    </row>
    <row r="160" spans="1:23" s="475" customFormat="1" ht="9.75" customHeight="1" x14ac:dyDescent="0.15">
      <c r="A160" s="970" t="s">
        <v>819</v>
      </c>
      <c r="B160" s="475" t="s">
        <v>1311</v>
      </c>
      <c r="C160" s="475" t="s">
        <v>1311</v>
      </c>
      <c r="D160" s="475">
        <v>76374</v>
      </c>
      <c r="E160" s="475" t="s">
        <v>1311</v>
      </c>
      <c r="F160" s="475">
        <v>396224</v>
      </c>
      <c r="G160" s="475" t="s">
        <v>1311</v>
      </c>
      <c r="H160" s="475" t="s">
        <v>1311</v>
      </c>
      <c r="I160" s="475">
        <v>197432</v>
      </c>
      <c r="J160" s="475">
        <v>197432</v>
      </c>
      <c r="K160" s="475" t="s">
        <v>1311</v>
      </c>
      <c r="L160" s="475">
        <v>51523</v>
      </c>
      <c r="M160" s="475">
        <v>51523</v>
      </c>
      <c r="N160" s="475">
        <v>40049</v>
      </c>
      <c r="O160" s="475">
        <v>40049</v>
      </c>
      <c r="P160" s="475" t="s">
        <v>1311</v>
      </c>
      <c r="Q160" s="475" t="s">
        <v>1311</v>
      </c>
      <c r="R160" s="475" t="s">
        <v>1311</v>
      </c>
      <c r="S160" s="475" t="s">
        <v>1311</v>
      </c>
      <c r="T160" s="475">
        <v>106918</v>
      </c>
      <c r="U160" s="475">
        <v>80365</v>
      </c>
      <c r="V160" s="475">
        <v>26553</v>
      </c>
      <c r="W160" s="480" t="s">
        <v>101</v>
      </c>
    </row>
    <row r="161" spans="1:23" s="475" customFormat="1" ht="9.75" customHeight="1" x14ac:dyDescent="0.15">
      <c r="A161" s="970" t="s">
        <v>1317</v>
      </c>
      <c r="B161" s="475" t="s">
        <v>1311</v>
      </c>
      <c r="C161" s="475" t="s">
        <v>1311</v>
      </c>
      <c r="D161" s="475">
        <v>213866</v>
      </c>
      <c r="E161" s="475" t="s">
        <v>1311</v>
      </c>
      <c r="F161" s="475">
        <v>402843</v>
      </c>
      <c r="G161" s="475">
        <v>82254</v>
      </c>
      <c r="H161" s="475" t="s">
        <v>1311</v>
      </c>
      <c r="I161" s="475">
        <v>632509</v>
      </c>
      <c r="J161" s="475">
        <v>441905</v>
      </c>
      <c r="K161" s="475">
        <v>190604</v>
      </c>
      <c r="L161" s="475">
        <v>203066</v>
      </c>
      <c r="M161" s="475">
        <v>203066</v>
      </c>
      <c r="N161" s="475">
        <v>50517</v>
      </c>
      <c r="O161" s="475" t="s">
        <v>1311</v>
      </c>
      <c r="P161" s="475" t="s">
        <v>1311</v>
      </c>
      <c r="Q161" s="475">
        <v>50517</v>
      </c>
      <c r="R161" s="475" t="s">
        <v>1311</v>
      </c>
      <c r="S161" s="475" t="s">
        <v>1311</v>
      </c>
      <c r="T161" s="475">
        <v>178434</v>
      </c>
      <c r="U161" s="475">
        <v>148296</v>
      </c>
      <c r="V161" s="475">
        <v>30138</v>
      </c>
      <c r="W161" s="480" t="s">
        <v>102</v>
      </c>
    </row>
    <row r="162" spans="1:23" s="475" customFormat="1" ht="9.75" customHeight="1" x14ac:dyDescent="0.15">
      <c r="A162" s="970" t="s">
        <v>784</v>
      </c>
      <c r="B162" s="475" t="s">
        <v>1311</v>
      </c>
      <c r="C162" s="475" t="s">
        <v>1311</v>
      </c>
      <c r="D162" s="475" t="s">
        <v>1311</v>
      </c>
      <c r="E162" s="475" t="s">
        <v>1311</v>
      </c>
      <c r="F162" s="475">
        <v>366952</v>
      </c>
      <c r="G162" s="475" t="s">
        <v>1311</v>
      </c>
      <c r="H162" s="475" t="s">
        <v>1311</v>
      </c>
      <c r="I162" s="475">
        <v>815051</v>
      </c>
      <c r="J162" s="475">
        <v>572951</v>
      </c>
      <c r="K162" s="475">
        <v>242100</v>
      </c>
      <c r="L162" s="475">
        <v>101855</v>
      </c>
      <c r="M162" s="475">
        <v>101855</v>
      </c>
      <c r="N162" s="475">
        <v>360381</v>
      </c>
      <c r="O162" s="475">
        <v>102352</v>
      </c>
      <c r="P162" s="475" t="s">
        <v>1311</v>
      </c>
      <c r="Q162" s="475">
        <v>258029</v>
      </c>
      <c r="R162" s="475" t="s">
        <v>1311</v>
      </c>
      <c r="S162" s="475" t="s">
        <v>1311</v>
      </c>
      <c r="T162" s="475">
        <v>207497</v>
      </c>
      <c r="U162" s="475">
        <v>179756</v>
      </c>
      <c r="V162" s="475">
        <v>27741</v>
      </c>
      <c r="W162" s="480" t="s">
        <v>785</v>
      </c>
    </row>
    <row r="163" spans="1:23" s="475" customFormat="1" ht="6.75" customHeight="1" x14ac:dyDescent="0.15">
      <c r="A163" s="970"/>
      <c r="W163" s="480"/>
    </row>
    <row r="164" spans="1:23" s="475" customFormat="1" ht="9.75" customHeight="1" x14ac:dyDescent="0.15">
      <c r="A164" s="970" t="s">
        <v>1329</v>
      </c>
      <c r="B164" s="475" t="s">
        <v>1311</v>
      </c>
      <c r="C164" s="475" t="s">
        <v>1311</v>
      </c>
      <c r="D164" s="475" t="s">
        <v>1311</v>
      </c>
      <c r="E164" s="475" t="s">
        <v>1311</v>
      </c>
      <c r="F164" s="475">
        <v>145337</v>
      </c>
      <c r="G164" s="475" t="s">
        <v>1311</v>
      </c>
      <c r="H164" s="475" t="s">
        <v>1311</v>
      </c>
      <c r="I164" s="475">
        <v>52335</v>
      </c>
      <c r="J164" s="475">
        <v>52335</v>
      </c>
      <c r="K164" s="475" t="s">
        <v>1311</v>
      </c>
      <c r="L164" s="475" t="s">
        <v>1311</v>
      </c>
      <c r="M164" s="475" t="s">
        <v>1311</v>
      </c>
      <c r="N164" s="475">
        <v>84751</v>
      </c>
      <c r="O164" s="475">
        <v>84751</v>
      </c>
      <c r="P164" s="475" t="s">
        <v>1311</v>
      </c>
      <c r="Q164" s="475" t="s">
        <v>1311</v>
      </c>
      <c r="R164" s="475" t="s">
        <v>1311</v>
      </c>
      <c r="S164" s="475" t="s">
        <v>1311</v>
      </c>
      <c r="T164" s="475">
        <v>130179</v>
      </c>
      <c r="U164" s="475">
        <v>102802</v>
      </c>
      <c r="V164" s="475">
        <v>27377</v>
      </c>
      <c r="W164" s="480" t="s">
        <v>602</v>
      </c>
    </row>
    <row r="165" spans="1:23" s="475" customFormat="1" ht="9.75" customHeight="1" x14ac:dyDescent="0.15">
      <c r="A165" s="970" t="s">
        <v>957</v>
      </c>
      <c r="B165" s="475" t="s">
        <v>1311</v>
      </c>
      <c r="C165" s="475" t="s">
        <v>1311</v>
      </c>
      <c r="D165" s="475" t="s">
        <v>1311</v>
      </c>
      <c r="E165" s="475" t="s">
        <v>1311</v>
      </c>
      <c r="F165" s="475">
        <v>96367</v>
      </c>
      <c r="G165" s="475" t="s">
        <v>1311</v>
      </c>
      <c r="H165" s="475" t="s">
        <v>1311</v>
      </c>
      <c r="I165" s="475">
        <v>223658</v>
      </c>
      <c r="J165" s="475">
        <v>223658</v>
      </c>
      <c r="K165" s="475" t="s">
        <v>1311</v>
      </c>
      <c r="L165" s="475">
        <v>51309</v>
      </c>
      <c r="M165" s="475">
        <v>51309</v>
      </c>
      <c r="N165" s="475">
        <v>49313</v>
      </c>
      <c r="O165" s="475" t="s">
        <v>1311</v>
      </c>
      <c r="P165" s="475" t="s">
        <v>1311</v>
      </c>
      <c r="Q165" s="475">
        <v>49313</v>
      </c>
      <c r="R165" s="475" t="s">
        <v>1311</v>
      </c>
      <c r="S165" s="475" t="s">
        <v>1311</v>
      </c>
      <c r="T165" s="475">
        <v>30100</v>
      </c>
      <c r="U165" s="475">
        <v>30100</v>
      </c>
      <c r="V165" s="475" t="s">
        <v>1311</v>
      </c>
      <c r="W165" s="480" t="s">
        <v>86</v>
      </c>
    </row>
    <row r="166" spans="1:23" s="475" customFormat="1" ht="9.75" customHeight="1" x14ac:dyDescent="0.15">
      <c r="A166" s="970" t="s">
        <v>821</v>
      </c>
      <c r="B166" s="475" t="s">
        <v>1311</v>
      </c>
      <c r="C166" s="475" t="s">
        <v>1311</v>
      </c>
      <c r="D166" s="475" t="s">
        <v>1311</v>
      </c>
      <c r="E166" s="475" t="s">
        <v>1311</v>
      </c>
      <c r="F166" s="475">
        <v>117210</v>
      </c>
      <c r="G166" s="475" t="s">
        <v>1311</v>
      </c>
      <c r="H166" s="475" t="s">
        <v>1311</v>
      </c>
      <c r="I166" s="475">
        <v>203946</v>
      </c>
      <c r="J166" s="475">
        <v>94748</v>
      </c>
      <c r="K166" s="475">
        <v>109198</v>
      </c>
      <c r="L166" s="475" t="s">
        <v>1311</v>
      </c>
      <c r="M166" s="475" t="s">
        <v>1311</v>
      </c>
      <c r="N166" s="475">
        <v>60106</v>
      </c>
      <c r="O166" s="475">
        <v>60106</v>
      </c>
      <c r="P166" s="475" t="s">
        <v>1311</v>
      </c>
      <c r="Q166" s="475" t="s">
        <v>1311</v>
      </c>
      <c r="R166" s="475" t="s">
        <v>1311</v>
      </c>
      <c r="S166" s="475" t="s">
        <v>1311</v>
      </c>
      <c r="T166" s="475">
        <v>120439</v>
      </c>
      <c r="U166" s="475">
        <v>84362</v>
      </c>
      <c r="V166" s="475">
        <v>36077</v>
      </c>
      <c r="W166" s="480" t="s">
        <v>87</v>
      </c>
    </row>
    <row r="167" spans="1:23" s="475" customFormat="1" ht="9.75" customHeight="1" x14ac:dyDescent="0.15">
      <c r="A167" s="970" t="s">
        <v>1340</v>
      </c>
      <c r="B167" s="475" t="s">
        <v>1311</v>
      </c>
      <c r="C167" s="475" t="s">
        <v>1311</v>
      </c>
      <c r="D167" s="475" t="s">
        <v>1311</v>
      </c>
      <c r="E167" s="475" t="s">
        <v>1311</v>
      </c>
      <c r="F167" s="475">
        <v>192690</v>
      </c>
      <c r="G167" s="475" t="s">
        <v>1311</v>
      </c>
      <c r="H167" s="475" t="s">
        <v>1311</v>
      </c>
      <c r="I167" s="475">
        <v>212756</v>
      </c>
      <c r="J167" s="475">
        <v>212756</v>
      </c>
      <c r="K167" s="475" t="s">
        <v>1311</v>
      </c>
      <c r="L167" s="475">
        <v>89334</v>
      </c>
      <c r="M167" s="475">
        <v>89334</v>
      </c>
      <c r="N167" s="475">
        <v>221181</v>
      </c>
      <c r="O167" s="475">
        <v>160709</v>
      </c>
      <c r="P167" s="475" t="s">
        <v>1311</v>
      </c>
      <c r="Q167" s="475">
        <v>48713</v>
      </c>
      <c r="R167" s="475" t="s">
        <v>1311</v>
      </c>
      <c r="S167" s="475">
        <v>11759</v>
      </c>
      <c r="T167" s="475">
        <v>45556</v>
      </c>
      <c r="U167" s="475">
        <v>45556</v>
      </c>
      <c r="V167" s="475" t="s">
        <v>1311</v>
      </c>
      <c r="W167" s="480" t="s">
        <v>88</v>
      </c>
    </row>
    <row r="168" spans="1:23" s="475" customFormat="1" ht="9.75" customHeight="1" x14ac:dyDescent="0.15">
      <c r="A168" s="970" t="s">
        <v>823</v>
      </c>
      <c r="B168" s="475" t="s">
        <v>1311</v>
      </c>
      <c r="C168" s="475" t="s">
        <v>1311</v>
      </c>
      <c r="D168" s="475" t="s">
        <v>1311</v>
      </c>
      <c r="E168" s="475" t="s">
        <v>1311</v>
      </c>
      <c r="F168" s="475">
        <v>69638</v>
      </c>
      <c r="G168" s="475" t="s">
        <v>1311</v>
      </c>
      <c r="H168" s="475" t="s">
        <v>1311</v>
      </c>
      <c r="I168" s="475">
        <v>166620</v>
      </c>
      <c r="J168" s="475">
        <v>166620</v>
      </c>
      <c r="K168" s="475" t="s">
        <v>1311</v>
      </c>
      <c r="L168" s="475">
        <v>111625</v>
      </c>
      <c r="M168" s="475">
        <v>111625</v>
      </c>
      <c r="N168" s="475" t="s">
        <v>1311</v>
      </c>
      <c r="O168" s="475" t="s">
        <v>1311</v>
      </c>
      <c r="P168" s="475" t="s">
        <v>1311</v>
      </c>
      <c r="Q168" s="475" t="s">
        <v>1311</v>
      </c>
      <c r="R168" s="475" t="s">
        <v>1311</v>
      </c>
      <c r="S168" s="475" t="s">
        <v>1311</v>
      </c>
      <c r="T168" s="475">
        <v>110555</v>
      </c>
      <c r="U168" s="475">
        <v>78016</v>
      </c>
      <c r="V168" s="475">
        <v>32539</v>
      </c>
      <c r="W168" s="480" t="s">
        <v>103</v>
      </c>
    </row>
    <row r="169" spans="1:23" s="475" customFormat="1" ht="9.75" customHeight="1" x14ac:dyDescent="0.15">
      <c r="A169" s="970" t="s">
        <v>791</v>
      </c>
      <c r="B169" s="475" t="s">
        <v>1311</v>
      </c>
      <c r="C169" s="475" t="s">
        <v>1311</v>
      </c>
      <c r="D169" s="475" t="s">
        <v>1311</v>
      </c>
      <c r="E169" s="475" t="s">
        <v>1311</v>
      </c>
      <c r="F169" s="475">
        <v>86585</v>
      </c>
      <c r="G169" s="475" t="s">
        <v>1311</v>
      </c>
      <c r="H169" s="475" t="s">
        <v>1311</v>
      </c>
      <c r="I169" s="475">
        <v>114910</v>
      </c>
      <c r="J169" s="475">
        <v>114910</v>
      </c>
      <c r="K169" s="475" t="s">
        <v>1311</v>
      </c>
      <c r="L169" s="475" t="s">
        <v>1311</v>
      </c>
      <c r="M169" s="475" t="s">
        <v>1311</v>
      </c>
      <c r="N169" s="475" t="s">
        <v>1311</v>
      </c>
      <c r="O169" s="475" t="s">
        <v>1311</v>
      </c>
      <c r="P169" s="475" t="s">
        <v>1311</v>
      </c>
      <c r="Q169" s="475" t="s">
        <v>1311</v>
      </c>
      <c r="R169" s="475" t="s">
        <v>1311</v>
      </c>
      <c r="S169" s="475" t="s">
        <v>1311</v>
      </c>
      <c r="T169" s="475">
        <v>49987</v>
      </c>
      <c r="U169" s="475">
        <v>29728</v>
      </c>
      <c r="V169" s="475">
        <v>20259</v>
      </c>
      <c r="W169" s="480" t="s">
        <v>104</v>
      </c>
    </row>
    <row r="170" spans="1:23" s="475" customFormat="1" ht="9.75" customHeight="1" x14ac:dyDescent="0.15">
      <c r="A170" s="970" t="s">
        <v>1322</v>
      </c>
      <c r="B170" s="475" t="s">
        <v>1311</v>
      </c>
      <c r="C170" s="475" t="s">
        <v>1311</v>
      </c>
      <c r="D170" s="475" t="s">
        <v>1311</v>
      </c>
      <c r="E170" s="475" t="s">
        <v>1311</v>
      </c>
      <c r="F170" s="475">
        <v>131046</v>
      </c>
      <c r="G170" s="475" t="s">
        <v>1311</v>
      </c>
      <c r="H170" s="475" t="s">
        <v>1311</v>
      </c>
      <c r="I170" s="475">
        <v>51094</v>
      </c>
      <c r="J170" s="475">
        <v>51094</v>
      </c>
      <c r="K170" s="475" t="s">
        <v>1311</v>
      </c>
      <c r="L170" s="475">
        <v>51523</v>
      </c>
      <c r="M170" s="475">
        <v>51523</v>
      </c>
      <c r="N170" s="475">
        <v>40049</v>
      </c>
      <c r="O170" s="475">
        <v>40049</v>
      </c>
      <c r="P170" s="475" t="s">
        <v>1311</v>
      </c>
      <c r="Q170" s="475" t="s">
        <v>1311</v>
      </c>
      <c r="R170" s="475" t="s">
        <v>1311</v>
      </c>
      <c r="S170" s="475" t="s">
        <v>1311</v>
      </c>
      <c r="T170" s="475" t="s">
        <v>1311</v>
      </c>
      <c r="U170" s="475" t="s">
        <v>1311</v>
      </c>
      <c r="V170" s="475" t="s">
        <v>1311</v>
      </c>
      <c r="W170" s="480" t="s">
        <v>105</v>
      </c>
    </row>
    <row r="171" spans="1:23" s="475" customFormat="1" ht="9.75" customHeight="1" x14ac:dyDescent="0.15">
      <c r="A171" s="970" t="s">
        <v>793</v>
      </c>
      <c r="B171" s="475" t="s">
        <v>1311</v>
      </c>
      <c r="C171" s="475" t="s">
        <v>1311</v>
      </c>
      <c r="D171" s="475">
        <v>19991</v>
      </c>
      <c r="E171" s="475" t="s">
        <v>1311</v>
      </c>
      <c r="F171" s="475">
        <v>175284</v>
      </c>
      <c r="G171" s="475" t="s">
        <v>1311</v>
      </c>
      <c r="H171" s="475" t="s">
        <v>1311</v>
      </c>
      <c r="I171" s="475">
        <v>47942</v>
      </c>
      <c r="J171" s="475">
        <v>47942</v>
      </c>
      <c r="K171" s="475" t="s">
        <v>1311</v>
      </c>
      <c r="L171" s="475" t="s">
        <v>1311</v>
      </c>
      <c r="M171" s="475" t="s">
        <v>1311</v>
      </c>
      <c r="N171" s="475" t="s">
        <v>1311</v>
      </c>
      <c r="O171" s="475" t="s">
        <v>1311</v>
      </c>
      <c r="P171" s="475" t="s">
        <v>1311</v>
      </c>
      <c r="Q171" s="475" t="s">
        <v>1311</v>
      </c>
      <c r="R171" s="475" t="s">
        <v>1311</v>
      </c>
      <c r="S171" s="475" t="s">
        <v>1311</v>
      </c>
      <c r="T171" s="475">
        <v>77340</v>
      </c>
      <c r="U171" s="475">
        <v>50787</v>
      </c>
      <c r="V171" s="475">
        <v>26553</v>
      </c>
      <c r="W171" s="480" t="s">
        <v>106</v>
      </c>
    </row>
    <row r="172" spans="1:23" s="475" customFormat="1" ht="9.75" customHeight="1" x14ac:dyDescent="0.15">
      <c r="A172" s="970" t="s">
        <v>1347</v>
      </c>
      <c r="B172" s="475" t="s">
        <v>1311</v>
      </c>
      <c r="C172" s="475" t="s">
        <v>1311</v>
      </c>
      <c r="D172" s="475">
        <v>56383</v>
      </c>
      <c r="E172" s="475" t="s">
        <v>1311</v>
      </c>
      <c r="F172" s="475">
        <v>89894</v>
      </c>
      <c r="G172" s="475" t="s">
        <v>1311</v>
      </c>
      <c r="H172" s="475" t="s">
        <v>1311</v>
      </c>
      <c r="I172" s="475">
        <v>98396</v>
      </c>
      <c r="J172" s="475">
        <v>98396</v>
      </c>
      <c r="K172" s="475" t="s">
        <v>1311</v>
      </c>
      <c r="L172" s="475" t="s">
        <v>1311</v>
      </c>
      <c r="M172" s="475" t="s">
        <v>1311</v>
      </c>
      <c r="N172" s="475" t="s">
        <v>1311</v>
      </c>
      <c r="O172" s="475" t="s">
        <v>1311</v>
      </c>
      <c r="P172" s="475" t="s">
        <v>1311</v>
      </c>
      <c r="Q172" s="475" t="s">
        <v>1311</v>
      </c>
      <c r="R172" s="475" t="s">
        <v>1311</v>
      </c>
      <c r="S172" s="475" t="s">
        <v>1311</v>
      </c>
      <c r="T172" s="475">
        <v>29578</v>
      </c>
      <c r="U172" s="475">
        <v>29578</v>
      </c>
      <c r="V172" s="475" t="s">
        <v>1311</v>
      </c>
      <c r="W172" s="480" t="s">
        <v>107</v>
      </c>
    </row>
    <row r="173" spans="1:23" s="475" customFormat="1" ht="9.75" customHeight="1" x14ac:dyDescent="0.15">
      <c r="A173" s="970" t="s">
        <v>1343</v>
      </c>
      <c r="B173" s="475" t="s">
        <v>1311</v>
      </c>
      <c r="C173" s="475" t="s">
        <v>1311</v>
      </c>
      <c r="D173" s="475">
        <v>75225</v>
      </c>
      <c r="E173" s="475" t="s">
        <v>1311</v>
      </c>
      <c r="F173" s="475">
        <v>102726</v>
      </c>
      <c r="G173" s="475">
        <v>31298</v>
      </c>
      <c r="H173" s="475" t="s">
        <v>1311</v>
      </c>
      <c r="I173" s="475">
        <v>109846</v>
      </c>
      <c r="J173" s="475">
        <v>109846</v>
      </c>
      <c r="K173" s="475" t="s">
        <v>1311</v>
      </c>
      <c r="L173" s="475">
        <v>51641</v>
      </c>
      <c r="M173" s="475">
        <v>51641</v>
      </c>
      <c r="N173" s="475" t="s">
        <v>1311</v>
      </c>
      <c r="O173" s="475" t="s">
        <v>1311</v>
      </c>
      <c r="P173" s="475" t="s">
        <v>1311</v>
      </c>
      <c r="Q173" s="475" t="s">
        <v>1311</v>
      </c>
      <c r="R173" s="475" t="s">
        <v>1311</v>
      </c>
      <c r="S173" s="475" t="s">
        <v>1311</v>
      </c>
      <c r="T173" s="475">
        <v>48285</v>
      </c>
      <c r="U173" s="475">
        <v>48285</v>
      </c>
      <c r="V173" s="475" t="s">
        <v>1311</v>
      </c>
      <c r="W173" s="480" t="s">
        <v>89</v>
      </c>
    </row>
    <row r="174" spans="1:23" s="475" customFormat="1" ht="9.75" customHeight="1" x14ac:dyDescent="0.15">
      <c r="A174" s="970" t="s">
        <v>796</v>
      </c>
      <c r="B174" s="475" t="s">
        <v>1311</v>
      </c>
      <c r="C174" s="475" t="s">
        <v>1311</v>
      </c>
      <c r="D174" s="475">
        <v>138641</v>
      </c>
      <c r="E174" s="475" t="s">
        <v>1311</v>
      </c>
      <c r="F174" s="475">
        <v>148043</v>
      </c>
      <c r="G174" s="475">
        <v>50956</v>
      </c>
      <c r="H174" s="475" t="s">
        <v>1311</v>
      </c>
      <c r="I174" s="475">
        <v>100032</v>
      </c>
      <c r="J174" s="475">
        <v>52389</v>
      </c>
      <c r="K174" s="475">
        <v>47643</v>
      </c>
      <c r="L174" s="475">
        <v>102155</v>
      </c>
      <c r="M174" s="475">
        <v>102155</v>
      </c>
      <c r="N174" s="475" t="s">
        <v>1311</v>
      </c>
      <c r="O174" s="475" t="s">
        <v>1311</v>
      </c>
      <c r="P174" s="475" t="s">
        <v>1311</v>
      </c>
      <c r="Q174" s="475" t="s">
        <v>1311</v>
      </c>
      <c r="R174" s="475" t="s">
        <v>1311</v>
      </c>
      <c r="S174" s="475" t="s">
        <v>1311</v>
      </c>
      <c r="T174" s="475" t="s">
        <v>1311</v>
      </c>
      <c r="U174" s="475" t="s">
        <v>1311</v>
      </c>
      <c r="V174" s="475" t="s">
        <v>1311</v>
      </c>
      <c r="W174" s="480" t="s">
        <v>90</v>
      </c>
    </row>
    <row r="175" spans="1:23" s="475" customFormat="1" ht="9.75" customHeight="1" x14ac:dyDescent="0.15">
      <c r="A175" s="970" t="s">
        <v>1351</v>
      </c>
      <c r="B175" s="475" t="s">
        <v>1311</v>
      </c>
      <c r="C175" s="475" t="s">
        <v>1311</v>
      </c>
      <c r="D175" s="475" t="s">
        <v>1311</v>
      </c>
      <c r="E175" s="475" t="s">
        <v>1311</v>
      </c>
      <c r="F175" s="475">
        <v>152074</v>
      </c>
      <c r="G175" s="475" t="s">
        <v>1311</v>
      </c>
      <c r="H175" s="475" t="s">
        <v>1311</v>
      </c>
      <c r="I175" s="475">
        <v>422631</v>
      </c>
      <c r="J175" s="475">
        <v>279670</v>
      </c>
      <c r="K175" s="475">
        <v>142961</v>
      </c>
      <c r="L175" s="475">
        <v>49270</v>
      </c>
      <c r="M175" s="475">
        <v>49270</v>
      </c>
      <c r="N175" s="475">
        <v>50517</v>
      </c>
      <c r="O175" s="475" t="s">
        <v>1311</v>
      </c>
      <c r="P175" s="475" t="s">
        <v>1311</v>
      </c>
      <c r="Q175" s="475">
        <v>50517</v>
      </c>
      <c r="R175" s="475" t="s">
        <v>1311</v>
      </c>
      <c r="S175" s="475" t="s">
        <v>1311</v>
      </c>
      <c r="T175" s="475">
        <v>130149</v>
      </c>
      <c r="U175" s="475">
        <v>100011</v>
      </c>
      <c r="V175" s="475">
        <v>30138</v>
      </c>
      <c r="W175" s="480" t="s">
        <v>91</v>
      </c>
    </row>
    <row r="176" spans="1:23" s="475" customFormat="1" ht="9.75" customHeight="1" x14ac:dyDescent="0.15">
      <c r="A176" s="970" t="s">
        <v>798</v>
      </c>
      <c r="B176" s="475" t="s">
        <v>1311</v>
      </c>
      <c r="C176" s="475" t="s">
        <v>1311</v>
      </c>
      <c r="D176" s="475" t="s">
        <v>1311</v>
      </c>
      <c r="E176" s="475" t="s">
        <v>1311</v>
      </c>
      <c r="F176" s="475">
        <v>179217</v>
      </c>
      <c r="G176" s="475" t="s">
        <v>1311</v>
      </c>
      <c r="H176" s="475" t="s">
        <v>1311</v>
      </c>
      <c r="I176" s="475">
        <v>307192</v>
      </c>
      <c r="J176" s="475">
        <v>232855</v>
      </c>
      <c r="K176" s="475">
        <v>74337</v>
      </c>
      <c r="L176" s="475">
        <v>51092</v>
      </c>
      <c r="M176" s="475">
        <v>51092</v>
      </c>
      <c r="N176" s="475">
        <v>107971</v>
      </c>
      <c r="O176" s="475">
        <v>31422</v>
      </c>
      <c r="P176" s="475" t="s">
        <v>1311</v>
      </c>
      <c r="Q176" s="475">
        <v>76549</v>
      </c>
      <c r="R176" s="475" t="s">
        <v>1311</v>
      </c>
      <c r="S176" s="475" t="s">
        <v>1311</v>
      </c>
      <c r="T176" s="475">
        <v>79278</v>
      </c>
      <c r="U176" s="475">
        <v>79278</v>
      </c>
      <c r="V176" s="475" t="s">
        <v>1311</v>
      </c>
      <c r="W176" s="480" t="s">
        <v>799</v>
      </c>
    </row>
    <row r="177" spans="1:23" s="475" customFormat="1" ht="9.75" customHeight="1" x14ac:dyDescent="0.15">
      <c r="A177" s="970" t="s">
        <v>1319</v>
      </c>
      <c r="B177" s="475" t="s">
        <v>1311</v>
      </c>
      <c r="C177" s="475" t="s">
        <v>1311</v>
      </c>
      <c r="D177" s="475" t="s">
        <v>1311</v>
      </c>
      <c r="E177" s="475" t="s">
        <v>1311</v>
      </c>
      <c r="F177" s="475">
        <v>105268</v>
      </c>
      <c r="G177" s="475" t="s">
        <v>1311</v>
      </c>
      <c r="H177" s="475" t="s">
        <v>1311</v>
      </c>
      <c r="I177" s="475">
        <v>200107</v>
      </c>
      <c r="J177" s="475">
        <v>104758</v>
      </c>
      <c r="K177" s="475">
        <v>95349</v>
      </c>
      <c r="L177" s="475" t="s">
        <v>1311</v>
      </c>
      <c r="M177" s="475" t="s">
        <v>1311</v>
      </c>
      <c r="N177" s="475">
        <v>85324</v>
      </c>
      <c r="O177" s="475" t="s">
        <v>1311</v>
      </c>
      <c r="P177" s="475" t="s">
        <v>1311</v>
      </c>
      <c r="Q177" s="475">
        <v>85324</v>
      </c>
      <c r="R177" s="475" t="s">
        <v>1311</v>
      </c>
      <c r="S177" s="475" t="s">
        <v>1311</v>
      </c>
      <c r="T177" s="475">
        <v>76039</v>
      </c>
      <c r="U177" s="475">
        <v>48298</v>
      </c>
      <c r="V177" s="475">
        <v>27741</v>
      </c>
      <c r="W177" s="480" t="s">
        <v>86</v>
      </c>
    </row>
    <row r="178" spans="1:23" s="475" customFormat="1" ht="9.75" customHeight="1" x14ac:dyDescent="0.15">
      <c r="A178" s="971" t="s">
        <v>800</v>
      </c>
      <c r="B178" s="479" t="s">
        <v>1311</v>
      </c>
      <c r="C178" s="478" t="s">
        <v>1311</v>
      </c>
      <c r="D178" s="478" t="s">
        <v>1311</v>
      </c>
      <c r="E178" s="478" t="s">
        <v>1311</v>
      </c>
      <c r="F178" s="478">
        <v>82467</v>
      </c>
      <c r="G178" s="478" t="s">
        <v>1311</v>
      </c>
      <c r="H178" s="478" t="s">
        <v>1311</v>
      </c>
      <c r="I178" s="478">
        <v>307752</v>
      </c>
      <c r="J178" s="478">
        <v>235338</v>
      </c>
      <c r="K178" s="478">
        <v>72414</v>
      </c>
      <c r="L178" s="478">
        <v>50763</v>
      </c>
      <c r="M178" s="478">
        <v>50763</v>
      </c>
      <c r="N178" s="478">
        <v>167086</v>
      </c>
      <c r="O178" s="478">
        <v>70930</v>
      </c>
      <c r="P178" s="478" t="s">
        <v>1311</v>
      </c>
      <c r="Q178" s="478">
        <v>96156</v>
      </c>
      <c r="R178" s="478" t="s">
        <v>1311</v>
      </c>
      <c r="S178" s="478" t="s">
        <v>1311</v>
      </c>
      <c r="T178" s="478">
        <v>52180</v>
      </c>
      <c r="U178" s="478">
        <v>52180</v>
      </c>
      <c r="V178" s="478" t="s">
        <v>1311</v>
      </c>
      <c r="W178" s="476" t="s">
        <v>87</v>
      </c>
    </row>
    <row r="179" spans="1:23" ht="12" customHeight="1" x14ac:dyDescent="0.15"/>
    <row r="180" spans="1:23" ht="12" customHeight="1" x14ac:dyDescent="0.15"/>
    <row r="181" spans="1:23" ht="12" customHeight="1" x14ac:dyDescent="0.15">
      <c r="K181" s="490" t="s">
        <v>108</v>
      </c>
    </row>
    <row r="182" spans="1:23" s="486" customFormat="1" ht="21" customHeight="1" x14ac:dyDescent="0.15">
      <c r="A182" s="1023" t="s">
        <v>230</v>
      </c>
      <c r="B182" s="834" t="s">
        <v>1352</v>
      </c>
      <c r="C182" s="852" t="s">
        <v>386</v>
      </c>
      <c r="D182" s="488"/>
      <c r="E182" s="488"/>
      <c r="F182" s="851"/>
      <c r="G182" s="852" t="s">
        <v>385</v>
      </c>
      <c r="H182" s="488"/>
      <c r="I182" s="488"/>
      <c r="J182" s="488"/>
      <c r="K182" s="488"/>
      <c r="L182" s="488"/>
      <c r="M182" s="488"/>
      <c r="N182" s="488"/>
      <c r="O182" s="851"/>
      <c r="P182" s="852" t="s">
        <v>380</v>
      </c>
      <c r="Q182" s="488"/>
      <c r="R182" s="488"/>
      <c r="S182" s="488"/>
      <c r="T182" s="851"/>
      <c r="U182" s="852" t="s">
        <v>379</v>
      </c>
      <c r="V182" s="488"/>
      <c r="W182" s="1026" t="s">
        <v>92</v>
      </c>
    </row>
    <row r="183" spans="1:23" s="486" customFormat="1" ht="21" customHeight="1" x14ac:dyDescent="0.15">
      <c r="A183" s="1024"/>
      <c r="B183" s="834" t="s">
        <v>1353</v>
      </c>
      <c r="C183" s="1029" t="s">
        <v>383</v>
      </c>
      <c r="D183" s="852" t="s">
        <v>345</v>
      </c>
      <c r="E183" s="488"/>
      <c r="F183" s="851"/>
      <c r="G183" s="1029" t="s">
        <v>382</v>
      </c>
      <c r="H183" s="852" t="s">
        <v>345</v>
      </c>
      <c r="I183" s="488"/>
      <c r="J183" s="488"/>
      <c r="K183" s="488"/>
      <c r="L183" s="488"/>
      <c r="M183" s="851"/>
      <c r="N183" s="852" t="s">
        <v>337</v>
      </c>
      <c r="O183" s="851"/>
      <c r="P183" s="1029" t="s">
        <v>377</v>
      </c>
      <c r="Q183" s="852" t="s">
        <v>345</v>
      </c>
      <c r="R183" s="488"/>
      <c r="S183" s="488"/>
      <c r="T183" s="851"/>
      <c r="U183" s="1029" t="s">
        <v>376</v>
      </c>
      <c r="V183" s="852" t="s">
        <v>345</v>
      </c>
      <c r="W183" s="1027"/>
    </row>
    <row r="184" spans="1:23" s="486" customFormat="1" ht="52.5" customHeight="1" x14ac:dyDescent="0.15">
      <c r="A184" s="1025"/>
      <c r="B184" s="487" t="s">
        <v>381</v>
      </c>
      <c r="C184" s="1030"/>
      <c r="D184" s="854" t="s">
        <v>1335</v>
      </c>
      <c r="E184" s="487" t="s">
        <v>334</v>
      </c>
      <c r="F184" s="487" t="s">
        <v>1354</v>
      </c>
      <c r="G184" s="1030"/>
      <c r="H184" s="854" t="s">
        <v>683</v>
      </c>
      <c r="I184" s="487" t="s">
        <v>334</v>
      </c>
      <c r="J184" s="487" t="s">
        <v>1355</v>
      </c>
      <c r="K184" s="487" t="s">
        <v>364</v>
      </c>
      <c r="L184" s="487" t="s">
        <v>333</v>
      </c>
      <c r="M184" s="487" t="s">
        <v>1356</v>
      </c>
      <c r="N184" s="854" t="s">
        <v>117</v>
      </c>
      <c r="O184" s="492" t="s">
        <v>1325</v>
      </c>
      <c r="P184" s="1030"/>
      <c r="Q184" s="854" t="s">
        <v>1308</v>
      </c>
      <c r="R184" s="487" t="s">
        <v>334</v>
      </c>
      <c r="S184" s="487" t="s">
        <v>1355</v>
      </c>
      <c r="T184" s="487" t="s">
        <v>356</v>
      </c>
      <c r="U184" s="1030"/>
      <c r="V184" s="853" t="s">
        <v>1335</v>
      </c>
      <c r="W184" s="1028"/>
    </row>
    <row r="185" spans="1:23" s="475" customFormat="1" ht="9.75" customHeight="1" x14ac:dyDescent="0.15">
      <c r="A185" s="969" t="s">
        <v>1338</v>
      </c>
      <c r="B185" s="485" t="s">
        <v>1311</v>
      </c>
      <c r="C185" s="484">
        <v>260623</v>
      </c>
      <c r="D185" s="484">
        <v>260623</v>
      </c>
      <c r="E185" s="484">
        <v>260623</v>
      </c>
      <c r="F185" s="484" t="s">
        <v>1311</v>
      </c>
      <c r="G185" s="484">
        <v>1245077</v>
      </c>
      <c r="H185" s="484">
        <v>1244967</v>
      </c>
      <c r="I185" s="484">
        <v>1229976</v>
      </c>
      <c r="J185" s="484" t="s">
        <v>1311</v>
      </c>
      <c r="K185" s="484">
        <v>14991</v>
      </c>
      <c r="L185" s="484" t="s">
        <v>1311</v>
      </c>
      <c r="M185" s="484" t="s">
        <v>1311</v>
      </c>
      <c r="N185" s="484">
        <v>110</v>
      </c>
      <c r="O185" s="484">
        <v>110</v>
      </c>
      <c r="P185" s="484">
        <v>459366</v>
      </c>
      <c r="Q185" s="484">
        <v>459366</v>
      </c>
      <c r="R185" s="484">
        <v>408457</v>
      </c>
      <c r="S185" s="484">
        <v>24940</v>
      </c>
      <c r="T185" s="484">
        <v>25969</v>
      </c>
      <c r="U185" s="484">
        <v>36215</v>
      </c>
      <c r="V185" s="484">
        <v>36215</v>
      </c>
      <c r="W185" s="482" t="s">
        <v>99</v>
      </c>
    </row>
    <row r="186" spans="1:23" s="475" customFormat="1" ht="9.75" customHeight="1" x14ac:dyDescent="0.15">
      <c r="A186" s="970" t="s">
        <v>1357</v>
      </c>
      <c r="B186" s="475" t="s">
        <v>1311</v>
      </c>
      <c r="C186" s="475">
        <v>225079</v>
      </c>
      <c r="D186" s="475">
        <v>225079</v>
      </c>
      <c r="E186" s="475">
        <v>183770</v>
      </c>
      <c r="F186" s="475">
        <v>41309</v>
      </c>
      <c r="G186" s="475">
        <v>775196</v>
      </c>
      <c r="H186" s="475">
        <v>775130</v>
      </c>
      <c r="I186" s="475">
        <v>715685</v>
      </c>
      <c r="J186" s="475">
        <v>18490</v>
      </c>
      <c r="K186" s="475" t="s">
        <v>1311</v>
      </c>
      <c r="L186" s="475">
        <v>40864</v>
      </c>
      <c r="M186" s="475">
        <v>91</v>
      </c>
      <c r="N186" s="475">
        <v>66</v>
      </c>
      <c r="O186" s="475">
        <v>66</v>
      </c>
      <c r="P186" s="475">
        <v>628756</v>
      </c>
      <c r="Q186" s="475">
        <v>628756</v>
      </c>
      <c r="R186" s="475">
        <v>565510</v>
      </c>
      <c r="S186" s="475">
        <v>50066</v>
      </c>
      <c r="T186" s="475">
        <v>13180</v>
      </c>
      <c r="U186" s="475">
        <v>41465</v>
      </c>
      <c r="V186" s="475">
        <v>41465</v>
      </c>
      <c r="W186" s="480" t="s">
        <v>233</v>
      </c>
    </row>
    <row r="187" spans="1:23" s="475" customFormat="1" ht="9.75" customHeight="1" x14ac:dyDescent="0.15">
      <c r="A187" s="970" t="s">
        <v>969</v>
      </c>
      <c r="B187" s="475">
        <v>45523</v>
      </c>
      <c r="C187" s="475">
        <v>313850</v>
      </c>
      <c r="D187" s="475">
        <v>313850</v>
      </c>
      <c r="E187" s="475">
        <v>313850</v>
      </c>
      <c r="F187" s="475" t="s">
        <v>1311</v>
      </c>
      <c r="G187" s="475">
        <v>1418361</v>
      </c>
      <c r="H187" s="475">
        <v>1418361</v>
      </c>
      <c r="I187" s="475">
        <v>1393397</v>
      </c>
      <c r="J187" s="475">
        <v>23319</v>
      </c>
      <c r="K187" s="475" t="s">
        <v>1311</v>
      </c>
      <c r="L187" s="475" t="s">
        <v>1311</v>
      </c>
      <c r="M187" s="475">
        <v>1645</v>
      </c>
      <c r="N187" s="475" t="s">
        <v>1311</v>
      </c>
      <c r="O187" s="475" t="s">
        <v>1311</v>
      </c>
      <c r="P187" s="475">
        <v>322897</v>
      </c>
      <c r="Q187" s="475">
        <v>322897</v>
      </c>
      <c r="R187" s="475">
        <v>322897</v>
      </c>
      <c r="S187" s="475" t="s">
        <v>1311</v>
      </c>
      <c r="T187" s="475" t="s">
        <v>1311</v>
      </c>
      <c r="U187" s="475">
        <v>77316</v>
      </c>
      <c r="V187" s="475">
        <v>77316</v>
      </c>
      <c r="W187" s="480" t="s">
        <v>529</v>
      </c>
    </row>
    <row r="188" spans="1:23" s="475" customFormat="1" ht="9.75" customHeight="1" x14ac:dyDescent="0.15">
      <c r="A188" s="970" t="s">
        <v>804</v>
      </c>
      <c r="B188" s="475" t="s">
        <v>1311</v>
      </c>
      <c r="C188" s="475">
        <v>335557</v>
      </c>
      <c r="D188" s="475">
        <v>335557</v>
      </c>
      <c r="E188" s="475">
        <v>315499</v>
      </c>
      <c r="F188" s="475">
        <v>20058</v>
      </c>
      <c r="G188" s="475">
        <v>2158301</v>
      </c>
      <c r="H188" s="475">
        <v>2158301</v>
      </c>
      <c r="I188" s="475">
        <v>1983285</v>
      </c>
      <c r="J188" s="475">
        <v>169133</v>
      </c>
      <c r="K188" s="475" t="s">
        <v>1311</v>
      </c>
      <c r="L188" s="475" t="s">
        <v>1311</v>
      </c>
      <c r="M188" s="475">
        <v>5883</v>
      </c>
      <c r="N188" s="475" t="s">
        <v>1311</v>
      </c>
      <c r="O188" s="475" t="s">
        <v>1311</v>
      </c>
      <c r="P188" s="475">
        <v>725308</v>
      </c>
      <c r="Q188" s="475">
        <v>725308</v>
      </c>
      <c r="R188" s="475">
        <v>725308</v>
      </c>
      <c r="S188" s="475" t="s">
        <v>1311</v>
      </c>
      <c r="T188" s="475" t="s">
        <v>1311</v>
      </c>
      <c r="U188" s="475">
        <v>71561</v>
      </c>
      <c r="V188" s="475">
        <v>71561</v>
      </c>
      <c r="W188" s="480" t="s">
        <v>599</v>
      </c>
    </row>
    <row r="189" spans="1:23" s="475" customFormat="1" ht="9.75" customHeight="1" x14ac:dyDescent="0.15">
      <c r="A189" s="970" t="s">
        <v>776</v>
      </c>
      <c r="B189" s="475" t="s">
        <v>1311</v>
      </c>
      <c r="C189" s="475">
        <v>240422</v>
      </c>
      <c r="D189" s="475">
        <v>240422</v>
      </c>
      <c r="E189" s="475">
        <v>192882</v>
      </c>
      <c r="F189" s="475">
        <v>47540</v>
      </c>
      <c r="G189" s="475">
        <v>1692406</v>
      </c>
      <c r="H189" s="475">
        <v>1692406</v>
      </c>
      <c r="I189" s="475">
        <v>1551241</v>
      </c>
      <c r="J189" s="475">
        <v>134989</v>
      </c>
      <c r="K189" s="475" t="s">
        <v>1311</v>
      </c>
      <c r="L189" s="475" t="s">
        <v>1311</v>
      </c>
      <c r="M189" s="475">
        <v>6176</v>
      </c>
      <c r="N189" s="475" t="s">
        <v>1311</v>
      </c>
      <c r="O189" s="475" t="s">
        <v>1311</v>
      </c>
      <c r="P189" s="475">
        <v>707459</v>
      </c>
      <c r="Q189" s="475">
        <v>707459</v>
      </c>
      <c r="R189" s="475">
        <v>707459</v>
      </c>
      <c r="S189" s="475" t="s">
        <v>1311</v>
      </c>
      <c r="T189" s="475" t="s">
        <v>1311</v>
      </c>
      <c r="U189" s="475">
        <v>114834</v>
      </c>
      <c r="V189" s="475">
        <v>114834</v>
      </c>
      <c r="W189" s="480" t="s">
        <v>777</v>
      </c>
    </row>
    <row r="190" spans="1:23" s="475" customFormat="1" ht="6.75" customHeight="1" x14ac:dyDescent="0.15">
      <c r="A190" s="970"/>
      <c r="W190" s="480"/>
    </row>
    <row r="191" spans="1:23" s="475" customFormat="1" ht="9.75" customHeight="1" x14ac:dyDescent="0.15">
      <c r="A191" s="970" t="s">
        <v>738</v>
      </c>
      <c r="B191" s="475" t="s">
        <v>1311</v>
      </c>
      <c r="C191" s="475">
        <v>303846</v>
      </c>
      <c r="D191" s="475">
        <v>303846</v>
      </c>
      <c r="E191" s="475">
        <v>303846</v>
      </c>
      <c r="F191" s="475" t="s">
        <v>1311</v>
      </c>
      <c r="G191" s="475">
        <v>1790346</v>
      </c>
      <c r="H191" s="475">
        <v>1790346</v>
      </c>
      <c r="I191" s="475">
        <v>1651470</v>
      </c>
      <c r="J191" s="475">
        <v>132993</v>
      </c>
      <c r="K191" s="475" t="s">
        <v>1311</v>
      </c>
      <c r="L191" s="475" t="s">
        <v>1311</v>
      </c>
      <c r="M191" s="475">
        <v>5883</v>
      </c>
      <c r="N191" s="475" t="s">
        <v>1311</v>
      </c>
      <c r="O191" s="475" t="s">
        <v>1311</v>
      </c>
      <c r="P191" s="475">
        <v>656735</v>
      </c>
      <c r="Q191" s="475">
        <v>656735</v>
      </c>
      <c r="R191" s="475">
        <v>656735</v>
      </c>
      <c r="S191" s="475" t="s">
        <v>1311</v>
      </c>
      <c r="T191" s="475" t="s">
        <v>1311</v>
      </c>
      <c r="U191" s="475">
        <v>81917</v>
      </c>
      <c r="V191" s="475">
        <v>81917</v>
      </c>
      <c r="W191" s="480" t="s">
        <v>600</v>
      </c>
    </row>
    <row r="192" spans="1:23" s="475" customFormat="1" ht="9.75" customHeight="1" x14ac:dyDescent="0.15">
      <c r="A192" s="970" t="s">
        <v>776</v>
      </c>
      <c r="B192" s="475" t="s">
        <v>1311</v>
      </c>
      <c r="C192" s="475">
        <v>209539</v>
      </c>
      <c r="D192" s="475">
        <v>209539</v>
      </c>
      <c r="E192" s="475">
        <v>161999</v>
      </c>
      <c r="F192" s="475">
        <v>47540</v>
      </c>
      <c r="G192" s="475">
        <v>1560934</v>
      </c>
      <c r="H192" s="475">
        <v>1560934</v>
      </c>
      <c r="I192" s="475">
        <v>1335044</v>
      </c>
      <c r="J192" s="475">
        <v>219714</v>
      </c>
      <c r="K192" s="475" t="s">
        <v>1311</v>
      </c>
      <c r="L192" s="475" t="s">
        <v>1311</v>
      </c>
      <c r="M192" s="475">
        <v>6176</v>
      </c>
      <c r="N192" s="475" t="s">
        <v>1311</v>
      </c>
      <c r="O192" s="475" t="s">
        <v>1311</v>
      </c>
      <c r="P192" s="475">
        <v>796658</v>
      </c>
      <c r="Q192" s="475">
        <v>796658</v>
      </c>
      <c r="R192" s="475">
        <v>796658</v>
      </c>
      <c r="S192" s="475" t="s">
        <v>1311</v>
      </c>
      <c r="T192" s="475" t="s">
        <v>1311</v>
      </c>
      <c r="U192" s="475">
        <v>123099</v>
      </c>
      <c r="V192" s="475">
        <v>123099</v>
      </c>
      <c r="W192" s="480" t="s">
        <v>779</v>
      </c>
    </row>
    <row r="193" spans="1:23" s="475" customFormat="1" ht="6.75" customHeight="1" x14ac:dyDescent="0.15">
      <c r="A193" s="970"/>
      <c r="W193" s="480"/>
    </row>
    <row r="194" spans="1:23" s="475" customFormat="1" ht="9.75" customHeight="1" x14ac:dyDescent="0.15">
      <c r="A194" s="970" t="s">
        <v>1003</v>
      </c>
      <c r="B194" s="475" t="s">
        <v>1311</v>
      </c>
      <c r="C194" s="475">
        <v>85346</v>
      </c>
      <c r="D194" s="475">
        <v>85346</v>
      </c>
      <c r="E194" s="475">
        <v>85346</v>
      </c>
      <c r="F194" s="475" t="s">
        <v>1311</v>
      </c>
      <c r="G194" s="475">
        <v>884505</v>
      </c>
      <c r="H194" s="475">
        <v>884505</v>
      </c>
      <c r="I194" s="475">
        <v>838793</v>
      </c>
      <c r="J194" s="475">
        <v>45712</v>
      </c>
      <c r="K194" s="475" t="s">
        <v>1311</v>
      </c>
      <c r="L194" s="475" t="s">
        <v>1311</v>
      </c>
      <c r="M194" s="475" t="s">
        <v>1311</v>
      </c>
      <c r="N194" s="475" t="s">
        <v>1311</v>
      </c>
      <c r="O194" s="475" t="s">
        <v>1311</v>
      </c>
      <c r="P194" s="475">
        <v>172079</v>
      </c>
      <c r="Q194" s="475">
        <v>172079</v>
      </c>
      <c r="R194" s="475">
        <v>172079</v>
      </c>
      <c r="S194" s="475" t="s">
        <v>1311</v>
      </c>
      <c r="T194" s="475" t="s">
        <v>1311</v>
      </c>
      <c r="U194" s="475">
        <v>22219</v>
      </c>
      <c r="V194" s="475">
        <v>22219</v>
      </c>
      <c r="W194" s="480" t="s">
        <v>601</v>
      </c>
    </row>
    <row r="195" spans="1:23" s="475" customFormat="1" ht="9.75" customHeight="1" x14ac:dyDescent="0.15">
      <c r="A195" s="970" t="s">
        <v>1358</v>
      </c>
      <c r="B195" s="475" t="s">
        <v>1311</v>
      </c>
      <c r="C195" s="475">
        <v>53446</v>
      </c>
      <c r="D195" s="475">
        <v>53446</v>
      </c>
      <c r="E195" s="475">
        <v>5906</v>
      </c>
      <c r="F195" s="475">
        <v>47540</v>
      </c>
      <c r="G195" s="475">
        <v>26570</v>
      </c>
      <c r="H195" s="475">
        <v>26570</v>
      </c>
      <c r="I195" s="475">
        <v>26570</v>
      </c>
      <c r="J195" s="475" t="s">
        <v>1311</v>
      </c>
      <c r="K195" s="475" t="s">
        <v>1311</v>
      </c>
      <c r="L195" s="475" t="s">
        <v>1311</v>
      </c>
      <c r="M195" s="475" t="s">
        <v>1311</v>
      </c>
      <c r="N195" s="475" t="s">
        <v>1311</v>
      </c>
      <c r="O195" s="475" t="s">
        <v>1311</v>
      </c>
      <c r="P195" s="475">
        <v>129300</v>
      </c>
      <c r="Q195" s="475">
        <v>129300</v>
      </c>
      <c r="R195" s="475">
        <v>129300</v>
      </c>
      <c r="S195" s="475" t="s">
        <v>1311</v>
      </c>
      <c r="T195" s="475" t="s">
        <v>1311</v>
      </c>
      <c r="U195" s="475">
        <v>22814</v>
      </c>
      <c r="V195" s="475">
        <v>22814</v>
      </c>
      <c r="W195" s="480" t="s">
        <v>100</v>
      </c>
    </row>
    <row r="196" spans="1:23" s="475" customFormat="1" ht="9.75" customHeight="1" x14ac:dyDescent="0.15">
      <c r="A196" s="970" t="s">
        <v>819</v>
      </c>
      <c r="B196" s="475" t="s">
        <v>1311</v>
      </c>
      <c r="C196" s="475">
        <v>5490</v>
      </c>
      <c r="D196" s="475">
        <v>5490</v>
      </c>
      <c r="E196" s="475">
        <v>5490</v>
      </c>
      <c r="F196" s="475" t="s">
        <v>1311</v>
      </c>
      <c r="G196" s="475">
        <v>106478</v>
      </c>
      <c r="H196" s="475">
        <v>106478</v>
      </c>
      <c r="I196" s="475">
        <v>106478</v>
      </c>
      <c r="J196" s="475" t="s">
        <v>1311</v>
      </c>
      <c r="K196" s="475" t="s">
        <v>1311</v>
      </c>
      <c r="L196" s="475" t="s">
        <v>1311</v>
      </c>
      <c r="M196" s="475" t="s">
        <v>1311</v>
      </c>
      <c r="N196" s="475" t="s">
        <v>1311</v>
      </c>
      <c r="O196" s="475" t="s">
        <v>1311</v>
      </c>
      <c r="P196" s="475">
        <v>112662</v>
      </c>
      <c r="Q196" s="475">
        <v>112662</v>
      </c>
      <c r="R196" s="475">
        <v>112662</v>
      </c>
      <c r="S196" s="475" t="s">
        <v>1311</v>
      </c>
      <c r="T196" s="475" t="s">
        <v>1311</v>
      </c>
      <c r="U196" s="475">
        <v>41179</v>
      </c>
      <c r="V196" s="475">
        <v>41179</v>
      </c>
      <c r="W196" s="480" t="s">
        <v>101</v>
      </c>
    </row>
    <row r="197" spans="1:23" s="475" customFormat="1" ht="9.75" customHeight="1" x14ac:dyDescent="0.15">
      <c r="A197" s="970" t="s">
        <v>1317</v>
      </c>
      <c r="B197" s="475" t="s">
        <v>1311</v>
      </c>
      <c r="C197" s="475">
        <v>96140</v>
      </c>
      <c r="D197" s="475">
        <v>96140</v>
      </c>
      <c r="E197" s="475">
        <v>96140</v>
      </c>
      <c r="F197" s="475" t="s">
        <v>1311</v>
      </c>
      <c r="G197" s="475">
        <v>674853</v>
      </c>
      <c r="H197" s="475">
        <v>674853</v>
      </c>
      <c r="I197" s="475">
        <v>579400</v>
      </c>
      <c r="J197" s="475">
        <v>89277</v>
      </c>
      <c r="K197" s="475" t="s">
        <v>1311</v>
      </c>
      <c r="L197" s="475" t="s">
        <v>1311</v>
      </c>
      <c r="M197" s="475">
        <v>6176</v>
      </c>
      <c r="N197" s="475" t="s">
        <v>1311</v>
      </c>
      <c r="O197" s="475" t="s">
        <v>1311</v>
      </c>
      <c r="P197" s="475">
        <v>293418</v>
      </c>
      <c r="Q197" s="475">
        <v>293418</v>
      </c>
      <c r="R197" s="475">
        <v>293418</v>
      </c>
      <c r="S197" s="475" t="s">
        <v>1311</v>
      </c>
      <c r="T197" s="475" t="s">
        <v>1311</v>
      </c>
      <c r="U197" s="475">
        <v>28622</v>
      </c>
      <c r="V197" s="475">
        <v>28622</v>
      </c>
      <c r="W197" s="480" t="s">
        <v>102</v>
      </c>
    </row>
    <row r="198" spans="1:23" s="475" customFormat="1" ht="9.75" customHeight="1" x14ac:dyDescent="0.15">
      <c r="A198" s="970" t="s">
        <v>784</v>
      </c>
      <c r="B198" s="475" t="s">
        <v>1311</v>
      </c>
      <c r="C198" s="475">
        <v>54463</v>
      </c>
      <c r="D198" s="475">
        <v>54463</v>
      </c>
      <c r="E198" s="475">
        <v>54463</v>
      </c>
      <c r="F198" s="475" t="s">
        <v>1311</v>
      </c>
      <c r="G198" s="475">
        <v>753033</v>
      </c>
      <c r="H198" s="475">
        <v>753033</v>
      </c>
      <c r="I198" s="475">
        <v>622596</v>
      </c>
      <c r="J198" s="475">
        <v>130437</v>
      </c>
      <c r="K198" s="475" t="s">
        <v>1311</v>
      </c>
      <c r="L198" s="475" t="s">
        <v>1311</v>
      </c>
      <c r="M198" s="475" t="s">
        <v>1311</v>
      </c>
      <c r="N198" s="475" t="s">
        <v>1311</v>
      </c>
      <c r="O198" s="475" t="s">
        <v>1311</v>
      </c>
      <c r="P198" s="475">
        <v>261278</v>
      </c>
      <c r="Q198" s="475">
        <v>261278</v>
      </c>
      <c r="R198" s="475">
        <v>261278</v>
      </c>
      <c r="S198" s="475" t="s">
        <v>1311</v>
      </c>
      <c r="T198" s="475" t="s">
        <v>1311</v>
      </c>
      <c r="U198" s="475">
        <v>30484</v>
      </c>
      <c r="V198" s="475">
        <v>30484</v>
      </c>
      <c r="W198" s="480" t="s">
        <v>785</v>
      </c>
    </row>
    <row r="199" spans="1:23" s="475" customFormat="1" ht="6.75" customHeight="1" x14ac:dyDescent="0.15">
      <c r="A199" s="970"/>
      <c r="W199" s="480"/>
    </row>
    <row r="200" spans="1:23" s="475" customFormat="1" ht="9.75" customHeight="1" x14ac:dyDescent="0.15">
      <c r="A200" s="970" t="s">
        <v>1359</v>
      </c>
      <c r="B200" s="475" t="s">
        <v>1311</v>
      </c>
      <c r="C200" s="475">
        <v>19872</v>
      </c>
      <c r="D200" s="475">
        <v>19872</v>
      </c>
      <c r="E200" s="475">
        <v>19872</v>
      </c>
      <c r="F200" s="475" t="s">
        <v>1311</v>
      </c>
      <c r="G200" s="475">
        <v>432491</v>
      </c>
      <c r="H200" s="475">
        <v>432491</v>
      </c>
      <c r="I200" s="475">
        <v>432491</v>
      </c>
      <c r="J200" s="475" t="s">
        <v>1311</v>
      </c>
      <c r="K200" s="475" t="s">
        <v>1311</v>
      </c>
      <c r="L200" s="475" t="s">
        <v>1311</v>
      </c>
      <c r="M200" s="475" t="s">
        <v>1311</v>
      </c>
      <c r="N200" s="475" t="s">
        <v>1311</v>
      </c>
      <c r="O200" s="475" t="s">
        <v>1311</v>
      </c>
      <c r="P200" s="475">
        <v>28267</v>
      </c>
      <c r="Q200" s="475">
        <v>28267</v>
      </c>
      <c r="R200" s="475">
        <v>28267</v>
      </c>
      <c r="S200" s="475" t="s">
        <v>1311</v>
      </c>
      <c r="T200" s="475" t="s">
        <v>1311</v>
      </c>
      <c r="U200" s="475">
        <v>16249</v>
      </c>
      <c r="V200" s="475">
        <v>16249</v>
      </c>
      <c r="W200" s="480" t="s">
        <v>602</v>
      </c>
    </row>
    <row r="201" spans="1:23" s="475" customFormat="1" ht="9.75" customHeight="1" x14ac:dyDescent="0.15">
      <c r="A201" s="970" t="s">
        <v>1346</v>
      </c>
      <c r="B201" s="475" t="s">
        <v>1311</v>
      </c>
      <c r="C201" s="475">
        <v>59614</v>
      </c>
      <c r="D201" s="475">
        <v>59614</v>
      </c>
      <c r="E201" s="475">
        <v>59614</v>
      </c>
      <c r="F201" s="475" t="s">
        <v>1311</v>
      </c>
      <c r="G201" s="475">
        <v>403214</v>
      </c>
      <c r="H201" s="475">
        <v>403214</v>
      </c>
      <c r="I201" s="475">
        <v>357502</v>
      </c>
      <c r="J201" s="475">
        <v>45712</v>
      </c>
      <c r="K201" s="475" t="s">
        <v>1311</v>
      </c>
      <c r="L201" s="475" t="s">
        <v>1311</v>
      </c>
      <c r="M201" s="475" t="s">
        <v>1311</v>
      </c>
      <c r="N201" s="475" t="s">
        <v>1311</v>
      </c>
      <c r="O201" s="475" t="s">
        <v>1311</v>
      </c>
      <c r="P201" s="475">
        <v>60493</v>
      </c>
      <c r="Q201" s="475">
        <v>60493</v>
      </c>
      <c r="R201" s="475">
        <v>60493</v>
      </c>
      <c r="S201" s="475" t="s">
        <v>1311</v>
      </c>
      <c r="T201" s="475" t="s">
        <v>1311</v>
      </c>
      <c r="U201" s="475" t="s">
        <v>1311</v>
      </c>
      <c r="V201" s="475" t="s">
        <v>1311</v>
      </c>
      <c r="W201" s="480" t="s">
        <v>86</v>
      </c>
    </row>
    <row r="202" spans="1:23" s="475" customFormat="1" ht="9.75" customHeight="1" x14ac:dyDescent="0.15">
      <c r="A202" s="970" t="s">
        <v>1324</v>
      </c>
      <c r="B202" s="475" t="s">
        <v>1311</v>
      </c>
      <c r="C202" s="475">
        <v>5860</v>
      </c>
      <c r="D202" s="475">
        <v>5860</v>
      </c>
      <c r="E202" s="475">
        <v>5860</v>
      </c>
      <c r="F202" s="475" t="s">
        <v>1311</v>
      </c>
      <c r="G202" s="475">
        <v>48800</v>
      </c>
      <c r="H202" s="475">
        <v>48800</v>
      </c>
      <c r="I202" s="475">
        <v>48800</v>
      </c>
      <c r="J202" s="475" t="s">
        <v>1311</v>
      </c>
      <c r="K202" s="475" t="s">
        <v>1311</v>
      </c>
      <c r="L202" s="475" t="s">
        <v>1311</v>
      </c>
      <c r="M202" s="475" t="s">
        <v>1311</v>
      </c>
      <c r="N202" s="475" t="s">
        <v>1311</v>
      </c>
      <c r="O202" s="475" t="s">
        <v>1311</v>
      </c>
      <c r="P202" s="475">
        <v>83319</v>
      </c>
      <c r="Q202" s="475">
        <v>83319</v>
      </c>
      <c r="R202" s="475">
        <v>83319</v>
      </c>
      <c r="S202" s="475" t="s">
        <v>1311</v>
      </c>
      <c r="T202" s="475" t="s">
        <v>1311</v>
      </c>
      <c r="U202" s="475">
        <v>5970</v>
      </c>
      <c r="V202" s="475">
        <v>5970</v>
      </c>
      <c r="W202" s="480" t="s">
        <v>87</v>
      </c>
    </row>
    <row r="203" spans="1:23" s="475" customFormat="1" ht="9.75" customHeight="1" x14ac:dyDescent="0.15">
      <c r="A203" s="970" t="s">
        <v>822</v>
      </c>
      <c r="B203" s="475" t="s">
        <v>1311</v>
      </c>
      <c r="C203" s="475">
        <v>47540</v>
      </c>
      <c r="D203" s="475">
        <v>47540</v>
      </c>
      <c r="E203" s="475" t="s">
        <v>1311</v>
      </c>
      <c r="F203" s="475">
        <v>47540</v>
      </c>
      <c r="G203" s="475">
        <v>5496</v>
      </c>
      <c r="H203" s="475">
        <v>5496</v>
      </c>
      <c r="I203" s="475">
        <v>5496</v>
      </c>
      <c r="J203" s="475" t="s">
        <v>1311</v>
      </c>
      <c r="K203" s="475" t="s">
        <v>1311</v>
      </c>
      <c r="L203" s="475" t="s">
        <v>1311</v>
      </c>
      <c r="M203" s="475" t="s">
        <v>1311</v>
      </c>
      <c r="N203" s="475" t="s">
        <v>1311</v>
      </c>
      <c r="O203" s="475" t="s">
        <v>1311</v>
      </c>
      <c r="P203" s="475">
        <v>20088</v>
      </c>
      <c r="Q203" s="475">
        <v>20088</v>
      </c>
      <c r="R203" s="475">
        <v>20088</v>
      </c>
      <c r="S203" s="475" t="s">
        <v>1311</v>
      </c>
      <c r="T203" s="475" t="s">
        <v>1311</v>
      </c>
      <c r="U203" s="475" t="s">
        <v>1311</v>
      </c>
      <c r="V203" s="475" t="s">
        <v>1311</v>
      </c>
      <c r="W203" s="480" t="s">
        <v>88</v>
      </c>
    </row>
    <row r="204" spans="1:23" s="475" customFormat="1" ht="9.75" customHeight="1" x14ac:dyDescent="0.15">
      <c r="A204" s="970" t="s">
        <v>823</v>
      </c>
      <c r="B204" s="475" t="s">
        <v>1311</v>
      </c>
      <c r="C204" s="475" t="s">
        <v>1311</v>
      </c>
      <c r="D204" s="475" t="s">
        <v>1311</v>
      </c>
      <c r="E204" s="475" t="s">
        <v>1311</v>
      </c>
      <c r="F204" s="475" t="s">
        <v>1311</v>
      </c>
      <c r="G204" s="475">
        <v>11015</v>
      </c>
      <c r="H204" s="475">
        <v>11015</v>
      </c>
      <c r="I204" s="475">
        <v>11015</v>
      </c>
      <c r="J204" s="475" t="s">
        <v>1311</v>
      </c>
      <c r="K204" s="475" t="s">
        <v>1311</v>
      </c>
      <c r="L204" s="475" t="s">
        <v>1311</v>
      </c>
      <c r="M204" s="475" t="s">
        <v>1311</v>
      </c>
      <c r="N204" s="475" t="s">
        <v>1311</v>
      </c>
      <c r="O204" s="475" t="s">
        <v>1311</v>
      </c>
      <c r="P204" s="475">
        <v>46633</v>
      </c>
      <c r="Q204" s="475">
        <v>46633</v>
      </c>
      <c r="R204" s="475">
        <v>46633</v>
      </c>
      <c r="S204" s="475" t="s">
        <v>1311</v>
      </c>
      <c r="T204" s="475" t="s">
        <v>1311</v>
      </c>
      <c r="U204" s="475">
        <v>12126</v>
      </c>
      <c r="V204" s="475">
        <v>12126</v>
      </c>
      <c r="W204" s="480" t="s">
        <v>103</v>
      </c>
    </row>
    <row r="205" spans="1:23" s="475" customFormat="1" ht="9.75" customHeight="1" x14ac:dyDescent="0.15">
      <c r="A205" s="970" t="s">
        <v>1330</v>
      </c>
      <c r="B205" s="475" t="s">
        <v>1311</v>
      </c>
      <c r="C205" s="475">
        <v>5906</v>
      </c>
      <c r="D205" s="475">
        <v>5906</v>
      </c>
      <c r="E205" s="475">
        <v>5906</v>
      </c>
      <c r="F205" s="475" t="s">
        <v>1311</v>
      </c>
      <c r="G205" s="475">
        <v>10059</v>
      </c>
      <c r="H205" s="475">
        <v>10059</v>
      </c>
      <c r="I205" s="475">
        <v>10059</v>
      </c>
      <c r="J205" s="475" t="s">
        <v>1311</v>
      </c>
      <c r="K205" s="475" t="s">
        <v>1311</v>
      </c>
      <c r="L205" s="475" t="s">
        <v>1311</v>
      </c>
      <c r="M205" s="475" t="s">
        <v>1311</v>
      </c>
      <c r="N205" s="475" t="s">
        <v>1311</v>
      </c>
      <c r="O205" s="475" t="s">
        <v>1311</v>
      </c>
      <c r="P205" s="475">
        <v>62579</v>
      </c>
      <c r="Q205" s="475">
        <v>62579</v>
      </c>
      <c r="R205" s="475">
        <v>62579</v>
      </c>
      <c r="S205" s="475" t="s">
        <v>1311</v>
      </c>
      <c r="T205" s="475" t="s">
        <v>1311</v>
      </c>
      <c r="U205" s="475">
        <v>10688</v>
      </c>
      <c r="V205" s="475">
        <v>10688</v>
      </c>
      <c r="W205" s="480" t="s">
        <v>104</v>
      </c>
    </row>
    <row r="206" spans="1:23" s="475" customFormat="1" ht="9.75" customHeight="1" x14ac:dyDescent="0.15">
      <c r="A206" s="970" t="s">
        <v>1322</v>
      </c>
      <c r="B206" s="475" t="s">
        <v>1311</v>
      </c>
      <c r="C206" s="475" t="s">
        <v>1311</v>
      </c>
      <c r="D206" s="475" t="s">
        <v>1311</v>
      </c>
      <c r="E206" s="475" t="s">
        <v>1311</v>
      </c>
      <c r="F206" s="475" t="s">
        <v>1311</v>
      </c>
      <c r="G206" s="475">
        <v>4992</v>
      </c>
      <c r="H206" s="475">
        <v>4992</v>
      </c>
      <c r="I206" s="475">
        <v>4992</v>
      </c>
      <c r="J206" s="475" t="s">
        <v>1311</v>
      </c>
      <c r="K206" s="475" t="s">
        <v>1311</v>
      </c>
      <c r="L206" s="475" t="s">
        <v>1311</v>
      </c>
      <c r="M206" s="475" t="s">
        <v>1311</v>
      </c>
      <c r="N206" s="475" t="s">
        <v>1311</v>
      </c>
      <c r="O206" s="475" t="s">
        <v>1311</v>
      </c>
      <c r="P206" s="475">
        <v>24859</v>
      </c>
      <c r="Q206" s="475">
        <v>24859</v>
      </c>
      <c r="R206" s="475">
        <v>24859</v>
      </c>
      <c r="S206" s="475" t="s">
        <v>1311</v>
      </c>
      <c r="T206" s="475" t="s">
        <v>1311</v>
      </c>
      <c r="U206" s="475">
        <v>17370</v>
      </c>
      <c r="V206" s="475">
        <v>17370</v>
      </c>
      <c r="W206" s="480" t="s">
        <v>105</v>
      </c>
    </row>
    <row r="207" spans="1:23" s="475" customFormat="1" ht="9.75" customHeight="1" x14ac:dyDescent="0.15">
      <c r="A207" s="970" t="s">
        <v>978</v>
      </c>
      <c r="B207" s="475" t="s">
        <v>1311</v>
      </c>
      <c r="C207" s="475">
        <v>5490</v>
      </c>
      <c r="D207" s="475">
        <v>5490</v>
      </c>
      <c r="E207" s="475">
        <v>5490</v>
      </c>
      <c r="F207" s="475" t="s">
        <v>1311</v>
      </c>
      <c r="G207" s="475">
        <v>12829</v>
      </c>
      <c r="H207" s="475">
        <v>12829</v>
      </c>
      <c r="I207" s="475">
        <v>12829</v>
      </c>
      <c r="J207" s="475" t="s">
        <v>1311</v>
      </c>
      <c r="K207" s="475" t="s">
        <v>1311</v>
      </c>
      <c r="L207" s="475" t="s">
        <v>1311</v>
      </c>
      <c r="M207" s="475" t="s">
        <v>1311</v>
      </c>
      <c r="N207" s="475" t="s">
        <v>1311</v>
      </c>
      <c r="O207" s="475" t="s">
        <v>1311</v>
      </c>
      <c r="P207" s="475">
        <v>62728</v>
      </c>
      <c r="Q207" s="475">
        <v>62728</v>
      </c>
      <c r="R207" s="475">
        <v>62728</v>
      </c>
      <c r="S207" s="475" t="s">
        <v>1311</v>
      </c>
      <c r="T207" s="475" t="s">
        <v>1311</v>
      </c>
      <c r="U207" s="475">
        <v>11857</v>
      </c>
      <c r="V207" s="475">
        <v>11857</v>
      </c>
      <c r="W207" s="480" t="s">
        <v>106</v>
      </c>
    </row>
    <row r="208" spans="1:23" s="475" customFormat="1" ht="9.75" customHeight="1" x14ac:dyDescent="0.15">
      <c r="A208" s="970" t="s">
        <v>1331</v>
      </c>
      <c r="B208" s="475" t="s">
        <v>1311</v>
      </c>
      <c r="C208" s="475" t="s">
        <v>1311</v>
      </c>
      <c r="D208" s="475" t="s">
        <v>1311</v>
      </c>
      <c r="E208" s="475" t="s">
        <v>1311</v>
      </c>
      <c r="F208" s="475" t="s">
        <v>1311</v>
      </c>
      <c r="G208" s="475">
        <v>88657</v>
      </c>
      <c r="H208" s="475">
        <v>88657</v>
      </c>
      <c r="I208" s="475">
        <v>88657</v>
      </c>
      <c r="J208" s="475" t="s">
        <v>1311</v>
      </c>
      <c r="K208" s="475" t="s">
        <v>1311</v>
      </c>
      <c r="L208" s="475" t="s">
        <v>1311</v>
      </c>
      <c r="M208" s="475" t="s">
        <v>1311</v>
      </c>
      <c r="N208" s="475" t="s">
        <v>1311</v>
      </c>
      <c r="O208" s="475" t="s">
        <v>1311</v>
      </c>
      <c r="P208" s="475">
        <v>25075</v>
      </c>
      <c r="Q208" s="475">
        <v>25075</v>
      </c>
      <c r="R208" s="475">
        <v>25075</v>
      </c>
      <c r="S208" s="475" t="s">
        <v>1311</v>
      </c>
      <c r="T208" s="475" t="s">
        <v>1311</v>
      </c>
      <c r="U208" s="475">
        <v>11952</v>
      </c>
      <c r="V208" s="475">
        <v>11952</v>
      </c>
      <c r="W208" s="480" t="s">
        <v>107</v>
      </c>
    </row>
    <row r="209" spans="1:23" s="475" customFormat="1" ht="9.75" customHeight="1" x14ac:dyDescent="0.15">
      <c r="A209" s="970" t="s">
        <v>1343</v>
      </c>
      <c r="B209" s="475" t="s">
        <v>1311</v>
      </c>
      <c r="C209" s="475" t="s">
        <v>1311</v>
      </c>
      <c r="D209" s="475" t="s">
        <v>1311</v>
      </c>
      <c r="E209" s="475" t="s">
        <v>1311</v>
      </c>
      <c r="F209" s="475" t="s">
        <v>1311</v>
      </c>
      <c r="G209" s="475">
        <v>69629</v>
      </c>
      <c r="H209" s="475">
        <v>69629</v>
      </c>
      <c r="I209" s="475">
        <v>63453</v>
      </c>
      <c r="J209" s="475" t="s">
        <v>1311</v>
      </c>
      <c r="K209" s="475" t="s">
        <v>1311</v>
      </c>
      <c r="L209" s="475" t="s">
        <v>1311</v>
      </c>
      <c r="M209" s="475">
        <v>6176</v>
      </c>
      <c r="N209" s="475" t="s">
        <v>1311</v>
      </c>
      <c r="O209" s="475" t="s">
        <v>1311</v>
      </c>
      <c r="P209" s="475">
        <v>93691</v>
      </c>
      <c r="Q209" s="475">
        <v>93691</v>
      </c>
      <c r="R209" s="475">
        <v>93691</v>
      </c>
      <c r="S209" s="475" t="s">
        <v>1311</v>
      </c>
      <c r="T209" s="475" t="s">
        <v>1311</v>
      </c>
      <c r="U209" s="475">
        <v>11482</v>
      </c>
      <c r="V209" s="475">
        <v>11482</v>
      </c>
      <c r="W209" s="480" t="s">
        <v>89</v>
      </c>
    </row>
    <row r="210" spans="1:23" s="475" customFormat="1" ht="9.75" customHeight="1" x14ac:dyDescent="0.15">
      <c r="A210" s="970" t="s">
        <v>1360</v>
      </c>
      <c r="B210" s="475" t="s">
        <v>1311</v>
      </c>
      <c r="C210" s="475">
        <v>47220</v>
      </c>
      <c r="D210" s="475">
        <v>47220</v>
      </c>
      <c r="E210" s="475">
        <v>47220</v>
      </c>
      <c r="F210" s="475" t="s">
        <v>1311</v>
      </c>
      <c r="G210" s="475">
        <v>200193</v>
      </c>
      <c r="H210" s="475">
        <v>200193</v>
      </c>
      <c r="I210" s="475">
        <v>200193</v>
      </c>
      <c r="J210" s="475" t="s">
        <v>1311</v>
      </c>
      <c r="K210" s="475" t="s">
        <v>1311</v>
      </c>
      <c r="L210" s="475" t="s">
        <v>1311</v>
      </c>
      <c r="M210" s="475" t="s">
        <v>1311</v>
      </c>
      <c r="N210" s="475" t="s">
        <v>1311</v>
      </c>
      <c r="O210" s="475" t="s">
        <v>1311</v>
      </c>
      <c r="P210" s="475">
        <v>110464</v>
      </c>
      <c r="Q210" s="475">
        <v>110464</v>
      </c>
      <c r="R210" s="475">
        <v>110464</v>
      </c>
      <c r="S210" s="475" t="s">
        <v>1311</v>
      </c>
      <c r="T210" s="475" t="s">
        <v>1311</v>
      </c>
      <c r="U210" s="475">
        <v>5973</v>
      </c>
      <c r="V210" s="475">
        <v>5973</v>
      </c>
      <c r="W210" s="480" t="s">
        <v>90</v>
      </c>
    </row>
    <row r="211" spans="1:23" s="475" customFormat="1" ht="9.75" customHeight="1" x14ac:dyDescent="0.15">
      <c r="A211" s="970" t="s">
        <v>797</v>
      </c>
      <c r="B211" s="475" t="s">
        <v>1311</v>
      </c>
      <c r="C211" s="475">
        <v>48920</v>
      </c>
      <c r="D211" s="475">
        <v>48920</v>
      </c>
      <c r="E211" s="475">
        <v>48920</v>
      </c>
      <c r="F211" s="475" t="s">
        <v>1311</v>
      </c>
      <c r="G211" s="475">
        <v>405031</v>
      </c>
      <c r="H211" s="475">
        <v>405031</v>
      </c>
      <c r="I211" s="475">
        <v>315754</v>
      </c>
      <c r="J211" s="475">
        <v>89277</v>
      </c>
      <c r="K211" s="475" t="s">
        <v>1311</v>
      </c>
      <c r="L211" s="475" t="s">
        <v>1311</v>
      </c>
      <c r="M211" s="475" t="s">
        <v>1311</v>
      </c>
      <c r="N211" s="475" t="s">
        <v>1311</v>
      </c>
      <c r="O211" s="475" t="s">
        <v>1311</v>
      </c>
      <c r="P211" s="475">
        <v>89263</v>
      </c>
      <c r="Q211" s="475">
        <v>89263</v>
      </c>
      <c r="R211" s="475">
        <v>89263</v>
      </c>
      <c r="S211" s="475" t="s">
        <v>1311</v>
      </c>
      <c r="T211" s="475" t="s">
        <v>1311</v>
      </c>
      <c r="U211" s="475">
        <v>11167</v>
      </c>
      <c r="V211" s="475">
        <v>11167</v>
      </c>
      <c r="W211" s="480" t="s">
        <v>91</v>
      </c>
    </row>
    <row r="212" spans="1:23" s="475" customFormat="1" ht="9.75" customHeight="1" x14ac:dyDescent="0.15">
      <c r="A212" s="970" t="s">
        <v>981</v>
      </c>
      <c r="B212" s="475" t="s">
        <v>1311</v>
      </c>
      <c r="C212" s="475" t="s">
        <v>1311</v>
      </c>
      <c r="D212" s="475" t="s">
        <v>1311</v>
      </c>
      <c r="E212" s="475" t="s">
        <v>1311</v>
      </c>
      <c r="F212" s="475" t="s">
        <v>1311</v>
      </c>
      <c r="G212" s="475">
        <v>381810</v>
      </c>
      <c r="H212" s="475">
        <v>381810</v>
      </c>
      <c r="I212" s="475">
        <v>381810</v>
      </c>
      <c r="J212" s="475" t="s">
        <v>1311</v>
      </c>
      <c r="K212" s="475" t="s">
        <v>1311</v>
      </c>
      <c r="L212" s="475" t="s">
        <v>1311</v>
      </c>
      <c r="M212" s="475" t="s">
        <v>1311</v>
      </c>
      <c r="N212" s="475" t="s">
        <v>1311</v>
      </c>
      <c r="O212" s="475" t="s">
        <v>1311</v>
      </c>
      <c r="P212" s="475">
        <v>87406</v>
      </c>
      <c r="Q212" s="475">
        <v>87406</v>
      </c>
      <c r="R212" s="475">
        <v>87406</v>
      </c>
      <c r="S212" s="475" t="s">
        <v>1311</v>
      </c>
      <c r="T212" s="475" t="s">
        <v>1311</v>
      </c>
      <c r="U212" s="475">
        <v>12247</v>
      </c>
      <c r="V212" s="475">
        <v>12247</v>
      </c>
      <c r="W212" s="480" t="s">
        <v>799</v>
      </c>
    </row>
    <row r="213" spans="1:23" s="475" customFormat="1" ht="9.75" customHeight="1" x14ac:dyDescent="0.15">
      <c r="A213" s="970" t="s">
        <v>1319</v>
      </c>
      <c r="B213" s="475" t="s">
        <v>1311</v>
      </c>
      <c r="C213" s="475">
        <v>48850</v>
      </c>
      <c r="D213" s="475">
        <v>48850</v>
      </c>
      <c r="E213" s="475">
        <v>48850</v>
      </c>
      <c r="F213" s="475" t="s">
        <v>1311</v>
      </c>
      <c r="G213" s="475">
        <v>279995</v>
      </c>
      <c r="H213" s="475">
        <v>279995</v>
      </c>
      <c r="I213" s="475">
        <v>149558</v>
      </c>
      <c r="J213" s="475">
        <v>130437</v>
      </c>
      <c r="K213" s="475" t="s">
        <v>1311</v>
      </c>
      <c r="L213" s="475" t="s">
        <v>1311</v>
      </c>
      <c r="M213" s="475" t="s">
        <v>1311</v>
      </c>
      <c r="N213" s="475" t="s">
        <v>1311</v>
      </c>
      <c r="O213" s="475" t="s">
        <v>1311</v>
      </c>
      <c r="P213" s="475">
        <v>82214</v>
      </c>
      <c r="Q213" s="475">
        <v>82214</v>
      </c>
      <c r="R213" s="475">
        <v>82214</v>
      </c>
      <c r="S213" s="475" t="s">
        <v>1311</v>
      </c>
      <c r="T213" s="475" t="s">
        <v>1311</v>
      </c>
      <c r="U213" s="475">
        <v>5974</v>
      </c>
      <c r="V213" s="475">
        <v>5974</v>
      </c>
      <c r="W213" s="480" t="s">
        <v>86</v>
      </c>
    </row>
    <row r="214" spans="1:23" s="475" customFormat="1" ht="9.75" customHeight="1" x14ac:dyDescent="0.15">
      <c r="A214" s="971" t="s">
        <v>821</v>
      </c>
      <c r="B214" s="479" t="s">
        <v>1311</v>
      </c>
      <c r="C214" s="478">
        <v>5613</v>
      </c>
      <c r="D214" s="478">
        <v>5613</v>
      </c>
      <c r="E214" s="478">
        <v>5613</v>
      </c>
      <c r="F214" s="478" t="s">
        <v>1311</v>
      </c>
      <c r="G214" s="478">
        <v>91228</v>
      </c>
      <c r="H214" s="478">
        <v>91228</v>
      </c>
      <c r="I214" s="478">
        <v>91228</v>
      </c>
      <c r="J214" s="478" t="s">
        <v>1311</v>
      </c>
      <c r="K214" s="478" t="s">
        <v>1311</v>
      </c>
      <c r="L214" s="478" t="s">
        <v>1311</v>
      </c>
      <c r="M214" s="478" t="s">
        <v>1311</v>
      </c>
      <c r="N214" s="478" t="s">
        <v>1311</v>
      </c>
      <c r="O214" s="478" t="s">
        <v>1311</v>
      </c>
      <c r="P214" s="478">
        <v>91658</v>
      </c>
      <c r="Q214" s="478">
        <v>91658</v>
      </c>
      <c r="R214" s="478">
        <v>91658</v>
      </c>
      <c r="S214" s="478" t="s">
        <v>1311</v>
      </c>
      <c r="T214" s="478" t="s">
        <v>1311</v>
      </c>
      <c r="U214" s="478">
        <v>12263</v>
      </c>
      <c r="V214" s="478">
        <v>12263</v>
      </c>
      <c r="W214" s="476" t="s">
        <v>87</v>
      </c>
    </row>
    <row r="215" spans="1:23" ht="12" customHeight="1" x14ac:dyDescent="0.15"/>
    <row r="216" spans="1:23" ht="12" customHeight="1" x14ac:dyDescent="0.15"/>
    <row r="217" spans="1:23" ht="12" customHeight="1" x14ac:dyDescent="0.15">
      <c r="K217" s="490" t="s">
        <v>108</v>
      </c>
      <c r="V217" s="493" t="s">
        <v>1333</v>
      </c>
    </row>
    <row r="218" spans="1:23" s="486" customFormat="1" ht="21" customHeight="1" x14ac:dyDescent="0.15">
      <c r="A218" s="1023" t="s">
        <v>230</v>
      </c>
      <c r="B218" s="834" t="s">
        <v>1361</v>
      </c>
      <c r="C218" s="852" t="s">
        <v>378</v>
      </c>
      <c r="D218" s="488"/>
      <c r="E218" s="488"/>
      <c r="F218" s="488"/>
      <c r="G218" s="488"/>
      <c r="H218" s="488"/>
      <c r="I218" s="488"/>
      <c r="J218" s="488"/>
      <c r="K218" s="488"/>
      <c r="L218" s="488"/>
      <c r="M218" s="488"/>
      <c r="N218" s="488"/>
      <c r="O218" s="488"/>
      <c r="P218" s="488"/>
      <c r="Q218" s="488"/>
      <c r="R218" s="488"/>
      <c r="S218" s="488"/>
      <c r="T218" s="851"/>
      <c r="U218" s="852" t="s">
        <v>375</v>
      </c>
      <c r="V218" s="488"/>
      <c r="W218" s="1026" t="s">
        <v>92</v>
      </c>
    </row>
    <row r="219" spans="1:23" s="486" customFormat="1" ht="21" customHeight="1" x14ac:dyDescent="0.15">
      <c r="A219" s="1024"/>
      <c r="B219" s="834" t="s">
        <v>1362</v>
      </c>
      <c r="C219" s="1029" t="s">
        <v>1363</v>
      </c>
      <c r="D219" s="852" t="s">
        <v>345</v>
      </c>
      <c r="E219" s="488"/>
      <c r="F219" s="488"/>
      <c r="G219" s="488"/>
      <c r="H219" s="488"/>
      <c r="I219" s="488"/>
      <c r="J219" s="488"/>
      <c r="K219" s="488"/>
      <c r="L219" s="851"/>
      <c r="M219" s="852" t="s">
        <v>337</v>
      </c>
      <c r="N219" s="488"/>
      <c r="O219" s="851"/>
      <c r="P219" s="852" t="s">
        <v>318</v>
      </c>
      <c r="Q219" s="488"/>
      <c r="R219" s="851"/>
      <c r="S219" s="852" t="s">
        <v>317</v>
      </c>
      <c r="T219" s="851"/>
      <c r="U219" s="1029" t="s">
        <v>374</v>
      </c>
      <c r="V219" s="852" t="s">
        <v>345</v>
      </c>
      <c r="W219" s="1027"/>
    </row>
    <row r="220" spans="1:23" s="486" customFormat="1" ht="52.5" customHeight="1" x14ac:dyDescent="0.15">
      <c r="A220" s="1025"/>
      <c r="B220" s="487" t="s">
        <v>334</v>
      </c>
      <c r="C220" s="1030"/>
      <c r="D220" s="854" t="s">
        <v>683</v>
      </c>
      <c r="E220" s="487" t="s">
        <v>334</v>
      </c>
      <c r="F220" s="487" t="s">
        <v>1309</v>
      </c>
      <c r="G220" s="487" t="s">
        <v>356</v>
      </c>
      <c r="H220" s="487" t="s">
        <v>364</v>
      </c>
      <c r="I220" s="487" t="s">
        <v>333</v>
      </c>
      <c r="J220" s="487" t="s">
        <v>332</v>
      </c>
      <c r="K220" s="487" t="s">
        <v>330</v>
      </c>
      <c r="L220" s="487" t="s">
        <v>369</v>
      </c>
      <c r="M220" s="854" t="s">
        <v>117</v>
      </c>
      <c r="N220" s="487" t="s">
        <v>373</v>
      </c>
      <c r="O220" s="487" t="s">
        <v>322</v>
      </c>
      <c r="P220" s="854" t="s">
        <v>1364</v>
      </c>
      <c r="Q220" s="487" t="s">
        <v>315</v>
      </c>
      <c r="R220" s="487" t="s">
        <v>548</v>
      </c>
      <c r="S220" s="854" t="s">
        <v>687</v>
      </c>
      <c r="T220" s="487" t="s">
        <v>309</v>
      </c>
      <c r="U220" s="1030"/>
      <c r="V220" s="853" t="s">
        <v>1335</v>
      </c>
      <c r="W220" s="1028"/>
    </row>
    <row r="221" spans="1:23" s="475" customFormat="1" ht="9.75" customHeight="1" x14ac:dyDescent="0.15">
      <c r="A221" s="969" t="s">
        <v>1365</v>
      </c>
      <c r="B221" s="485">
        <v>36215</v>
      </c>
      <c r="C221" s="484">
        <v>4190531</v>
      </c>
      <c r="D221" s="484">
        <v>3908480</v>
      </c>
      <c r="E221" s="484">
        <v>778809</v>
      </c>
      <c r="F221" s="484">
        <v>75340</v>
      </c>
      <c r="G221" s="484" t="s">
        <v>1311</v>
      </c>
      <c r="H221" s="484">
        <v>114174</v>
      </c>
      <c r="I221" s="484">
        <v>843736</v>
      </c>
      <c r="J221" s="484">
        <v>2054632</v>
      </c>
      <c r="K221" s="484" t="s">
        <v>1311</v>
      </c>
      <c r="L221" s="484">
        <v>41789</v>
      </c>
      <c r="M221" s="484">
        <v>108821</v>
      </c>
      <c r="N221" s="484" t="s">
        <v>1311</v>
      </c>
      <c r="O221" s="484">
        <v>108821</v>
      </c>
      <c r="P221" s="484">
        <v>144632</v>
      </c>
      <c r="Q221" s="484">
        <v>144632</v>
      </c>
      <c r="R221" s="484" t="s">
        <v>1311</v>
      </c>
      <c r="S221" s="484">
        <v>28598</v>
      </c>
      <c r="T221" s="484">
        <v>28598</v>
      </c>
      <c r="U221" s="484">
        <v>140797</v>
      </c>
      <c r="V221" s="484">
        <v>101432</v>
      </c>
      <c r="W221" s="482" t="s">
        <v>99</v>
      </c>
    </row>
    <row r="222" spans="1:23" s="475" customFormat="1" ht="9.75" customHeight="1" x14ac:dyDescent="0.15">
      <c r="A222" s="970" t="s">
        <v>773</v>
      </c>
      <c r="B222" s="475">
        <v>41465</v>
      </c>
      <c r="C222" s="475">
        <v>2481987</v>
      </c>
      <c r="D222" s="475">
        <v>2315705</v>
      </c>
      <c r="E222" s="475">
        <v>367571</v>
      </c>
      <c r="F222" s="475" t="s">
        <v>1311</v>
      </c>
      <c r="G222" s="475" t="s">
        <v>1311</v>
      </c>
      <c r="H222" s="475" t="s">
        <v>1311</v>
      </c>
      <c r="I222" s="475">
        <v>1130776</v>
      </c>
      <c r="J222" s="475">
        <v>817358</v>
      </c>
      <c r="K222" s="475" t="s">
        <v>1311</v>
      </c>
      <c r="L222" s="475" t="s">
        <v>1311</v>
      </c>
      <c r="M222" s="475">
        <v>166282</v>
      </c>
      <c r="N222" s="475">
        <v>68133</v>
      </c>
      <c r="O222" s="475">
        <v>98149</v>
      </c>
      <c r="P222" s="475" t="s">
        <v>1311</v>
      </c>
      <c r="Q222" s="475" t="s">
        <v>1311</v>
      </c>
      <c r="R222" s="475" t="s">
        <v>1311</v>
      </c>
      <c r="S222" s="475" t="s">
        <v>1311</v>
      </c>
      <c r="T222" s="475" t="s">
        <v>1311</v>
      </c>
      <c r="U222" s="475">
        <v>160437</v>
      </c>
      <c r="V222" s="475">
        <v>137724</v>
      </c>
      <c r="W222" s="480" t="s">
        <v>233</v>
      </c>
    </row>
    <row r="223" spans="1:23" s="475" customFormat="1" ht="9.75" customHeight="1" x14ac:dyDescent="0.15">
      <c r="A223" s="970" t="s">
        <v>1313</v>
      </c>
      <c r="B223" s="475">
        <v>77316</v>
      </c>
      <c r="C223" s="475">
        <v>2116758</v>
      </c>
      <c r="D223" s="475">
        <v>1827706</v>
      </c>
      <c r="E223" s="475">
        <v>246492</v>
      </c>
      <c r="F223" s="475" t="s">
        <v>1311</v>
      </c>
      <c r="G223" s="475" t="s">
        <v>1311</v>
      </c>
      <c r="H223" s="475">
        <v>33532</v>
      </c>
      <c r="I223" s="475">
        <v>915648</v>
      </c>
      <c r="J223" s="475">
        <v>632034</v>
      </c>
      <c r="K223" s="475" t="s">
        <v>1311</v>
      </c>
      <c r="L223" s="475" t="s">
        <v>1311</v>
      </c>
      <c r="M223" s="475">
        <v>175144</v>
      </c>
      <c r="N223" s="475" t="s">
        <v>1311</v>
      </c>
      <c r="O223" s="475">
        <v>175144</v>
      </c>
      <c r="P223" s="475">
        <v>62722</v>
      </c>
      <c r="Q223" s="475">
        <v>62722</v>
      </c>
      <c r="R223" s="475" t="s">
        <v>1311</v>
      </c>
      <c r="S223" s="475">
        <v>51186</v>
      </c>
      <c r="T223" s="475">
        <v>51186</v>
      </c>
      <c r="U223" s="475">
        <v>173087</v>
      </c>
      <c r="V223" s="475">
        <v>152126</v>
      </c>
      <c r="W223" s="480" t="s">
        <v>529</v>
      </c>
    </row>
    <row r="224" spans="1:23" s="475" customFormat="1" ht="9.75" customHeight="1" x14ac:dyDescent="0.15">
      <c r="A224" s="970" t="s">
        <v>804</v>
      </c>
      <c r="B224" s="475">
        <v>71561</v>
      </c>
      <c r="C224" s="475">
        <v>2498701</v>
      </c>
      <c r="D224" s="475">
        <v>2253393</v>
      </c>
      <c r="E224" s="475">
        <v>384892</v>
      </c>
      <c r="F224" s="475" t="s">
        <v>1311</v>
      </c>
      <c r="G224" s="475" t="s">
        <v>1311</v>
      </c>
      <c r="H224" s="475">
        <v>43696</v>
      </c>
      <c r="I224" s="475">
        <v>861940</v>
      </c>
      <c r="J224" s="475">
        <v>954038</v>
      </c>
      <c r="K224" s="475">
        <v>8827</v>
      </c>
      <c r="L224" s="475" t="s">
        <v>1311</v>
      </c>
      <c r="M224" s="475">
        <v>180407</v>
      </c>
      <c r="N224" s="475" t="s">
        <v>1311</v>
      </c>
      <c r="O224" s="475">
        <v>180407</v>
      </c>
      <c r="P224" s="475">
        <v>8663</v>
      </c>
      <c r="Q224" s="475" t="s">
        <v>1311</v>
      </c>
      <c r="R224" s="475">
        <v>8663</v>
      </c>
      <c r="S224" s="475">
        <v>56238</v>
      </c>
      <c r="T224" s="475">
        <v>56238</v>
      </c>
      <c r="U224" s="475">
        <v>225524</v>
      </c>
      <c r="V224" s="475">
        <v>208471</v>
      </c>
      <c r="W224" s="480" t="s">
        <v>599</v>
      </c>
    </row>
    <row r="225" spans="1:23" s="475" customFormat="1" ht="9.75" customHeight="1" x14ac:dyDescent="0.15">
      <c r="A225" s="970" t="s">
        <v>776</v>
      </c>
      <c r="B225" s="475">
        <v>114834</v>
      </c>
      <c r="C225" s="475">
        <v>690500</v>
      </c>
      <c r="D225" s="475">
        <v>635972</v>
      </c>
      <c r="E225" s="475">
        <v>175282</v>
      </c>
      <c r="F225" s="475" t="s">
        <v>1311</v>
      </c>
      <c r="G225" s="475">
        <v>35468</v>
      </c>
      <c r="H225" s="475" t="s">
        <v>1311</v>
      </c>
      <c r="I225" s="475">
        <v>165788</v>
      </c>
      <c r="J225" s="475">
        <v>259434</v>
      </c>
      <c r="K225" s="475" t="s">
        <v>1311</v>
      </c>
      <c r="L225" s="475" t="s">
        <v>1311</v>
      </c>
      <c r="M225" s="475" t="s">
        <v>1311</v>
      </c>
      <c r="N225" s="475" t="s">
        <v>1311</v>
      </c>
      <c r="O225" s="475" t="s">
        <v>1311</v>
      </c>
      <c r="P225" s="475" t="s">
        <v>1311</v>
      </c>
      <c r="Q225" s="475" t="s">
        <v>1311</v>
      </c>
      <c r="R225" s="475" t="s">
        <v>1311</v>
      </c>
      <c r="S225" s="475">
        <v>54528</v>
      </c>
      <c r="T225" s="475">
        <v>54528</v>
      </c>
      <c r="U225" s="475">
        <v>235247</v>
      </c>
      <c r="V225" s="475">
        <v>209965</v>
      </c>
      <c r="W225" s="480" t="s">
        <v>777</v>
      </c>
    </row>
    <row r="226" spans="1:23" s="475" customFormat="1" ht="6.75" customHeight="1" x14ac:dyDescent="0.15">
      <c r="A226" s="970"/>
      <c r="W226" s="480"/>
    </row>
    <row r="227" spans="1:23" s="475" customFormat="1" ht="9.75" customHeight="1" x14ac:dyDescent="0.15">
      <c r="A227" s="970" t="s">
        <v>738</v>
      </c>
      <c r="B227" s="475">
        <v>81917</v>
      </c>
      <c r="C227" s="475">
        <v>1898723</v>
      </c>
      <c r="D227" s="475">
        <v>1729313</v>
      </c>
      <c r="E227" s="475">
        <v>315172</v>
      </c>
      <c r="F227" s="475" t="s">
        <v>1311</v>
      </c>
      <c r="G227" s="475" t="s">
        <v>1311</v>
      </c>
      <c r="H227" s="475">
        <v>43696</v>
      </c>
      <c r="I227" s="475">
        <v>594978</v>
      </c>
      <c r="J227" s="475">
        <v>766640</v>
      </c>
      <c r="K227" s="475">
        <v>8827</v>
      </c>
      <c r="L227" s="475" t="s">
        <v>1311</v>
      </c>
      <c r="M227" s="475">
        <v>112922</v>
      </c>
      <c r="N227" s="475" t="s">
        <v>1311</v>
      </c>
      <c r="O227" s="475">
        <v>112922</v>
      </c>
      <c r="P227" s="475" t="s">
        <v>1311</v>
      </c>
      <c r="Q227" s="475" t="s">
        <v>1311</v>
      </c>
      <c r="R227" s="475" t="s">
        <v>1311</v>
      </c>
      <c r="S227" s="475">
        <v>56488</v>
      </c>
      <c r="T227" s="475">
        <v>56488</v>
      </c>
      <c r="U227" s="475">
        <v>228528</v>
      </c>
      <c r="V227" s="475">
        <v>213678</v>
      </c>
      <c r="W227" s="480" t="s">
        <v>600</v>
      </c>
    </row>
    <row r="228" spans="1:23" s="475" customFormat="1" ht="9.75" customHeight="1" x14ac:dyDescent="0.15">
      <c r="A228" s="970" t="s">
        <v>776</v>
      </c>
      <c r="B228" s="475">
        <v>123099</v>
      </c>
      <c r="C228" s="475">
        <v>456935</v>
      </c>
      <c r="D228" s="475">
        <v>415706</v>
      </c>
      <c r="E228" s="475">
        <v>145903</v>
      </c>
      <c r="F228" s="475" t="s">
        <v>1311</v>
      </c>
      <c r="G228" s="475">
        <v>35468</v>
      </c>
      <c r="H228" s="475" t="s">
        <v>1311</v>
      </c>
      <c r="I228" s="475">
        <v>43123</v>
      </c>
      <c r="J228" s="475">
        <v>191212</v>
      </c>
      <c r="K228" s="475" t="s">
        <v>1311</v>
      </c>
      <c r="L228" s="475" t="s">
        <v>1311</v>
      </c>
      <c r="M228" s="475" t="s">
        <v>1311</v>
      </c>
      <c r="N228" s="475" t="s">
        <v>1311</v>
      </c>
      <c r="O228" s="475" t="s">
        <v>1311</v>
      </c>
      <c r="P228" s="475" t="s">
        <v>1311</v>
      </c>
      <c r="Q228" s="475" t="s">
        <v>1311</v>
      </c>
      <c r="R228" s="475" t="s">
        <v>1311</v>
      </c>
      <c r="S228" s="475">
        <v>41229</v>
      </c>
      <c r="T228" s="475">
        <v>41229</v>
      </c>
      <c r="U228" s="475">
        <v>238904</v>
      </c>
      <c r="V228" s="475">
        <v>213552</v>
      </c>
      <c r="W228" s="480" t="s">
        <v>779</v>
      </c>
    </row>
    <row r="229" spans="1:23" s="475" customFormat="1" ht="6.75" customHeight="1" x14ac:dyDescent="0.15">
      <c r="A229" s="970"/>
      <c r="W229" s="480"/>
    </row>
    <row r="230" spans="1:23" s="475" customFormat="1" ht="9.75" customHeight="1" x14ac:dyDescent="0.15">
      <c r="A230" s="970" t="s">
        <v>780</v>
      </c>
      <c r="B230" s="475">
        <v>22219</v>
      </c>
      <c r="C230" s="475">
        <v>294414</v>
      </c>
      <c r="D230" s="475">
        <v>281115</v>
      </c>
      <c r="E230" s="475">
        <v>50457</v>
      </c>
      <c r="F230" s="475" t="s">
        <v>1311</v>
      </c>
      <c r="G230" s="475" t="s">
        <v>1311</v>
      </c>
      <c r="H230" s="475" t="s">
        <v>1311</v>
      </c>
      <c r="I230" s="475">
        <v>122665</v>
      </c>
      <c r="J230" s="475">
        <v>107993</v>
      </c>
      <c r="K230" s="475" t="s">
        <v>1311</v>
      </c>
      <c r="L230" s="475" t="s">
        <v>1311</v>
      </c>
      <c r="M230" s="475" t="s">
        <v>1311</v>
      </c>
      <c r="N230" s="475" t="s">
        <v>1311</v>
      </c>
      <c r="O230" s="475" t="s">
        <v>1311</v>
      </c>
      <c r="P230" s="475" t="s">
        <v>1311</v>
      </c>
      <c r="Q230" s="475" t="s">
        <v>1311</v>
      </c>
      <c r="R230" s="475" t="s">
        <v>1311</v>
      </c>
      <c r="S230" s="475">
        <v>13299</v>
      </c>
      <c r="T230" s="475">
        <v>13299</v>
      </c>
      <c r="U230" s="475">
        <v>53279</v>
      </c>
      <c r="V230" s="475">
        <v>49189</v>
      </c>
      <c r="W230" s="480" t="s">
        <v>601</v>
      </c>
    </row>
    <row r="231" spans="1:23" s="475" customFormat="1" ht="9.75" customHeight="1" x14ac:dyDescent="0.15">
      <c r="A231" s="970" t="s">
        <v>1316</v>
      </c>
      <c r="B231" s="475">
        <v>22814</v>
      </c>
      <c r="C231" s="475">
        <v>222465</v>
      </c>
      <c r="D231" s="475">
        <v>190794</v>
      </c>
      <c r="E231" s="475">
        <v>76678</v>
      </c>
      <c r="F231" s="475" t="s">
        <v>1311</v>
      </c>
      <c r="G231" s="475" t="s">
        <v>1311</v>
      </c>
      <c r="H231" s="475" t="s">
        <v>1311</v>
      </c>
      <c r="I231" s="475">
        <v>43123</v>
      </c>
      <c r="J231" s="475">
        <v>70993</v>
      </c>
      <c r="K231" s="475" t="s">
        <v>1311</v>
      </c>
      <c r="L231" s="475" t="s">
        <v>1311</v>
      </c>
      <c r="M231" s="475" t="s">
        <v>1311</v>
      </c>
      <c r="N231" s="475" t="s">
        <v>1311</v>
      </c>
      <c r="O231" s="475" t="s">
        <v>1311</v>
      </c>
      <c r="P231" s="475" t="s">
        <v>1311</v>
      </c>
      <c r="Q231" s="475" t="s">
        <v>1311</v>
      </c>
      <c r="R231" s="475" t="s">
        <v>1311</v>
      </c>
      <c r="S231" s="475">
        <v>31671</v>
      </c>
      <c r="T231" s="475">
        <v>31671</v>
      </c>
      <c r="U231" s="475">
        <v>63565</v>
      </c>
      <c r="V231" s="475">
        <v>60227</v>
      </c>
      <c r="W231" s="480" t="s">
        <v>100</v>
      </c>
    </row>
    <row r="232" spans="1:23" s="475" customFormat="1" ht="9.75" customHeight="1" x14ac:dyDescent="0.15">
      <c r="A232" s="970" t="s">
        <v>819</v>
      </c>
      <c r="B232" s="475">
        <v>41179</v>
      </c>
      <c r="C232" s="475">
        <v>157086</v>
      </c>
      <c r="D232" s="475">
        <v>157086</v>
      </c>
      <c r="E232" s="475">
        <v>41170</v>
      </c>
      <c r="F232" s="475" t="s">
        <v>1311</v>
      </c>
      <c r="G232" s="475">
        <v>35468</v>
      </c>
      <c r="H232" s="475" t="s">
        <v>1311</v>
      </c>
      <c r="I232" s="475" t="s">
        <v>1311</v>
      </c>
      <c r="J232" s="475">
        <v>80448</v>
      </c>
      <c r="K232" s="475" t="s">
        <v>1311</v>
      </c>
      <c r="L232" s="475" t="s">
        <v>1311</v>
      </c>
      <c r="M232" s="475" t="s">
        <v>1311</v>
      </c>
      <c r="N232" s="475" t="s">
        <v>1311</v>
      </c>
      <c r="O232" s="475" t="s">
        <v>1311</v>
      </c>
      <c r="P232" s="475" t="s">
        <v>1311</v>
      </c>
      <c r="Q232" s="475" t="s">
        <v>1311</v>
      </c>
      <c r="R232" s="475" t="s">
        <v>1311</v>
      </c>
      <c r="S232" s="475" t="s">
        <v>1311</v>
      </c>
      <c r="T232" s="475" t="s">
        <v>1311</v>
      </c>
      <c r="U232" s="475">
        <v>50913</v>
      </c>
      <c r="V232" s="475">
        <v>46496</v>
      </c>
      <c r="W232" s="480" t="s">
        <v>101</v>
      </c>
    </row>
    <row r="233" spans="1:23" s="475" customFormat="1" ht="9.75" customHeight="1" x14ac:dyDescent="0.15">
      <c r="A233" s="970" t="s">
        <v>1317</v>
      </c>
      <c r="B233" s="475">
        <v>28622</v>
      </c>
      <c r="C233" s="475">
        <v>16535</v>
      </c>
      <c r="D233" s="475">
        <v>6977</v>
      </c>
      <c r="E233" s="475">
        <v>6977</v>
      </c>
      <c r="F233" s="475" t="s">
        <v>1311</v>
      </c>
      <c r="G233" s="475" t="s">
        <v>1311</v>
      </c>
      <c r="H233" s="475" t="s">
        <v>1311</v>
      </c>
      <c r="I233" s="475" t="s">
        <v>1311</v>
      </c>
      <c r="J233" s="475" t="s">
        <v>1311</v>
      </c>
      <c r="K233" s="475" t="s">
        <v>1311</v>
      </c>
      <c r="L233" s="475" t="s">
        <v>1311</v>
      </c>
      <c r="M233" s="475" t="s">
        <v>1311</v>
      </c>
      <c r="N233" s="475" t="s">
        <v>1311</v>
      </c>
      <c r="O233" s="475" t="s">
        <v>1311</v>
      </c>
      <c r="P233" s="475" t="s">
        <v>1311</v>
      </c>
      <c r="Q233" s="475" t="s">
        <v>1311</v>
      </c>
      <c r="R233" s="475" t="s">
        <v>1311</v>
      </c>
      <c r="S233" s="475">
        <v>9558</v>
      </c>
      <c r="T233" s="475">
        <v>9558</v>
      </c>
      <c r="U233" s="475">
        <v>67490</v>
      </c>
      <c r="V233" s="475">
        <v>54053</v>
      </c>
      <c r="W233" s="480" t="s">
        <v>102</v>
      </c>
    </row>
    <row r="234" spans="1:23" s="475" customFormat="1" ht="9.75" customHeight="1" x14ac:dyDescent="0.15">
      <c r="A234" s="970" t="s">
        <v>784</v>
      </c>
      <c r="B234" s="475">
        <v>30484</v>
      </c>
      <c r="C234" s="475">
        <v>60849</v>
      </c>
      <c r="D234" s="475">
        <v>60849</v>
      </c>
      <c r="E234" s="475">
        <v>21078</v>
      </c>
      <c r="F234" s="475" t="s">
        <v>1311</v>
      </c>
      <c r="G234" s="475" t="s">
        <v>1311</v>
      </c>
      <c r="H234" s="475" t="s">
        <v>1311</v>
      </c>
      <c r="I234" s="475" t="s">
        <v>1311</v>
      </c>
      <c r="J234" s="475">
        <v>39771</v>
      </c>
      <c r="K234" s="475" t="s">
        <v>1311</v>
      </c>
      <c r="L234" s="475" t="s">
        <v>1311</v>
      </c>
      <c r="M234" s="475" t="s">
        <v>1311</v>
      </c>
      <c r="N234" s="475" t="s">
        <v>1311</v>
      </c>
      <c r="O234" s="475" t="s">
        <v>1311</v>
      </c>
      <c r="P234" s="475" t="s">
        <v>1311</v>
      </c>
      <c r="Q234" s="475" t="s">
        <v>1311</v>
      </c>
      <c r="R234" s="475" t="s">
        <v>1311</v>
      </c>
      <c r="S234" s="475" t="s">
        <v>1311</v>
      </c>
      <c r="T234" s="475" t="s">
        <v>1311</v>
      </c>
      <c r="U234" s="475">
        <v>56936</v>
      </c>
      <c r="V234" s="475">
        <v>52776</v>
      </c>
      <c r="W234" s="480" t="s">
        <v>785</v>
      </c>
    </row>
    <row r="235" spans="1:23" s="475" customFormat="1" ht="6.75" customHeight="1" x14ac:dyDescent="0.15">
      <c r="A235" s="970"/>
      <c r="W235" s="480"/>
    </row>
    <row r="236" spans="1:23" s="475" customFormat="1" ht="9.75" customHeight="1" x14ac:dyDescent="0.15">
      <c r="A236" s="970" t="s">
        <v>1359</v>
      </c>
      <c r="B236" s="475">
        <v>16249</v>
      </c>
      <c r="C236" s="475">
        <v>166984</v>
      </c>
      <c r="D236" s="475">
        <v>166984</v>
      </c>
      <c r="E236" s="475">
        <v>16594</v>
      </c>
      <c r="F236" s="475" t="s">
        <v>1311</v>
      </c>
      <c r="G236" s="475" t="s">
        <v>1311</v>
      </c>
      <c r="H236" s="475" t="s">
        <v>1311</v>
      </c>
      <c r="I236" s="475">
        <v>88140</v>
      </c>
      <c r="J236" s="475">
        <v>62250</v>
      </c>
      <c r="K236" s="475" t="s">
        <v>1311</v>
      </c>
      <c r="L236" s="475" t="s">
        <v>1311</v>
      </c>
      <c r="M236" s="475" t="s">
        <v>1311</v>
      </c>
      <c r="N236" s="475" t="s">
        <v>1311</v>
      </c>
      <c r="O236" s="475" t="s">
        <v>1311</v>
      </c>
      <c r="P236" s="475" t="s">
        <v>1311</v>
      </c>
      <c r="Q236" s="475" t="s">
        <v>1311</v>
      </c>
      <c r="R236" s="475" t="s">
        <v>1311</v>
      </c>
      <c r="S236" s="475" t="s">
        <v>1311</v>
      </c>
      <c r="T236" s="475" t="s">
        <v>1311</v>
      </c>
      <c r="U236" s="475">
        <v>15541</v>
      </c>
      <c r="V236" s="475">
        <v>14158</v>
      </c>
      <c r="W236" s="480" t="s">
        <v>602</v>
      </c>
    </row>
    <row r="237" spans="1:23" s="475" customFormat="1" ht="9.75" customHeight="1" x14ac:dyDescent="0.15">
      <c r="A237" s="970" t="s">
        <v>787</v>
      </c>
      <c r="B237" s="475" t="s">
        <v>1311</v>
      </c>
      <c r="C237" s="475">
        <v>69715</v>
      </c>
      <c r="D237" s="475">
        <v>56416</v>
      </c>
      <c r="E237" s="475">
        <v>21891</v>
      </c>
      <c r="F237" s="475" t="s">
        <v>1311</v>
      </c>
      <c r="G237" s="475" t="s">
        <v>1311</v>
      </c>
      <c r="H237" s="475" t="s">
        <v>1311</v>
      </c>
      <c r="I237" s="475">
        <v>34525</v>
      </c>
      <c r="J237" s="475" t="s">
        <v>1311</v>
      </c>
      <c r="K237" s="475" t="s">
        <v>1311</v>
      </c>
      <c r="L237" s="475" t="s">
        <v>1311</v>
      </c>
      <c r="M237" s="475" t="s">
        <v>1311</v>
      </c>
      <c r="N237" s="475" t="s">
        <v>1311</v>
      </c>
      <c r="O237" s="475" t="s">
        <v>1311</v>
      </c>
      <c r="P237" s="475" t="s">
        <v>1311</v>
      </c>
      <c r="Q237" s="475" t="s">
        <v>1311</v>
      </c>
      <c r="R237" s="475" t="s">
        <v>1311</v>
      </c>
      <c r="S237" s="475">
        <v>13299</v>
      </c>
      <c r="T237" s="475">
        <v>13299</v>
      </c>
      <c r="U237" s="475">
        <v>21968</v>
      </c>
      <c r="V237" s="475">
        <v>20648</v>
      </c>
      <c r="W237" s="480" t="s">
        <v>86</v>
      </c>
    </row>
    <row r="238" spans="1:23" s="475" customFormat="1" ht="9.75" customHeight="1" x14ac:dyDescent="0.15">
      <c r="A238" s="970" t="s">
        <v>1324</v>
      </c>
      <c r="B238" s="475">
        <v>5970</v>
      </c>
      <c r="C238" s="475">
        <v>57715</v>
      </c>
      <c r="D238" s="475">
        <v>57715</v>
      </c>
      <c r="E238" s="475">
        <v>11972</v>
      </c>
      <c r="F238" s="475" t="s">
        <v>1311</v>
      </c>
      <c r="G238" s="475" t="s">
        <v>1311</v>
      </c>
      <c r="H238" s="475" t="s">
        <v>1311</v>
      </c>
      <c r="I238" s="475" t="s">
        <v>1311</v>
      </c>
      <c r="J238" s="475">
        <v>45743</v>
      </c>
      <c r="K238" s="475" t="s">
        <v>1311</v>
      </c>
      <c r="L238" s="475" t="s">
        <v>1311</v>
      </c>
      <c r="M238" s="475" t="s">
        <v>1311</v>
      </c>
      <c r="N238" s="475" t="s">
        <v>1311</v>
      </c>
      <c r="O238" s="475" t="s">
        <v>1311</v>
      </c>
      <c r="P238" s="475" t="s">
        <v>1311</v>
      </c>
      <c r="Q238" s="475" t="s">
        <v>1311</v>
      </c>
      <c r="R238" s="475" t="s">
        <v>1311</v>
      </c>
      <c r="S238" s="475" t="s">
        <v>1311</v>
      </c>
      <c r="T238" s="475" t="s">
        <v>1311</v>
      </c>
      <c r="U238" s="475">
        <v>15770</v>
      </c>
      <c r="V238" s="475">
        <v>14383</v>
      </c>
      <c r="W238" s="480" t="s">
        <v>87</v>
      </c>
    </row>
    <row r="239" spans="1:23" s="475" customFormat="1" ht="9.75" customHeight="1" x14ac:dyDescent="0.15">
      <c r="A239" s="970" t="s">
        <v>1340</v>
      </c>
      <c r="B239" s="475" t="s">
        <v>1311</v>
      </c>
      <c r="C239" s="475">
        <v>90786</v>
      </c>
      <c r="D239" s="475">
        <v>90786</v>
      </c>
      <c r="E239" s="475">
        <v>47663</v>
      </c>
      <c r="F239" s="475" t="s">
        <v>1311</v>
      </c>
      <c r="G239" s="475" t="s">
        <v>1311</v>
      </c>
      <c r="H239" s="475" t="s">
        <v>1311</v>
      </c>
      <c r="I239" s="475">
        <v>43123</v>
      </c>
      <c r="J239" s="475" t="s">
        <v>1311</v>
      </c>
      <c r="K239" s="475" t="s">
        <v>1311</v>
      </c>
      <c r="L239" s="475" t="s">
        <v>1311</v>
      </c>
      <c r="M239" s="475" t="s">
        <v>1311</v>
      </c>
      <c r="N239" s="475" t="s">
        <v>1311</v>
      </c>
      <c r="O239" s="475" t="s">
        <v>1311</v>
      </c>
      <c r="P239" s="475" t="s">
        <v>1311</v>
      </c>
      <c r="Q239" s="475" t="s">
        <v>1311</v>
      </c>
      <c r="R239" s="475" t="s">
        <v>1311</v>
      </c>
      <c r="S239" s="475" t="s">
        <v>1311</v>
      </c>
      <c r="T239" s="475" t="s">
        <v>1311</v>
      </c>
      <c r="U239" s="475">
        <v>13716</v>
      </c>
      <c r="V239" s="475">
        <v>12311</v>
      </c>
      <c r="W239" s="480" t="s">
        <v>88</v>
      </c>
    </row>
    <row r="240" spans="1:23" s="475" customFormat="1" ht="9.75" customHeight="1" x14ac:dyDescent="0.15">
      <c r="A240" s="970" t="s">
        <v>823</v>
      </c>
      <c r="B240" s="475">
        <v>12126</v>
      </c>
      <c r="C240" s="475">
        <v>4523</v>
      </c>
      <c r="D240" s="475">
        <v>4523</v>
      </c>
      <c r="E240" s="475">
        <v>4523</v>
      </c>
      <c r="F240" s="475" t="s">
        <v>1311</v>
      </c>
      <c r="G240" s="475" t="s">
        <v>1311</v>
      </c>
      <c r="H240" s="475" t="s">
        <v>1311</v>
      </c>
      <c r="I240" s="475" t="s">
        <v>1311</v>
      </c>
      <c r="J240" s="475" t="s">
        <v>1311</v>
      </c>
      <c r="K240" s="475" t="s">
        <v>1311</v>
      </c>
      <c r="L240" s="475" t="s">
        <v>1311</v>
      </c>
      <c r="M240" s="475" t="s">
        <v>1311</v>
      </c>
      <c r="N240" s="475" t="s">
        <v>1311</v>
      </c>
      <c r="O240" s="475" t="s">
        <v>1311</v>
      </c>
      <c r="P240" s="475" t="s">
        <v>1311</v>
      </c>
      <c r="Q240" s="475" t="s">
        <v>1311</v>
      </c>
      <c r="R240" s="475" t="s">
        <v>1311</v>
      </c>
      <c r="S240" s="475" t="s">
        <v>1311</v>
      </c>
      <c r="T240" s="475" t="s">
        <v>1311</v>
      </c>
      <c r="U240" s="475">
        <v>23410</v>
      </c>
      <c r="V240" s="475">
        <v>22549</v>
      </c>
      <c r="W240" s="480" t="s">
        <v>103</v>
      </c>
    </row>
    <row r="241" spans="1:23" s="475" customFormat="1" ht="9.75" customHeight="1" x14ac:dyDescent="0.15">
      <c r="A241" s="970" t="s">
        <v>1366</v>
      </c>
      <c r="B241" s="475">
        <v>10688</v>
      </c>
      <c r="C241" s="475">
        <v>127156</v>
      </c>
      <c r="D241" s="475">
        <v>95485</v>
      </c>
      <c r="E241" s="475">
        <v>24492</v>
      </c>
      <c r="F241" s="475" t="s">
        <v>1311</v>
      </c>
      <c r="G241" s="475" t="s">
        <v>1311</v>
      </c>
      <c r="H241" s="475" t="s">
        <v>1311</v>
      </c>
      <c r="I241" s="475" t="s">
        <v>1311</v>
      </c>
      <c r="J241" s="475">
        <v>70993</v>
      </c>
      <c r="K241" s="475" t="s">
        <v>1311</v>
      </c>
      <c r="L241" s="475" t="s">
        <v>1311</v>
      </c>
      <c r="M241" s="475" t="s">
        <v>1311</v>
      </c>
      <c r="N241" s="475" t="s">
        <v>1311</v>
      </c>
      <c r="O241" s="475" t="s">
        <v>1311</v>
      </c>
      <c r="P241" s="475" t="s">
        <v>1311</v>
      </c>
      <c r="Q241" s="475" t="s">
        <v>1311</v>
      </c>
      <c r="R241" s="475" t="s">
        <v>1311</v>
      </c>
      <c r="S241" s="475">
        <v>31671</v>
      </c>
      <c r="T241" s="475">
        <v>31671</v>
      </c>
      <c r="U241" s="475">
        <v>26439</v>
      </c>
      <c r="V241" s="475">
        <v>25367</v>
      </c>
      <c r="W241" s="480" t="s">
        <v>104</v>
      </c>
    </row>
    <row r="242" spans="1:23" s="475" customFormat="1" ht="9.75" customHeight="1" x14ac:dyDescent="0.15">
      <c r="A242" s="970" t="s">
        <v>1341</v>
      </c>
      <c r="B242" s="475">
        <v>17370</v>
      </c>
      <c r="C242" s="475">
        <v>1093</v>
      </c>
      <c r="D242" s="475">
        <v>1093</v>
      </c>
      <c r="E242" s="475">
        <v>1093</v>
      </c>
      <c r="F242" s="475" t="s">
        <v>1311</v>
      </c>
      <c r="G242" s="475" t="s">
        <v>1311</v>
      </c>
      <c r="H242" s="475" t="s">
        <v>1311</v>
      </c>
      <c r="I242" s="475" t="s">
        <v>1311</v>
      </c>
      <c r="J242" s="475" t="s">
        <v>1311</v>
      </c>
      <c r="K242" s="475" t="s">
        <v>1311</v>
      </c>
      <c r="L242" s="475" t="s">
        <v>1311</v>
      </c>
      <c r="M242" s="475" t="s">
        <v>1311</v>
      </c>
      <c r="N242" s="475" t="s">
        <v>1311</v>
      </c>
      <c r="O242" s="475" t="s">
        <v>1311</v>
      </c>
      <c r="P242" s="475" t="s">
        <v>1311</v>
      </c>
      <c r="Q242" s="475" t="s">
        <v>1311</v>
      </c>
      <c r="R242" s="475" t="s">
        <v>1311</v>
      </c>
      <c r="S242" s="475" t="s">
        <v>1311</v>
      </c>
      <c r="T242" s="475" t="s">
        <v>1311</v>
      </c>
      <c r="U242" s="475">
        <v>14244</v>
      </c>
      <c r="V242" s="475">
        <v>13061</v>
      </c>
      <c r="W242" s="480" t="s">
        <v>105</v>
      </c>
    </row>
    <row r="243" spans="1:23" s="475" customFormat="1" ht="9.75" customHeight="1" x14ac:dyDescent="0.15">
      <c r="A243" s="970" t="s">
        <v>1367</v>
      </c>
      <c r="B243" s="475">
        <v>11857</v>
      </c>
      <c r="C243" s="475">
        <v>4492</v>
      </c>
      <c r="D243" s="475">
        <v>4492</v>
      </c>
      <c r="E243" s="475">
        <v>4492</v>
      </c>
      <c r="F243" s="475" t="s">
        <v>1311</v>
      </c>
      <c r="G243" s="475" t="s">
        <v>1311</v>
      </c>
      <c r="H243" s="475" t="s">
        <v>1311</v>
      </c>
      <c r="I243" s="475" t="s">
        <v>1311</v>
      </c>
      <c r="J243" s="475" t="s">
        <v>1311</v>
      </c>
      <c r="K243" s="475" t="s">
        <v>1311</v>
      </c>
      <c r="L243" s="475" t="s">
        <v>1311</v>
      </c>
      <c r="M243" s="475" t="s">
        <v>1311</v>
      </c>
      <c r="N243" s="475" t="s">
        <v>1311</v>
      </c>
      <c r="O243" s="475" t="s">
        <v>1311</v>
      </c>
      <c r="P243" s="475" t="s">
        <v>1311</v>
      </c>
      <c r="Q243" s="475" t="s">
        <v>1311</v>
      </c>
      <c r="R243" s="475" t="s">
        <v>1311</v>
      </c>
      <c r="S243" s="475" t="s">
        <v>1311</v>
      </c>
      <c r="T243" s="475" t="s">
        <v>1311</v>
      </c>
      <c r="U243" s="475">
        <v>18840</v>
      </c>
      <c r="V243" s="475">
        <v>17386</v>
      </c>
      <c r="W243" s="480" t="s">
        <v>106</v>
      </c>
    </row>
    <row r="244" spans="1:23" s="475" customFormat="1" ht="9.75" customHeight="1" x14ac:dyDescent="0.15">
      <c r="A244" s="970" t="s">
        <v>1331</v>
      </c>
      <c r="B244" s="475">
        <v>11952</v>
      </c>
      <c r="C244" s="475">
        <v>151501</v>
      </c>
      <c r="D244" s="475">
        <v>151501</v>
      </c>
      <c r="E244" s="475">
        <v>35585</v>
      </c>
      <c r="F244" s="475" t="s">
        <v>1311</v>
      </c>
      <c r="G244" s="475">
        <v>35468</v>
      </c>
      <c r="H244" s="475" t="s">
        <v>1311</v>
      </c>
      <c r="I244" s="475" t="s">
        <v>1311</v>
      </c>
      <c r="J244" s="475">
        <v>80448</v>
      </c>
      <c r="K244" s="475" t="s">
        <v>1311</v>
      </c>
      <c r="L244" s="475" t="s">
        <v>1311</v>
      </c>
      <c r="M244" s="475" t="s">
        <v>1311</v>
      </c>
      <c r="N244" s="475" t="s">
        <v>1311</v>
      </c>
      <c r="O244" s="475" t="s">
        <v>1311</v>
      </c>
      <c r="P244" s="475" t="s">
        <v>1311</v>
      </c>
      <c r="Q244" s="475" t="s">
        <v>1311</v>
      </c>
      <c r="R244" s="475" t="s">
        <v>1311</v>
      </c>
      <c r="S244" s="475" t="s">
        <v>1311</v>
      </c>
      <c r="T244" s="475" t="s">
        <v>1311</v>
      </c>
      <c r="U244" s="475">
        <v>17829</v>
      </c>
      <c r="V244" s="475">
        <v>16049</v>
      </c>
      <c r="W244" s="480" t="s">
        <v>107</v>
      </c>
    </row>
    <row r="245" spans="1:23" s="475" customFormat="1" ht="9.75" customHeight="1" x14ac:dyDescent="0.15">
      <c r="A245" s="970" t="s">
        <v>814</v>
      </c>
      <c r="B245" s="475">
        <v>11482</v>
      </c>
      <c r="C245" s="475" t="s">
        <v>1311</v>
      </c>
      <c r="D245" s="475" t="s">
        <v>1311</v>
      </c>
      <c r="E245" s="475" t="s">
        <v>1311</v>
      </c>
      <c r="F245" s="475" t="s">
        <v>1311</v>
      </c>
      <c r="G245" s="475" t="s">
        <v>1311</v>
      </c>
      <c r="H245" s="475" t="s">
        <v>1311</v>
      </c>
      <c r="I245" s="475" t="s">
        <v>1311</v>
      </c>
      <c r="J245" s="475" t="s">
        <v>1311</v>
      </c>
      <c r="K245" s="475" t="s">
        <v>1311</v>
      </c>
      <c r="L245" s="475" t="s">
        <v>1311</v>
      </c>
      <c r="M245" s="475" t="s">
        <v>1311</v>
      </c>
      <c r="N245" s="475" t="s">
        <v>1311</v>
      </c>
      <c r="O245" s="475" t="s">
        <v>1311</v>
      </c>
      <c r="P245" s="475" t="s">
        <v>1311</v>
      </c>
      <c r="Q245" s="475" t="s">
        <v>1311</v>
      </c>
      <c r="R245" s="475" t="s">
        <v>1311</v>
      </c>
      <c r="S245" s="475" t="s">
        <v>1311</v>
      </c>
      <c r="T245" s="475" t="s">
        <v>1311</v>
      </c>
      <c r="U245" s="475">
        <v>21075</v>
      </c>
      <c r="V245" s="475">
        <v>19573</v>
      </c>
      <c r="W245" s="480" t="s">
        <v>89</v>
      </c>
    </row>
    <row r="246" spans="1:23" s="475" customFormat="1" ht="9.75" customHeight="1" x14ac:dyDescent="0.15">
      <c r="A246" s="970" t="s">
        <v>963</v>
      </c>
      <c r="B246" s="475">
        <v>5973</v>
      </c>
      <c r="C246" s="475" t="s">
        <v>1311</v>
      </c>
      <c r="D246" s="475" t="s">
        <v>1311</v>
      </c>
      <c r="E246" s="475" t="s">
        <v>1311</v>
      </c>
      <c r="F246" s="475" t="s">
        <v>1311</v>
      </c>
      <c r="G246" s="475" t="s">
        <v>1311</v>
      </c>
      <c r="H246" s="475" t="s">
        <v>1311</v>
      </c>
      <c r="I246" s="475" t="s">
        <v>1311</v>
      </c>
      <c r="J246" s="475" t="s">
        <v>1311</v>
      </c>
      <c r="K246" s="475" t="s">
        <v>1311</v>
      </c>
      <c r="L246" s="475" t="s">
        <v>1311</v>
      </c>
      <c r="M246" s="475" t="s">
        <v>1311</v>
      </c>
      <c r="N246" s="475" t="s">
        <v>1311</v>
      </c>
      <c r="O246" s="475" t="s">
        <v>1311</v>
      </c>
      <c r="P246" s="475" t="s">
        <v>1311</v>
      </c>
      <c r="Q246" s="475" t="s">
        <v>1311</v>
      </c>
      <c r="R246" s="475" t="s">
        <v>1311</v>
      </c>
      <c r="S246" s="475" t="s">
        <v>1311</v>
      </c>
      <c r="T246" s="475" t="s">
        <v>1311</v>
      </c>
      <c r="U246" s="475">
        <v>25191</v>
      </c>
      <c r="V246" s="475">
        <v>15071</v>
      </c>
      <c r="W246" s="480" t="s">
        <v>90</v>
      </c>
    </row>
    <row r="247" spans="1:23" s="475" customFormat="1" ht="9.75" customHeight="1" x14ac:dyDescent="0.15">
      <c r="A247" s="970" t="s">
        <v>1332</v>
      </c>
      <c r="B247" s="475">
        <v>11167</v>
      </c>
      <c r="C247" s="475">
        <v>16535</v>
      </c>
      <c r="D247" s="475">
        <v>6977</v>
      </c>
      <c r="E247" s="475">
        <v>6977</v>
      </c>
      <c r="F247" s="475" t="s">
        <v>1311</v>
      </c>
      <c r="G247" s="475" t="s">
        <v>1311</v>
      </c>
      <c r="H247" s="475" t="s">
        <v>1311</v>
      </c>
      <c r="I247" s="475" t="s">
        <v>1311</v>
      </c>
      <c r="J247" s="475" t="s">
        <v>1311</v>
      </c>
      <c r="K247" s="475" t="s">
        <v>1311</v>
      </c>
      <c r="L247" s="475" t="s">
        <v>1311</v>
      </c>
      <c r="M247" s="475" t="s">
        <v>1311</v>
      </c>
      <c r="N247" s="475" t="s">
        <v>1311</v>
      </c>
      <c r="O247" s="475" t="s">
        <v>1311</v>
      </c>
      <c r="P247" s="475" t="s">
        <v>1311</v>
      </c>
      <c r="Q247" s="475" t="s">
        <v>1311</v>
      </c>
      <c r="R247" s="475" t="s">
        <v>1311</v>
      </c>
      <c r="S247" s="475">
        <v>9558</v>
      </c>
      <c r="T247" s="475">
        <v>9558</v>
      </c>
      <c r="U247" s="475">
        <v>21224</v>
      </c>
      <c r="V247" s="475">
        <v>19409</v>
      </c>
      <c r="W247" s="480" t="s">
        <v>91</v>
      </c>
    </row>
    <row r="248" spans="1:23" s="475" customFormat="1" ht="9.75" customHeight="1" x14ac:dyDescent="0.15">
      <c r="A248" s="970" t="s">
        <v>1348</v>
      </c>
      <c r="B248" s="475">
        <v>12247</v>
      </c>
      <c r="C248" s="475">
        <v>44487</v>
      </c>
      <c r="D248" s="475">
        <v>44487</v>
      </c>
      <c r="E248" s="475">
        <v>4716</v>
      </c>
      <c r="F248" s="475" t="s">
        <v>1311</v>
      </c>
      <c r="G248" s="475" t="s">
        <v>1311</v>
      </c>
      <c r="H248" s="475" t="s">
        <v>1311</v>
      </c>
      <c r="I248" s="475" t="s">
        <v>1311</v>
      </c>
      <c r="J248" s="475">
        <v>39771</v>
      </c>
      <c r="K248" s="475" t="s">
        <v>1311</v>
      </c>
      <c r="L248" s="475" t="s">
        <v>1311</v>
      </c>
      <c r="M248" s="475" t="s">
        <v>1311</v>
      </c>
      <c r="N248" s="475" t="s">
        <v>1311</v>
      </c>
      <c r="O248" s="475" t="s">
        <v>1311</v>
      </c>
      <c r="P248" s="475" t="s">
        <v>1311</v>
      </c>
      <c r="Q248" s="475" t="s">
        <v>1311</v>
      </c>
      <c r="R248" s="475" t="s">
        <v>1311</v>
      </c>
      <c r="S248" s="475" t="s">
        <v>1311</v>
      </c>
      <c r="T248" s="475" t="s">
        <v>1311</v>
      </c>
      <c r="U248" s="475">
        <v>20046</v>
      </c>
      <c r="V248" s="475">
        <v>18660</v>
      </c>
      <c r="W248" s="480" t="s">
        <v>799</v>
      </c>
    </row>
    <row r="249" spans="1:23" s="475" customFormat="1" ht="9.75" customHeight="1" x14ac:dyDescent="0.15">
      <c r="A249" s="970" t="s">
        <v>787</v>
      </c>
      <c r="B249" s="475">
        <v>5974</v>
      </c>
      <c r="C249" s="475">
        <v>6492</v>
      </c>
      <c r="D249" s="475">
        <v>6492</v>
      </c>
      <c r="E249" s="475">
        <v>6492</v>
      </c>
      <c r="F249" s="475" t="s">
        <v>1311</v>
      </c>
      <c r="G249" s="475" t="s">
        <v>1311</v>
      </c>
      <c r="H249" s="475" t="s">
        <v>1311</v>
      </c>
      <c r="I249" s="475" t="s">
        <v>1311</v>
      </c>
      <c r="J249" s="475" t="s">
        <v>1311</v>
      </c>
      <c r="K249" s="475" t="s">
        <v>1311</v>
      </c>
      <c r="L249" s="475" t="s">
        <v>1311</v>
      </c>
      <c r="M249" s="475" t="s">
        <v>1311</v>
      </c>
      <c r="N249" s="475" t="s">
        <v>1311</v>
      </c>
      <c r="O249" s="475" t="s">
        <v>1311</v>
      </c>
      <c r="P249" s="475" t="s">
        <v>1311</v>
      </c>
      <c r="Q249" s="475" t="s">
        <v>1311</v>
      </c>
      <c r="R249" s="475" t="s">
        <v>1311</v>
      </c>
      <c r="S249" s="475" t="s">
        <v>1311</v>
      </c>
      <c r="T249" s="475" t="s">
        <v>1311</v>
      </c>
      <c r="U249" s="475">
        <v>17782</v>
      </c>
      <c r="V249" s="475">
        <v>16679</v>
      </c>
      <c r="W249" s="480" t="s">
        <v>86</v>
      </c>
    </row>
    <row r="250" spans="1:23" s="475" customFormat="1" ht="9.75" customHeight="1" x14ac:dyDescent="0.15">
      <c r="A250" s="971" t="s">
        <v>1324</v>
      </c>
      <c r="B250" s="479">
        <v>12263</v>
      </c>
      <c r="C250" s="478">
        <v>9870</v>
      </c>
      <c r="D250" s="478">
        <v>9870</v>
      </c>
      <c r="E250" s="478">
        <v>9870</v>
      </c>
      <c r="F250" s="478" t="s">
        <v>1311</v>
      </c>
      <c r="G250" s="478" t="s">
        <v>1311</v>
      </c>
      <c r="H250" s="478" t="s">
        <v>1311</v>
      </c>
      <c r="I250" s="478" t="s">
        <v>1311</v>
      </c>
      <c r="J250" s="478" t="s">
        <v>1311</v>
      </c>
      <c r="K250" s="478" t="s">
        <v>1311</v>
      </c>
      <c r="L250" s="478" t="s">
        <v>1311</v>
      </c>
      <c r="M250" s="478" t="s">
        <v>1311</v>
      </c>
      <c r="N250" s="478" t="s">
        <v>1311</v>
      </c>
      <c r="O250" s="478" t="s">
        <v>1311</v>
      </c>
      <c r="P250" s="478" t="s">
        <v>1311</v>
      </c>
      <c r="Q250" s="478" t="s">
        <v>1311</v>
      </c>
      <c r="R250" s="478" t="s">
        <v>1311</v>
      </c>
      <c r="S250" s="478" t="s">
        <v>1311</v>
      </c>
      <c r="T250" s="478" t="s">
        <v>1311</v>
      </c>
      <c r="U250" s="478">
        <v>19108</v>
      </c>
      <c r="V250" s="478">
        <v>17437</v>
      </c>
      <c r="W250" s="476" t="s">
        <v>87</v>
      </c>
    </row>
    <row r="251" spans="1:23" ht="12" customHeight="1" x14ac:dyDescent="0.15"/>
    <row r="252" spans="1:23" ht="12" customHeight="1" x14ac:dyDescent="0.15"/>
    <row r="253" spans="1:23" ht="12" customHeight="1" x14ac:dyDescent="0.15">
      <c r="K253" s="490" t="s">
        <v>108</v>
      </c>
    </row>
    <row r="254" spans="1:23" s="486" customFormat="1" ht="21" customHeight="1" x14ac:dyDescent="0.15">
      <c r="A254" s="1023" t="s">
        <v>230</v>
      </c>
      <c r="B254" s="489" t="s">
        <v>372</v>
      </c>
      <c r="C254" s="488"/>
      <c r="D254" s="488"/>
      <c r="E254" s="488"/>
      <c r="F254" s="488"/>
      <c r="G254" s="488"/>
      <c r="H254" s="488"/>
      <c r="I254" s="488"/>
      <c r="J254" s="488"/>
      <c r="K254" s="488"/>
      <c r="L254" s="488"/>
      <c r="M254" s="488"/>
      <c r="N254" s="488"/>
      <c r="O254" s="488"/>
      <c r="P254" s="488"/>
      <c r="Q254" s="488"/>
      <c r="R254" s="488"/>
      <c r="S254" s="488"/>
      <c r="T254" s="488"/>
      <c r="U254" s="488"/>
      <c r="V254" s="488"/>
      <c r="W254" s="1026" t="s">
        <v>92</v>
      </c>
    </row>
    <row r="255" spans="1:23" s="486" customFormat="1" ht="21" customHeight="1" x14ac:dyDescent="0.15">
      <c r="A255" s="1024"/>
      <c r="B255" s="489" t="s">
        <v>338</v>
      </c>
      <c r="C255" s="488"/>
      <c r="D255" s="488"/>
      <c r="E255" s="488"/>
      <c r="F255" s="488"/>
      <c r="G255" s="488"/>
      <c r="H255" s="488"/>
      <c r="I255" s="488"/>
      <c r="J255" s="851"/>
      <c r="K255" s="852" t="s">
        <v>337</v>
      </c>
      <c r="L255" s="488"/>
      <c r="M255" s="488"/>
      <c r="N255" s="488"/>
      <c r="O255" s="488"/>
      <c r="P255" s="488"/>
      <c r="Q255" s="488"/>
      <c r="R255" s="851"/>
      <c r="S255" s="852" t="s">
        <v>336</v>
      </c>
      <c r="T255" s="488"/>
      <c r="U255" s="851"/>
      <c r="V255" s="852" t="s">
        <v>318</v>
      </c>
      <c r="W255" s="1027"/>
    </row>
    <row r="256" spans="1:23" s="486" customFormat="1" ht="52.5" customHeight="1" x14ac:dyDescent="0.15">
      <c r="A256" s="1025"/>
      <c r="B256" s="487" t="s">
        <v>334</v>
      </c>
      <c r="C256" s="487" t="s">
        <v>1309</v>
      </c>
      <c r="D256" s="487" t="s">
        <v>356</v>
      </c>
      <c r="E256" s="487" t="s">
        <v>365</v>
      </c>
      <c r="F256" s="487" t="s">
        <v>364</v>
      </c>
      <c r="G256" s="487" t="s">
        <v>333</v>
      </c>
      <c r="H256" s="487" t="s">
        <v>332</v>
      </c>
      <c r="I256" s="487" t="s">
        <v>369</v>
      </c>
      <c r="J256" s="492" t="s">
        <v>1368</v>
      </c>
      <c r="K256" s="854" t="s">
        <v>117</v>
      </c>
      <c r="L256" s="487" t="s">
        <v>179</v>
      </c>
      <c r="M256" s="492" t="s">
        <v>1369</v>
      </c>
      <c r="N256" s="487" t="s">
        <v>325</v>
      </c>
      <c r="O256" s="487" t="s">
        <v>324</v>
      </c>
      <c r="P256" s="487" t="s">
        <v>363</v>
      </c>
      <c r="Q256" s="487" t="s">
        <v>323</v>
      </c>
      <c r="R256" s="487" t="s">
        <v>368</v>
      </c>
      <c r="S256" s="854" t="s">
        <v>684</v>
      </c>
      <c r="T256" s="487" t="s">
        <v>361</v>
      </c>
      <c r="U256" s="487" t="s">
        <v>321</v>
      </c>
      <c r="V256" s="853" t="s">
        <v>1370</v>
      </c>
      <c r="W256" s="1028"/>
    </row>
    <row r="257" spans="1:23" s="475" customFormat="1" ht="9.75" customHeight="1" x14ac:dyDescent="0.15">
      <c r="A257" s="969" t="s">
        <v>772</v>
      </c>
      <c r="B257" s="485">
        <v>43059</v>
      </c>
      <c r="C257" s="484">
        <v>14051</v>
      </c>
      <c r="D257" s="484">
        <v>1287</v>
      </c>
      <c r="E257" s="484">
        <v>9223</v>
      </c>
      <c r="F257" s="484">
        <v>32</v>
      </c>
      <c r="G257" s="484">
        <v>33775</v>
      </c>
      <c r="H257" s="484" t="s">
        <v>1311</v>
      </c>
      <c r="I257" s="484">
        <v>5</v>
      </c>
      <c r="J257" s="484" t="s">
        <v>1311</v>
      </c>
      <c r="K257" s="484">
        <v>24448</v>
      </c>
      <c r="L257" s="484">
        <v>64</v>
      </c>
      <c r="M257" s="484">
        <v>22297</v>
      </c>
      <c r="N257" s="484">
        <v>21</v>
      </c>
      <c r="O257" s="484">
        <v>741</v>
      </c>
      <c r="P257" s="484">
        <v>1325</v>
      </c>
      <c r="Q257" s="484" t="s">
        <v>1311</v>
      </c>
      <c r="R257" s="484" t="s">
        <v>1311</v>
      </c>
      <c r="S257" s="484">
        <v>13956</v>
      </c>
      <c r="T257" s="484">
        <v>673</v>
      </c>
      <c r="U257" s="484">
        <v>13283</v>
      </c>
      <c r="V257" s="484">
        <v>961</v>
      </c>
      <c r="W257" s="482" t="s">
        <v>99</v>
      </c>
    </row>
    <row r="258" spans="1:23" s="475" customFormat="1" ht="9.75" customHeight="1" x14ac:dyDescent="0.15">
      <c r="A258" s="970" t="s">
        <v>773</v>
      </c>
      <c r="B258" s="475">
        <v>49546</v>
      </c>
      <c r="C258" s="475">
        <v>29763</v>
      </c>
      <c r="D258" s="475">
        <v>235</v>
      </c>
      <c r="E258" s="475">
        <v>34140</v>
      </c>
      <c r="F258" s="475">
        <v>10</v>
      </c>
      <c r="G258" s="475">
        <v>24030</v>
      </c>
      <c r="H258" s="475" t="s">
        <v>1311</v>
      </c>
      <c r="I258" s="475" t="s">
        <v>1311</v>
      </c>
      <c r="J258" s="475" t="s">
        <v>1311</v>
      </c>
      <c r="K258" s="475">
        <v>12370</v>
      </c>
      <c r="L258" s="475">
        <v>90</v>
      </c>
      <c r="M258" s="475">
        <v>8065</v>
      </c>
      <c r="N258" s="475" t="s">
        <v>1311</v>
      </c>
      <c r="O258" s="475">
        <v>955</v>
      </c>
      <c r="P258" s="475">
        <v>3243</v>
      </c>
      <c r="Q258" s="475" t="s">
        <v>1311</v>
      </c>
      <c r="R258" s="475">
        <v>17</v>
      </c>
      <c r="S258" s="475">
        <v>9725</v>
      </c>
      <c r="T258" s="475">
        <v>446</v>
      </c>
      <c r="U258" s="475">
        <v>9279</v>
      </c>
      <c r="V258" s="475">
        <v>618</v>
      </c>
      <c r="W258" s="480" t="s">
        <v>233</v>
      </c>
    </row>
    <row r="259" spans="1:23" s="475" customFormat="1" ht="9.75" customHeight="1" x14ac:dyDescent="0.15">
      <c r="A259" s="970" t="s">
        <v>774</v>
      </c>
      <c r="B259" s="475">
        <v>53847</v>
      </c>
      <c r="C259" s="475">
        <v>26133</v>
      </c>
      <c r="D259" s="475">
        <v>96</v>
      </c>
      <c r="E259" s="475">
        <v>40536</v>
      </c>
      <c r="F259" s="475">
        <v>16</v>
      </c>
      <c r="G259" s="475">
        <v>30418</v>
      </c>
      <c r="H259" s="475">
        <v>33</v>
      </c>
      <c r="I259" s="475">
        <v>611</v>
      </c>
      <c r="J259" s="475">
        <v>436</v>
      </c>
      <c r="K259" s="475">
        <v>8125</v>
      </c>
      <c r="L259" s="475">
        <v>175</v>
      </c>
      <c r="M259" s="475">
        <v>146</v>
      </c>
      <c r="N259" s="475" t="s">
        <v>1311</v>
      </c>
      <c r="O259" s="475">
        <v>1713</v>
      </c>
      <c r="P259" s="475">
        <v>6032</v>
      </c>
      <c r="Q259" s="475">
        <v>14</v>
      </c>
      <c r="R259" s="475">
        <v>45</v>
      </c>
      <c r="S259" s="475">
        <v>12405</v>
      </c>
      <c r="T259" s="475">
        <v>826</v>
      </c>
      <c r="U259" s="475">
        <v>11579</v>
      </c>
      <c r="V259" s="475">
        <v>431</v>
      </c>
      <c r="W259" s="480" t="s">
        <v>529</v>
      </c>
    </row>
    <row r="260" spans="1:23" s="475" customFormat="1" ht="9.75" customHeight="1" x14ac:dyDescent="0.15">
      <c r="A260" s="970" t="s">
        <v>1314</v>
      </c>
      <c r="B260" s="475">
        <v>75097</v>
      </c>
      <c r="C260" s="475">
        <v>29688</v>
      </c>
      <c r="D260" s="475">
        <v>160</v>
      </c>
      <c r="E260" s="475">
        <v>71212</v>
      </c>
      <c r="F260" s="475">
        <v>35</v>
      </c>
      <c r="G260" s="475">
        <v>30950</v>
      </c>
      <c r="H260" s="475" t="s">
        <v>1311</v>
      </c>
      <c r="I260" s="475">
        <v>2</v>
      </c>
      <c r="J260" s="475">
        <v>1327</v>
      </c>
      <c r="K260" s="475">
        <v>3432</v>
      </c>
      <c r="L260" s="475">
        <v>894</v>
      </c>
      <c r="M260" s="475">
        <v>153</v>
      </c>
      <c r="N260" s="475" t="s">
        <v>1311</v>
      </c>
      <c r="O260" s="475">
        <v>1494</v>
      </c>
      <c r="P260" s="475">
        <v>788</v>
      </c>
      <c r="Q260" s="475" t="s">
        <v>1311</v>
      </c>
      <c r="R260" s="475">
        <v>103</v>
      </c>
      <c r="S260" s="475">
        <v>13599</v>
      </c>
      <c r="T260" s="475">
        <v>697</v>
      </c>
      <c r="U260" s="475">
        <v>12902</v>
      </c>
      <c r="V260" s="475">
        <v>22</v>
      </c>
      <c r="W260" s="480" t="s">
        <v>599</v>
      </c>
    </row>
    <row r="261" spans="1:23" s="475" customFormat="1" ht="9.75" customHeight="1" x14ac:dyDescent="0.15">
      <c r="A261" s="970" t="s">
        <v>776</v>
      </c>
      <c r="B261" s="475">
        <v>77556</v>
      </c>
      <c r="C261" s="475">
        <v>32121</v>
      </c>
      <c r="D261" s="475">
        <v>160</v>
      </c>
      <c r="E261" s="475">
        <v>73879</v>
      </c>
      <c r="F261" s="475" t="s">
        <v>1311</v>
      </c>
      <c r="G261" s="475">
        <v>26241</v>
      </c>
      <c r="H261" s="475" t="s">
        <v>1311</v>
      </c>
      <c r="I261" s="475">
        <v>8</v>
      </c>
      <c r="J261" s="475" t="s">
        <v>1311</v>
      </c>
      <c r="K261" s="475">
        <v>15438</v>
      </c>
      <c r="L261" s="475">
        <v>253</v>
      </c>
      <c r="M261" s="475">
        <v>153</v>
      </c>
      <c r="N261" s="475" t="s">
        <v>1311</v>
      </c>
      <c r="O261" s="475">
        <v>5707</v>
      </c>
      <c r="P261" s="475">
        <v>9242</v>
      </c>
      <c r="Q261" s="475" t="s">
        <v>1311</v>
      </c>
      <c r="R261" s="475">
        <v>83</v>
      </c>
      <c r="S261" s="475">
        <v>9844</v>
      </c>
      <c r="T261" s="475">
        <v>768</v>
      </c>
      <c r="U261" s="475">
        <v>9076</v>
      </c>
      <c r="V261" s="475" t="s">
        <v>1311</v>
      </c>
      <c r="W261" s="480" t="s">
        <v>777</v>
      </c>
    </row>
    <row r="262" spans="1:23" s="475" customFormat="1" ht="6.75" customHeight="1" x14ac:dyDescent="0.15">
      <c r="A262" s="970"/>
      <c r="W262" s="480"/>
    </row>
    <row r="263" spans="1:23" s="475" customFormat="1" ht="9.75" customHeight="1" x14ac:dyDescent="0.15">
      <c r="A263" s="970" t="s">
        <v>738</v>
      </c>
      <c r="B263" s="475">
        <v>80181</v>
      </c>
      <c r="C263" s="475">
        <v>29634</v>
      </c>
      <c r="D263" s="475">
        <v>192</v>
      </c>
      <c r="E263" s="475">
        <v>76533</v>
      </c>
      <c r="F263" s="475">
        <v>35</v>
      </c>
      <c r="G263" s="475">
        <v>26129</v>
      </c>
      <c r="H263" s="475" t="s">
        <v>1311</v>
      </c>
      <c r="I263" s="475">
        <v>2</v>
      </c>
      <c r="J263" s="475">
        <v>972</v>
      </c>
      <c r="K263" s="475">
        <v>3977</v>
      </c>
      <c r="L263" s="475">
        <v>637</v>
      </c>
      <c r="M263" s="475">
        <v>153</v>
      </c>
      <c r="N263" s="475" t="s">
        <v>1311</v>
      </c>
      <c r="O263" s="475">
        <v>2374</v>
      </c>
      <c r="P263" s="475">
        <v>702</v>
      </c>
      <c r="Q263" s="475" t="s">
        <v>1311</v>
      </c>
      <c r="R263" s="475">
        <v>111</v>
      </c>
      <c r="S263" s="475">
        <v>10851</v>
      </c>
      <c r="T263" s="475">
        <v>701</v>
      </c>
      <c r="U263" s="475">
        <v>10150</v>
      </c>
      <c r="V263" s="475">
        <v>22</v>
      </c>
      <c r="W263" s="480" t="s">
        <v>600</v>
      </c>
    </row>
    <row r="264" spans="1:23" s="475" customFormat="1" ht="9.75" customHeight="1" x14ac:dyDescent="0.15">
      <c r="A264" s="970" t="s">
        <v>776</v>
      </c>
      <c r="B264" s="475">
        <v>80879</v>
      </c>
      <c r="C264" s="475">
        <v>34528</v>
      </c>
      <c r="D264" s="475">
        <v>112</v>
      </c>
      <c r="E264" s="475">
        <v>74955</v>
      </c>
      <c r="F264" s="475" t="s">
        <v>1311</v>
      </c>
      <c r="G264" s="475">
        <v>23067</v>
      </c>
      <c r="H264" s="475" t="s">
        <v>1311</v>
      </c>
      <c r="I264" s="475">
        <v>11</v>
      </c>
      <c r="J264" s="475" t="s">
        <v>1311</v>
      </c>
      <c r="K264" s="475">
        <v>15563</v>
      </c>
      <c r="L264" s="475">
        <v>211</v>
      </c>
      <c r="M264" s="475">
        <v>136</v>
      </c>
      <c r="N264" s="475" t="s">
        <v>1311</v>
      </c>
      <c r="O264" s="475">
        <v>6013</v>
      </c>
      <c r="P264" s="475">
        <v>9136</v>
      </c>
      <c r="Q264" s="475" t="s">
        <v>1311</v>
      </c>
      <c r="R264" s="475">
        <v>67</v>
      </c>
      <c r="S264" s="475">
        <v>9742</v>
      </c>
      <c r="T264" s="475">
        <v>829</v>
      </c>
      <c r="U264" s="475">
        <v>8913</v>
      </c>
      <c r="V264" s="475">
        <v>47</v>
      </c>
      <c r="W264" s="480" t="s">
        <v>779</v>
      </c>
    </row>
    <row r="265" spans="1:23" s="475" customFormat="1" ht="6.75" customHeight="1" x14ac:dyDescent="0.15">
      <c r="A265" s="970"/>
      <c r="W265" s="480"/>
    </row>
    <row r="266" spans="1:23" s="475" customFormat="1" ht="9.75" customHeight="1" x14ac:dyDescent="0.15">
      <c r="A266" s="970" t="s">
        <v>1315</v>
      </c>
      <c r="B266" s="475">
        <v>15933</v>
      </c>
      <c r="C266" s="475">
        <v>3728</v>
      </c>
      <c r="D266" s="475">
        <v>64</v>
      </c>
      <c r="E266" s="475">
        <v>20386</v>
      </c>
      <c r="F266" s="475" t="s">
        <v>1311</v>
      </c>
      <c r="G266" s="475">
        <v>9078</v>
      </c>
      <c r="H266" s="475" t="s">
        <v>1311</v>
      </c>
      <c r="I266" s="475" t="s">
        <v>1311</v>
      </c>
      <c r="J266" s="475" t="s">
        <v>1311</v>
      </c>
      <c r="K266" s="475">
        <v>1442</v>
      </c>
      <c r="L266" s="475">
        <v>110</v>
      </c>
      <c r="M266" s="475">
        <v>34</v>
      </c>
      <c r="N266" s="475" t="s">
        <v>1311</v>
      </c>
      <c r="O266" s="475">
        <v>1040</v>
      </c>
      <c r="P266" s="475">
        <v>225</v>
      </c>
      <c r="Q266" s="475" t="s">
        <v>1311</v>
      </c>
      <c r="R266" s="475">
        <v>33</v>
      </c>
      <c r="S266" s="475">
        <v>2648</v>
      </c>
      <c r="T266" s="475">
        <v>181</v>
      </c>
      <c r="U266" s="475">
        <v>2467</v>
      </c>
      <c r="V266" s="475" t="s">
        <v>1311</v>
      </c>
      <c r="W266" s="480" t="s">
        <v>601</v>
      </c>
    </row>
    <row r="267" spans="1:23" s="475" customFormat="1" ht="9.75" customHeight="1" x14ac:dyDescent="0.15">
      <c r="A267" s="970" t="s">
        <v>1316</v>
      </c>
      <c r="B267" s="475">
        <v>24918</v>
      </c>
      <c r="C267" s="475">
        <v>8630</v>
      </c>
      <c r="D267" s="475">
        <v>32</v>
      </c>
      <c r="E267" s="475">
        <v>21581</v>
      </c>
      <c r="F267" s="475" t="s">
        <v>1311</v>
      </c>
      <c r="G267" s="475">
        <v>5066</v>
      </c>
      <c r="H267" s="475" t="s">
        <v>1311</v>
      </c>
      <c r="I267" s="475" t="s">
        <v>1311</v>
      </c>
      <c r="J267" s="475" t="s">
        <v>1311</v>
      </c>
      <c r="K267" s="475">
        <v>1299</v>
      </c>
      <c r="L267" s="475">
        <v>1</v>
      </c>
      <c r="M267" s="475">
        <v>34</v>
      </c>
      <c r="N267" s="475" t="s">
        <v>1311</v>
      </c>
      <c r="O267" s="475">
        <v>1167</v>
      </c>
      <c r="P267" s="475">
        <v>81</v>
      </c>
      <c r="Q267" s="475" t="s">
        <v>1311</v>
      </c>
      <c r="R267" s="475">
        <v>16</v>
      </c>
      <c r="S267" s="475">
        <v>2039</v>
      </c>
      <c r="T267" s="475">
        <v>216</v>
      </c>
      <c r="U267" s="475">
        <v>1823</v>
      </c>
      <c r="V267" s="475" t="s">
        <v>1311</v>
      </c>
      <c r="W267" s="480" t="s">
        <v>100</v>
      </c>
    </row>
    <row r="268" spans="1:23" s="475" customFormat="1" ht="9.75" customHeight="1" x14ac:dyDescent="0.15">
      <c r="A268" s="970" t="s">
        <v>819</v>
      </c>
      <c r="B268" s="475">
        <v>13788</v>
      </c>
      <c r="C268" s="475">
        <v>8674</v>
      </c>
      <c r="D268" s="475">
        <v>32</v>
      </c>
      <c r="E268" s="475">
        <v>19965</v>
      </c>
      <c r="F268" s="475" t="s">
        <v>1311</v>
      </c>
      <c r="G268" s="475">
        <v>4035</v>
      </c>
      <c r="H268" s="475" t="s">
        <v>1311</v>
      </c>
      <c r="I268" s="475">
        <v>2</v>
      </c>
      <c r="J268" s="475" t="s">
        <v>1311</v>
      </c>
      <c r="K268" s="475">
        <v>1789</v>
      </c>
      <c r="L268" s="475">
        <v>92</v>
      </c>
      <c r="M268" s="475">
        <v>34</v>
      </c>
      <c r="N268" s="475" t="s">
        <v>1311</v>
      </c>
      <c r="O268" s="475">
        <v>1582</v>
      </c>
      <c r="P268" s="475">
        <v>64</v>
      </c>
      <c r="Q268" s="475" t="s">
        <v>1311</v>
      </c>
      <c r="R268" s="475">
        <v>17</v>
      </c>
      <c r="S268" s="475">
        <v>2628</v>
      </c>
      <c r="T268" s="475">
        <v>211</v>
      </c>
      <c r="U268" s="475">
        <v>2417</v>
      </c>
      <c r="V268" s="475" t="s">
        <v>1311</v>
      </c>
      <c r="W268" s="480" t="s">
        <v>101</v>
      </c>
    </row>
    <row r="269" spans="1:23" s="475" customFormat="1" ht="9.75" customHeight="1" x14ac:dyDescent="0.15">
      <c r="A269" s="970" t="s">
        <v>783</v>
      </c>
      <c r="B269" s="475">
        <v>22917</v>
      </c>
      <c r="C269" s="475">
        <v>11089</v>
      </c>
      <c r="D269" s="475">
        <v>32</v>
      </c>
      <c r="E269" s="475">
        <v>11947</v>
      </c>
      <c r="F269" s="475" t="s">
        <v>1311</v>
      </c>
      <c r="G269" s="475">
        <v>8062</v>
      </c>
      <c r="H269" s="475" t="s">
        <v>1311</v>
      </c>
      <c r="I269" s="475">
        <v>6</v>
      </c>
      <c r="J269" s="475" t="s">
        <v>1311</v>
      </c>
      <c r="K269" s="475">
        <v>10908</v>
      </c>
      <c r="L269" s="475">
        <v>50</v>
      </c>
      <c r="M269" s="475">
        <v>51</v>
      </c>
      <c r="N269" s="475" t="s">
        <v>1311</v>
      </c>
      <c r="O269" s="475">
        <v>1918</v>
      </c>
      <c r="P269" s="475">
        <v>8872</v>
      </c>
      <c r="Q269" s="475" t="s">
        <v>1311</v>
      </c>
      <c r="R269" s="475">
        <v>17</v>
      </c>
      <c r="S269" s="475">
        <v>2529</v>
      </c>
      <c r="T269" s="475">
        <v>160</v>
      </c>
      <c r="U269" s="475">
        <v>2369</v>
      </c>
      <c r="V269" s="475" t="s">
        <v>1311</v>
      </c>
      <c r="W269" s="480" t="s">
        <v>102</v>
      </c>
    </row>
    <row r="270" spans="1:23" s="475" customFormat="1" ht="9.75" customHeight="1" x14ac:dyDescent="0.15">
      <c r="A270" s="970" t="s">
        <v>1318</v>
      </c>
      <c r="B270" s="475">
        <v>19256</v>
      </c>
      <c r="C270" s="475">
        <v>6135</v>
      </c>
      <c r="D270" s="475">
        <v>16</v>
      </c>
      <c r="E270" s="475">
        <v>21462</v>
      </c>
      <c r="F270" s="475" t="s">
        <v>1311</v>
      </c>
      <c r="G270" s="475">
        <v>5904</v>
      </c>
      <c r="H270" s="475" t="s">
        <v>1311</v>
      </c>
      <c r="I270" s="475">
        <v>3</v>
      </c>
      <c r="J270" s="475" t="s">
        <v>1311</v>
      </c>
      <c r="K270" s="475">
        <v>1567</v>
      </c>
      <c r="L270" s="475">
        <v>68</v>
      </c>
      <c r="M270" s="475">
        <v>17</v>
      </c>
      <c r="N270" s="475" t="s">
        <v>1311</v>
      </c>
      <c r="O270" s="475">
        <v>1346</v>
      </c>
      <c r="P270" s="475">
        <v>119</v>
      </c>
      <c r="Q270" s="475" t="s">
        <v>1311</v>
      </c>
      <c r="R270" s="475">
        <v>17</v>
      </c>
      <c r="S270" s="475">
        <v>2546</v>
      </c>
      <c r="T270" s="475">
        <v>242</v>
      </c>
      <c r="U270" s="475">
        <v>2304</v>
      </c>
      <c r="V270" s="475">
        <v>47</v>
      </c>
      <c r="W270" s="480" t="s">
        <v>785</v>
      </c>
    </row>
    <row r="271" spans="1:23" s="475" customFormat="1" ht="6.75" customHeight="1" x14ac:dyDescent="0.15">
      <c r="A271" s="970"/>
      <c r="W271" s="480"/>
    </row>
    <row r="272" spans="1:23" s="475" customFormat="1" ht="9.75" customHeight="1" x14ac:dyDescent="0.15">
      <c r="A272" s="970" t="s">
        <v>786</v>
      </c>
      <c r="B272" s="475">
        <v>3534</v>
      </c>
      <c r="C272" s="475">
        <v>16</v>
      </c>
      <c r="D272" s="475">
        <v>32</v>
      </c>
      <c r="E272" s="475">
        <v>8987</v>
      </c>
      <c r="F272" s="475" t="s">
        <v>1311</v>
      </c>
      <c r="G272" s="475">
        <v>1589</v>
      </c>
      <c r="H272" s="475" t="s">
        <v>1311</v>
      </c>
      <c r="I272" s="475" t="s">
        <v>1311</v>
      </c>
      <c r="J272" s="475" t="s">
        <v>1311</v>
      </c>
      <c r="K272" s="475">
        <v>470</v>
      </c>
      <c r="L272" s="475">
        <v>31</v>
      </c>
      <c r="M272" s="475">
        <v>17</v>
      </c>
      <c r="N272" s="475" t="s">
        <v>1311</v>
      </c>
      <c r="O272" s="475">
        <v>366</v>
      </c>
      <c r="P272" s="475">
        <v>56</v>
      </c>
      <c r="Q272" s="475" t="s">
        <v>1311</v>
      </c>
      <c r="R272" s="475" t="s">
        <v>1311</v>
      </c>
      <c r="S272" s="475">
        <v>913</v>
      </c>
      <c r="T272" s="475">
        <v>105</v>
      </c>
      <c r="U272" s="475">
        <v>808</v>
      </c>
      <c r="V272" s="475" t="s">
        <v>1311</v>
      </c>
      <c r="W272" s="480" t="s">
        <v>602</v>
      </c>
    </row>
    <row r="273" spans="1:23" s="475" customFormat="1" ht="9.75" customHeight="1" x14ac:dyDescent="0.15">
      <c r="A273" s="970" t="s">
        <v>957</v>
      </c>
      <c r="B273" s="475">
        <v>7655</v>
      </c>
      <c r="C273" s="475">
        <v>3680</v>
      </c>
      <c r="D273" s="475" t="s">
        <v>1311</v>
      </c>
      <c r="E273" s="475">
        <v>3224</v>
      </c>
      <c r="F273" s="475" t="s">
        <v>1311</v>
      </c>
      <c r="G273" s="475">
        <v>6089</v>
      </c>
      <c r="H273" s="475" t="s">
        <v>1311</v>
      </c>
      <c r="I273" s="475" t="s">
        <v>1311</v>
      </c>
      <c r="J273" s="475" t="s">
        <v>1311</v>
      </c>
      <c r="K273" s="475">
        <v>452</v>
      </c>
      <c r="L273" s="475">
        <v>16</v>
      </c>
      <c r="M273" s="475">
        <v>17</v>
      </c>
      <c r="N273" s="475" t="s">
        <v>1311</v>
      </c>
      <c r="O273" s="475">
        <v>354</v>
      </c>
      <c r="P273" s="475">
        <v>65</v>
      </c>
      <c r="Q273" s="475" t="s">
        <v>1311</v>
      </c>
      <c r="R273" s="475" t="s">
        <v>1311</v>
      </c>
      <c r="S273" s="475">
        <v>868</v>
      </c>
      <c r="T273" s="475">
        <v>46</v>
      </c>
      <c r="U273" s="475">
        <v>822</v>
      </c>
      <c r="V273" s="475" t="s">
        <v>1311</v>
      </c>
      <c r="W273" s="480" t="s">
        <v>86</v>
      </c>
    </row>
    <row r="274" spans="1:23" s="475" customFormat="1" ht="9.75" customHeight="1" x14ac:dyDescent="0.15">
      <c r="A274" s="970" t="s">
        <v>800</v>
      </c>
      <c r="B274" s="475">
        <v>4744</v>
      </c>
      <c r="C274" s="475">
        <v>32</v>
      </c>
      <c r="D274" s="475">
        <v>32</v>
      </c>
      <c r="E274" s="475">
        <v>8175</v>
      </c>
      <c r="F274" s="475" t="s">
        <v>1311</v>
      </c>
      <c r="G274" s="475">
        <v>1400</v>
      </c>
      <c r="H274" s="475" t="s">
        <v>1311</v>
      </c>
      <c r="I274" s="475" t="s">
        <v>1311</v>
      </c>
      <c r="J274" s="475" t="s">
        <v>1311</v>
      </c>
      <c r="K274" s="475">
        <v>520</v>
      </c>
      <c r="L274" s="475">
        <v>63</v>
      </c>
      <c r="M274" s="475" t="s">
        <v>1311</v>
      </c>
      <c r="N274" s="475" t="s">
        <v>1311</v>
      </c>
      <c r="O274" s="475">
        <v>320</v>
      </c>
      <c r="P274" s="475">
        <v>104</v>
      </c>
      <c r="Q274" s="475" t="s">
        <v>1311</v>
      </c>
      <c r="R274" s="475">
        <v>33</v>
      </c>
      <c r="S274" s="475">
        <v>867</v>
      </c>
      <c r="T274" s="475">
        <v>30</v>
      </c>
      <c r="U274" s="475">
        <v>837</v>
      </c>
      <c r="V274" s="475" t="s">
        <v>1311</v>
      </c>
      <c r="W274" s="480" t="s">
        <v>87</v>
      </c>
    </row>
    <row r="275" spans="1:23" s="475" customFormat="1" ht="9.75" customHeight="1" x14ac:dyDescent="0.15">
      <c r="A275" s="970" t="s">
        <v>1340</v>
      </c>
      <c r="B275" s="475">
        <v>10273</v>
      </c>
      <c r="C275" s="475">
        <v>15</v>
      </c>
      <c r="D275" s="475" t="s">
        <v>1311</v>
      </c>
      <c r="E275" s="475">
        <v>1160</v>
      </c>
      <c r="F275" s="475" t="s">
        <v>1311</v>
      </c>
      <c r="G275" s="475">
        <v>863</v>
      </c>
      <c r="H275" s="475" t="s">
        <v>1311</v>
      </c>
      <c r="I275" s="475" t="s">
        <v>1311</v>
      </c>
      <c r="J275" s="475" t="s">
        <v>1311</v>
      </c>
      <c r="K275" s="475">
        <v>502</v>
      </c>
      <c r="L275" s="475" t="s">
        <v>1311</v>
      </c>
      <c r="M275" s="475" t="s">
        <v>1311</v>
      </c>
      <c r="N275" s="475" t="s">
        <v>1311</v>
      </c>
      <c r="O275" s="475">
        <v>453</v>
      </c>
      <c r="P275" s="475">
        <v>49</v>
      </c>
      <c r="Q275" s="475" t="s">
        <v>1311</v>
      </c>
      <c r="R275" s="475" t="s">
        <v>1311</v>
      </c>
      <c r="S275" s="475">
        <v>903</v>
      </c>
      <c r="T275" s="475">
        <v>98</v>
      </c>
      <c r="U275" s="475">
        <v>805</v>
      </c>
      <c r="V275" s="475" t="s">
        <v>1311</v>
      </c>
      <c r="W275" s="480" t="s">
        <v>88</v>
      </c>
    </row>
    <row r="276" spans="1:23" s="475" customFormat="1" ht="9.75" customHeight="1" x14ac:dyDescent="0.15">
      <c r="A276" s="970" t="s">
        <v>823</v>
      </c>
      <c r="B276" s="475">
        <v>6460</v>
      </c>
      <c r="C276" s="475">
        <v>4898</v>
      </c>
      <c r="D276" s="475">
        <v>32</v>
      </c>
      <c r="E276" s="475">
        <v>10711</v>
      </c>
      <c r="F276" s="475" t="s">
        <v>1311</v>
      </c>
      <c r="G276" s="475">
        <v>448</v>
      </c>
      <c r="H276" s="475" t="s">
        <v>1311</v>
      </c>
      <c r="I276" s="475" t="s">
        <v>1311</v>
      </c>
      <c r="J276" s="475" t="s">
        <v>1311</v>
      </c>
      <c r="K276" s="475">
        <v>348</v>
      </c>
      <c r="L276" s="475" t="s">
        <v>1311</v>
      </c>
      <c r="M276" s="475" t="s">
        <v>1311</v>
      </c>
      <c r="N276" s="475" t="s">
        <v>1311</v>
      </c>
      <c r="O276" s="475">
        <v>311</v>
      </c>
      <c r="P276" s="475">
        <v>21</v>
      </c>
      <c r="Q276" s="475" t="s">
        <v>1311</v>
      </c>
      <c r="R276" s="475">
        <v>16</v>
      </c>
      <c r="S276" s="475">
        <v>513</v>
      </c>
      <c r="T276" s="475">
        <v>33</v>
      </c>
      <c r="U276" s="475">
        <v>480</v>
      </c>
      <c r="V276" s="475" t="s">
        <v>1311</v>
      </c>
      <c r="W276" s="480" t="s">
        <v>103</v>
      </c>
    </row>
    <row r="277" spans="1:23" s="475" customFormat="1" ht="9.75" customHeight="1" x14ac:dyDescent="0.15">
      <c r="A277" s="970" t="s">
        <v>791</v>
      </c>
      <c r="B277" s="475">
        <v>8185</v>
      </c>
      <c r="C277" s="475">
        <v>3717</v>
      </c>
      <c r="D277" s="475" t="s">
        <v>1311</v>
      </c>
      <c r="E277" s="475">
        <v>9710</v>
      </c>
      <c r="F277" s="475" t="s">
        <v>1311</v>
      </c>
      <c r="G277" s="475">
        <v>3755</v>
      </c>
      <c r="H277" s="475" t="s">
        <v>1311</v>
      </c>
      <c r="I277" s="475" t="s">
        <v>1311</v>
      </c>
      <c r="J277" s="475" t="s">
        <v>1311</v>
      </c>
      <c r="K277" s="475">
        <v>449</v>
      </c>
      <c r="L277" s="475">
        <v>1</v>
      </c>
      <c r="M277" s="475">
        <v>34</v>
      </c>
      <c r="N277" s="475" t="s">
        <v>1311</v>
      </c>
      <c r="O277" s="475">
        <v>403</v>
      </c>
      <c r="P277" s="475">
        <v>11</v>
      </c>
      <c r="Q277" s="475" t="s">
        <v>1311</v>
      </c>
      <c r="R277" s="475" t="s">
        <v>1311</v>
      </c>
      <c r="S277" s="475">
        <v>623</v>
      </c>
      <c r="T277" s="475">
        <v>85</v>
      </c>
      <c r="U277" s="475">
        <v>538</v>
      </c>
      <c r="V277" s="475" t="s">
        <v>1311</v>
      </c>
      <c r="W277" s="480" t="s">
        <v>104</v>
      </c>
    </row>
    <row r="278" spans="1:23" s="475" customFormat="1" ht="9.75" customHeight="1" x14ac:dyDescent="0.15">
      <c r="A278" s="970" t="s">
        <v>1322</v>
      </c>
      <c r="B278" s="475">
        <v>2284</v>
      </c>
      <c r="C278" s="475">
        <v>16</v>
      </c>
      <c r="D278" s="475">
        <v>32</v>
      </c>
      <c r="E278" s="475">
        <v>9552</v>
      </c>
      <c r="F278" s="475" t="s">
        <v>1311</v>
      </c>
      <c r="G278" s="475">
        <v>1177</v>
      </c>
      <c r="H278" s="475" t="s">
        <v>1311</v>
      </c>
      <c r="I278" s="475" t="s">
        <v>1311</v>
      </c>
      <c r="J278" s="475" t="s">
        <v>1311</v>
      </c>
      <c r="K278" s="475">
        <v>568</v>
      </c>
      <c r="L278" s="475">
        <v>72</v>
      </c>
      <c r="M278" s="475" t="s">
        <v>1311</v>
      </c>
      <c r="N278" s="475" t="s">
        <v>1311</v>
      </c>
      <c r="O278" s="475">
        <v>496</v>
      </c>
      <c r="P278" s="475" t="s">
        <v>1311</v>
      </c>
      <c r="Q278" s="475" t="s">
        <v>1311</v>
      </c>
      <c r="R278" s="475" t="s">
        <v>1311</v>
      </c>
      <c r="S278" s="475">
        <v>615</v>
      </c>
      <c r="T278" s="475">
        <v>57</v>
      </c>
      <c r="U278" s="475">
        <v>558</v>
      </c>
      <c r="V278" s="475" t="s">
        <v>1311</v>
      </c>
      <c r="W278" s="480" t="s">
        <v>105</v>
      </c>
    </row>
    <row r="279" spans="1:23" s="475" customFormat="1" ht="9.75" customHeight="1" x14ac:dyDescent="0.15">
      <c r="A279" s="970" t="s">
        <v>1342</v>
      </c>
      <c r="B279" s="475">
        <v>5275</v>
      </c>
      <c r="C279" s="475">
        <v>8642</v>
      </c>
      <c r="D279" s="475" t="s">
        <v>1311</v>
      </c>
      <c r="E279" s="475">
        <v>1089</v>
      </c>
      <c r="F279" s="475" t="s">
        <v>1311</v>
      </c>
      <c r="G279" s="475">
        <v>2380</v>
      </c>
      <c r="H279" s="475" t="s">
        <v>1311</v>
      </c>
      <c r="I279" s="475" t="s">
        <v>1311</v>
      </c>
      <c r="J279" s="475" t="s">
        <v>1311</v>
      </c>
      <c r="K279" s="475">
        <v>430</v>
      </c>
      <c r="L279" s="475">
        <v>19</v>
      </c>
      <c r="M279" s="475">
        <v>34</v>
      </c>
      <c r="N279" s="475" t="s">
        <v>1311</v>
      </c>
      <c r="O279" s="475">
        <v>325</v>
      </c>
      <c r="P279" s="475">
        <v>35</v>
      </c>
      <c r="Q279" s="475" t="s">
        <v>1311</v>
      </c>
      <c r="R279" s="475">
        <v>17</v>
      </c>
      <c r="S279" s="475">
        <v>1024</v>
      </c>
      <c r="T279" s="475">
        <v>112</v>
      </c>
      <c r="U279" s="475">
        <v>912</v>
      </c>
      <c r="V279" s="475" t="s">
        <v>1311</v>
      </c>
      <c r="W279" s="480" t="s">
        <v>106</v>
      </c>
    </row>
    <row r="280" spans="1:23" s="475" customFormat="1" ht="9.75" customHeight="1" x14ac:dyDescent="0.15">
      <c r="A280" s="970" t="s">
        <v>1347</v>
      </c>
      <c r="B280" s="475">
        <v>6229</v>
      </c>
      <c r="C280" s="475">
        <v>16</v>
      </c>
      <c r="D280" s="475" t="s">
        <v>1311</v>
      </c>
      <c r="E280" s="475">
        <v>9324</v>
      </c>
      <c r="F280" s="475" t="s">
        <v>1311</v>
      </c>
      <c r="G280" s="475">
        <v>478</v>
      </c>
      <c r="H280" s="475" t="s">
        <v>1311</v>
      </c>
      <c r="I280" s="475">
        <v>2</v>
      </c>
      <c r="J280" s="475" t="s">
        <v>1311</v>
      </c>
      <c r="K280" s="475">
        <v>791</v>
      </c>
      <c r="L280" s="475">
        <v>1</v>
      </c>
      <c r="M280" s="475" t="s">
        <v>1311</v>
      </c>
      <c r="N280" s="475" t="s">
        <v>1311</v>
      </c>
      <c r="O280" s="475">
        <v>761</v>
      </c>
      <c r="P280" s="475">
        <v>29</v>
      </c>
      <c r="Q280" s="475" t="s">
        <v>1311</v>
      </c>
      <c r="R280" s="475" t="s">
        <v>1311</v>
      </c>
      <c r="S280" s="475">
        <v>989</v>
      </c>
      <c r="T280" s="475">
        <v>42</v>
      </c>
      <c r="U280" s="475">
        <v>947</v>
      </c>
      <c r="V280" s="475" t="s">
        <v>1311</v>
      </c>
      <c r="W280" s="480" t="s">
        <v>107</v>
      </c>
    </row>
    <row r="281" spans="1:23" s="475" customFormat="1" ht="9.75" customHeight="1" x14ac:dyDescent="0.15">
      <c r="A281" s="970" t="s">
        <v>1343</v>
      </c>
      <c r="B281" s="475">
        <v>9597</v>
      </c>
      <c r="C281" s="475">
        <v>4923</v>
      </c>
      <c r="D281" s="475" t="s">
        <v>1311</v>
      </c>
      <c r="E281" s="475">
        <v>1106</v>
      </c>
      <c r="F281" s="475" t="s">
        <v>1311</v>
      </c>
      <c r="G281" s="475">
        <v>3944</v>
      </c>
      <c r="H281" s="475" t="s">
        <v>1311</v>
      </c>
      <c r="I281" s="475">
        <v>3</v>
      </c>
      <c r="J281" s="475" t="s">
        <v>1311</v>
      </c>
      <c r="K281" s="475">
        <v>608</v>
      </c>
      <c r="L281" s="475">
        <v>25</v>
      </c>
      <c r="M281" s="475">
        <v>34</v>
      </c>
      <c r="N281" s="475" t="s">
        <v>1311</v>
      </c>
      <c r="O281" s="475">
        <v>518</v>
      </c>
      <c r="P281" s="475">
        <v>14</v>
      </c>
      <c r="Q281" s="475" t="s">
        <v>1311</v>
      </c>
      <c r="R281" s="475">
        <v>17</v>
      </c>
      <c r="S281" s="475">
        <v>894</v>
      </c>
      <c r="T281" s="475">
        <v>47</v>
      </c>
      <c r="U281" s="475">
        <v>847</v>
      </c>
      <c r="V281" s="475" t="s">
        <v>1311</v>
      </c>
      <c r="W281" s="480" t="s">
        <v>89</v>
      </c>
    </row>
    <row r="282" spans="1:23" s="475" customFormat="1" ht="9.75" customHeight="1" x14ac:dyDescent="0.15">
      <c r="A282" s="970" t="s">
        <v>1360</v>
      </c>
      <c r="B282" s="475">
        <v>6081</v>
      </c>
      <c r="C282" s="475">
        <v>6158</v>
      </c>
      <c r="D282" s="475">
        <v>32</v>
      </c>
      <c r="E282" s="475">
        <v>510</v>
      </c>
      <c r="F282" s="475" t="s">
        <v>1311</v>
      </c>
      <c r="G282" s="475">
        <v>2287</v>
      </c>
      <c r="H282" s="475" t="s">
        <v>1311</v>
      </c>
      <c r="I282" s="475">
        <v>3</v>
      </c>
      <c r="J282" s="475" t="s">
        <v>1311</v>
      </c>
      <c r="K282" s="475">
        <v>9363</v>
      </c>
      <c r="L282" s="475" t="s">
        <v>1311</v>
      </c>
      <c r="M282" s="475" t="s">
        <v>1311</v>
      </c>
      <c r="N282" s="475" t="s">
        <v>1311</v>
      </c>
      <c r="O282" s="475">
        <v>537</v>
      </c>
      <c r="P282" s="475">
        <v>8826</v>
      </c>
      <c r="Q282" s="475" t="s">
        <v>1311</v>
      </c>
      <c r="R282" s="475" t="s">
        <v>1311</v>
      </c>
      <c r="S282" s="475">
        <v>757</v>
      </c>
      <c r="T282" s="475">
        <v>71</v>
      </c>
      <c r="U282" s="475">
        <v>686</v>
      </c>
      <c r="V282" s="475" t="s">
        <v>1311</v>
      </c>
      <c r="W282" s="480" t="s">
        <v>90</v>
      </c>
    </row>
    <row r="283" spans="1:23" s="475" customFormat="1" ht="9.75" customHeight="1" x14ac:dyDescent="0.15">
      <c r="A283" s="970" t="s">
        <v>1351</v>
      </c>
      <c r="B283" s="475">
        <v>7239</v>
      </c>
      <c r="C283" s="475">
        <v>8</v>
      </c>
      <c r="D283" s="475" t="s">
        <v>1311</v>
      </c>
      <c r="E283" s="475">
        <v>10331</v>
      </c>
      <c r="F283" s="475" t="s">
        <v>1311</v>
      </c>
      <c r="G283" s="475">
        <v>1831</v>
      </c>
      <c r="H283" s="475" t="s">
        <v>1311</v>
      </c>
      <c r="I283" s="475" t="s">
        <v>1311</v>
      </c>
      <c r="J283" s="475" t="s">
        <v>1311</v>
      </c>
      <c r="K283" s="475">
        <v>937</v>
      </c>
      <c r="L283" s="475">
        <v>25</v>
      </c>
      <c r="M283" s="475">
        <v>17</v>
      </c>
      <c r="N283" s="475" t="s">
        <v>1311</v>
      </c>
      <c r="O283" s="475">
        <v>863</v>
      </c>
      <c r="P283" s="475">
        <v>32</v>
      </c>
      <c r="Q283" s="475" t="s">
        <v>1311</v>
      </c>
      <c r="R283" s="475" t="s">
        <v>1311</v>
      </c>
      <c r="S283" s="475">
        <v>878</v>
      </c>
      <c r="T283" s="475">
        <v>42</v>
      </c>
      <c r="U283" s="475">
        <v>836</v>
      </c>
      <c r="V283" s="475" t="s">
        <v>1311</v>
      </c>
      <c r="W283" s="480" t="s">
        <v>91</v>
      </c>
    </row>
    <row r="284" spans="1:23" s="475" customFormat="1" ht="9.75" customHeight="1" x14ac:dyDescent="0.15">
      <c r="A284" s="970" t="s">
        <v>1348</v>
      </c>
      <c r="B284" s="475">
        <v>4439</v>
      </c>
      <c r="C284" s="475" t="s">
        <v>1311</v>
      </c>
      <c r="D284" s="475" t="s">
        <v>1311</v>
      </c>
      <c r="E284" s="475">
        <v>10804</v>
      </c>
      <c r="F284" s="475" t="s">
        <v>1311</v>
      </c>
      <c r="G284" s="475">
        <v>3417</v>
      </c>
      <c r="H284" s="475" t="s">
        <v>1311</v>
      </c>
      <c r="I284" s="475" t="s">
        <v>1311</v>
      </c>
      <c r="J284" s="475" t="s">
        <v>1311</v>
      </c>
      <c r="K284" s="475">
        <v>579</v>
      </c>
      <c r="L284" s="475">
        <v>42</v>
      </c>
      <c r="M284" s="475">
        <v>17</v>
      </c>
      <c r="N284" s="475" t="s">
        <v>1311</v>
      </c>
      <c r="O284" s="475">
        <v>457</v>
      </c>
      <c r="P284" s="475">
        <v>46</v>
      </c>
      <c r="Q284" s="475" t="s">
        <v>1311</v>
      </c>
      <c r="R284" s="475">
        <v>17</v>
      </c>
      <c r="S284" s="475">
        <v>807</v>
      </c>
      <c r="T284" s="475">
        <v>19</v>
      </c>
      <c r="U284" s="475">
        <v>788</v>
      </c>
      <c r="V284" s="475" t="s">
        <v>1311</v>
      </c>
      <c r="W284" s="480" t="s">
        <v>799</v>
      </c>
    </row>
    <row r="285" spans="1:23" s="475" customFormat="1" ht="9.75" customHeight="1" x14ac:dyDescent="0.15">
      <c r="A285" s="970" t="s">
        <v>787</v>
      </c>
      <c r="B285" s="475">
        <v>6863</v>
      </c>
      <c r="C285" s="475">
        <v>6135</v>
      </c>
      <c r="D285" s="475" t="s">
        <v>1311</v>
      </c>
      <c r="E285" s="475">
        <v>1782</v>
      </c>
      <c r="F285" s="475" t="s">
        <v>1311</v>
      </c>
      <c r="G285" s="475">
        <v>1896</v>
      </c>
      <c r="H285" s="475" t="s">
        <v>1311</v>
      </c>
      <c r="I285" s="475">
        <v>3</v>
      </c>
      <c r="J285" s="475" t="s">
        <v>1311</v>
      </c>
      <c r="K285" s="475">
        <v>222</v>
      </c>
      <c r="L285" s="475">
        <v>5</v>
      </c>
      <c r="M285" s="475" t="s">
        <v>1311</v>
      </c>
      <c r="N285" s="475" t="s">
        <v>1311</v>
      </c>
      <c r="O285" s="475">
        <v>180</v>
      </c>
      <c r="P285" s="475">
        <v>37</v>
      </c>
      <c r="Q285" s="475" t="s">
        <v>1311</v>
      </c>
      <c r="R285" s="475" t="s">
        <v>1311</v>
      </c>
      <c r="S285" s="475">
        <v>881</v>
      </c>
      <c r="T285" s="475">
        <v>46</v>
      </c>
      <c r="U285" s="475">
        <v>835</v>
      </c>
      <c r="V285" s="475" t="s">
        <v>1311</v>
      </c>
      <c r="W285" s="480" t="s">
        <v>86</v>
      </c>
    </row>
    <row r="286" spans="1:23" s="475" customFormat="1" ht="9.75" customHeight="1" x14ac:dyDescent="0.15">
      <c r="A286" s="971" t="s">
        <v>1371</v>
      </c>
      <c r="B286" s="479">
        <v>7954</v>
      </c>
      <c r="C286" s="478" t="s">
        <v>1311</v>
      </c>
      <c r="D286" s="478">
        <v>16</v>
      </c>
      <c r="E286" s="478">
        <v>8876</v>
      </c>
      <c r="F286" s="478" t="s">
        <v>1311</v>
      </c>
      <c r="G286" s="478">
        <v>591</v>
      </c>
      <c r="H286" s="478" t="s">
        <v>1311</v>
      </c>
      <c r="I286" s="478" t="s">
        <v>1311</v>
      </c>
      <c r="J286" s="478" t="s">
        <v>1311</v>
      </c>
      <c r="K286" s="478">
        <v>766</v>
      </c>
      <c r="L286" s="478">
        <v>21</v>
      </c>
      <c r="M286" s="478" t="s">
        <v>1311</v>
      </c>
      <c r="N286" s="478" t="s">
        <v>1311</v>
      </c>
      <c r="O286" s="478">
        <v>709</v>
      </c>
      <c r="P286" s="478">
        <v>36</v>
      </c>
      <c r="Q286" s="478" t="s">
        <v>1311</v>
      </c>
      <c r="R286" s="478" t="s">
        <v>1311</v>
      </c>
      <c r="S286" s="478">
        <v>858</v>
      </c>
      <c r="T286" s="478">
        <v>177</v>
      </c>
      <c r="U286" s="478">
        <v>681</v>
      </c>
      <c r="V286" s="478">
        <v>47</v>
      </c>
      <c r="W286" s="476" t="s">
        <v>87</v>
      </c>
    </row>
    <row r="287" spans="1:23" ht="12" customHeight="1" x14ac:dyDescent="0.15"/>
    <row r="288" spans="1:23" ht="12" customHeight="1" x14ac:dyDescent="0.15"/>
    <row r="289" spans="1:23" ht="12" customHeight="1" x14ac:dyDescent="0.15">
      <c r="K289" s="490" t="s">
        <v>108</v>
      </c>
      <c r="V289" s="493" t="s">
        <v>1333</v>
      </c>
    </row>
    <row r="290" spans="1:23" s="486" customFormat="1" ht="21" customHeight="1" x14ac:dyDescent="0.15">
      <c r="A290" s="1023" t="s">
        <v>230</v>
      </c>
      <c r="B290" s="834" t="s">
        <v>1372</v>
      </c>
      <c r="C290" s="495" t="s">
        <v>371</v>
      </c>
      <c r="D290" s="488"/>
      <c r="E290" s="488"/>
      <c r="F290" s="488"/>
      <c r="G290" s="488"/>
      <c r="H290" s="851"/>
      <c r="I290" s="852" t="s">
        <v>367</v>
      </c>
      <c r="J290" s="488"/>
      <c r="K290" s="488"/>
      <c r="L290" s="488"/>
      <c r="M290" s="488"/>
      <c r="N290" s="488"/>
      <c r="O290" s="488"/>
      <c r="P290" s="488"/>
      <c r="Q290" s="488"/>
      <c r="R290" s="488"/>
      <c r="S290" s="488"/>
      <c r="T290" s="488"/>
      <c r="U290" s="488"/>
      <c r="V290" s="488"/>
      <c r="W290" s="1026" t="s">
        <v>92</v>
      </c>
    </row>
    <row r="291" spans="1:23" s="486" customFormat="1" ht="21" customHeight="1" x14ac:dyDescent="0.15">
      <c r="A291" s="1024"/>
      <c r="B291" s="834" t="s">
        <v>1373</v>
      </c>
      <c r="C291" s="1029" t="s">
        <v>370</v>
      </c>
      <c r="D291" s="852" t="s">
        <v>345</v>
      </c>
      <c r="E291" s="488"/>
      <c r="F291" s="851"/>
      <c r="G291" s="852" t="s">
        <v>337</v>
      </c>
      <c r="H291" s="851"/>
      <c r="I291" s="1029" t="s">
        <v>366</v>
      </c>
      <c r="J291" s="852" t="s">
        <v>345</v>
      </c>
      <c r="K291" s="488"/>
      <c r="L291" s="488"/>
      <c r="M291" s="488"/>
      <c r="N291" s="851"/>
      <c r="O291" s="852" t="s">
        <v>337</v>
      </c>
      <c r="P291" s="488"/>
      <c r="Q291" s="488"/>
      <c r="R291" s="488"/>
      <c r="S291" s="851"/>
      <c r="T291" s="852" t="s">
        <v>336</v>
      </c>
      <c r="U291" s="488"/>
      <c r="V291" s="488"/>
      <c r="W291" s="1027"/>
    </row>
    <row r="292" spans="1:23" s="486" customFormat="1" ht="52.5" customHeight="1" x14ac:dyDescent="0.15">
      <c r="A292" s="1025"/>
      <c r="B292" s="487" t="s">
        <v>314</v>
      </c>
      <c r="C292" s="1030"/>
      <c r="D292" s="854" t="s">
        <v>1308</v>
      </c>
      <c r="E292" s="487" t="s">
        <v>334</v>
      </c>
      <c r="F292" s="487" t="s">
        <v>1355</v>
      </c>
      <c r="G292" s="854" t="s">
        <v>117</v>
      </c>
      <c r="H292" s="487" t="s">
        <v>363</v>
      </c>
      <c r="I292" s="1030"/>
      <c r="J292" s="854" t="s">
        <v>683</v>
      </c>
      <c r="K292" s="487" t="s">
        <v>334</v>
      </c>
      <c r="L292" s="487" t="s">
        <v>365</v>
      </c>
      <c r="M292" s="487" t="s">
        <v>364</v>
      </c>
      <c r="N292" s="487" t="s">
        <v>333</v>
      </c>
      <c r="O292" s="854" t="s">
        <v>117</v>
      </c>
      <c r="P292" s="492" t="s">
        <v>1374</v>
      </c>
      <c r="Q292" s="487" t="s">
        <v>325</v>
      </c>
      <c r="R292" s="487" t="s">
        <v>324</v>
      </c>
      <c r="S292" s="487" t="s">
        <v>363</v>
      </c>
      <c r="T292" s="854" t="s">
        <v>1337</v>
      </c>
      <c r="U292" s="487" t="s">
        <v>361</v>
      </c>
      <c r="V292" s="491" t="s">
        <v>321</v>
      </c>
      <c r="W292" s="1028"/>
    </row>
    <row r="293" spans="1:23" s="475" customFormat="1" ht="9.75" customHeight="1" x14ac:dyDescent="0.15">
      <c r="A293" s="969" t="s">
        <v>772</v>
      </c>
      <c r="B293" s="485">
        <v>961</v>
      </c>
      <c r="C293" s="484">
        <v>75650</v>
      </c>
      <c r="D293" s="484">
        <v>75623</v>
      </c>
      <c r="E293" s="484">
        <v>51697</v>
      </c>
      <c r="F293" s="484">
        <v>23926</v>
      </c>
      <c r="G293" s="484">
        <v>27</v>
      </c>
      <c r="H293" s="484">
        <v>27</v>
      </c>
      <c r="I293" s="484">
        <v>1005</v>
      </c>
      <c r="J293" s="484">
        <v>42</v>
      </c>
      <c r="K293" s="484">
        <v>14</v>
      </c>
      <c r="L293" s="484">
        <v>6</v>
      </c>
      <c r="M293" s="484">
        <v>15</v>
      </c>
      <c r="N293" s="484">
        <v>7</v>
      </c>
      <c r="O293" s="484">
        <v>143</v>
      </c>
      <c r="P293" s="484">
        <v>91</v>
      </c>
      <c r="Q293" s="484">
        <v>12</v>
      </c>
      <c r="R293" s="484">
        <v>20</v>
      </c>
      <c r="S293" s="484">
        <v>20</v>
      </c>
      <c r="T293" s="484">
        <v>820</v>
      </c>
      <c r="U293" s="484">
        <v>18</v>
      </c>
      <c r="V293" s="484">
        <v>802</v>
      </c>
      <c r="W293" s="482" t="s">
        <v>99</v>
      </c>
    </row>
    <row r="294" spans="1:23" s="475" customFormat="1" ht="9.75" customHeight="1" x14ac:dyDescent="0.15">
      <c r="A294" s="970" t="s">
        <v>1312</v>
      </c>
      <c r="B294" s="475">
        <v>618</v>
      </c>
      <c r="C294" s="475">
        <v>91652</v>
      </c>
      <c r="D294" s="475">
        <v>91644</v>
      </c>
      <c r="E294" s="475">
        <v>82594</v>
      </c>
      <c r="F294" s="475">
        <v>9050</v>
      </c>
      <c r="G294" s="475">
        <v>8</v>
      </c>
      <c r="H294" s="475">
        <v>8</v>
      </c>
      <c r="I294" s="475">
        <v>1213</v>
      </c>
      <c r="J294" s="475">
        <v>45</v>
      </c>
      <c r="K294" s="475">
        <v>1</v>
      </c>
      <c r="L294" s="475">
        <v>10</v>
      </c>
      <c r="M294" s="475">
        <v>17</v>
      </c>
      <c r="N294" s="475">
        <v>17</v>
      </c>
      <c r="O294" s="475">
        <v>147</v>
      </c>
      <c r="P294" s="475">
        <v>90</v>
      </c>
      <c r="Q294" s="475" t="s">
        <v>1311</v>
      </c>
      <c r="R294" s="475">
        <v>13</v>
      </c>
      <c r="S294" s="475">
        <v>44</v>
      </c>
      <c r="T294" s="475">
        <v>1021</v>
      </c>
      <c r="U294" s="475" t="s">
        <v>1311</v>
      </c>
      <c r="V294" s="475">
        <v>1021</v>
      </c>
      <c r="W294" s="480" t="s">
        <v>233</v>
      </c>
    </row>
    <row r="295" spans="1:23" s="475" customFormat="1" ht="9.75" customHeight="1" x14ac:dyDescent="0.15">
      <c r="A295" s="970" t="s">
        <v>774</v>
      </c>
      <c r="B295" s="475">
        <v>431</v>
      </c>
      <c r="C295" s="475">
        <v>91593</v>
      </c>
      <c r="D295" s="475">
        <v>91571</v>
      </c>
      <c r="E295" s="475">
        <v>85541</v>
      </c>
      <c r="F295" s="475">
        <v>6030</v>
      </c>
      <c r="G295" s="475">
        <v>22</v>
      </c>
      <c r="H295" s="475">
        <v>22</v>
      </c>
      <c r="I295" s="475">
        <v>1226</v>
      </c>
      <c r="J295" s="475">
        <v>300</v>
      </c>
      <c r="K295" s="475">
        <v>13</v>
      </c>
      <c r="L295" s="475">
        <v>19</v>
      </c>
      <c r="M295" s="475">
        <v>220</v>
      </c>
      <c r="N295" s="475">
        <v>48</v>
      </c>
      <c r="O295" s="475">
        <v>149</v>
      </c>
      <c r="P295" s="475">
        <v>73</v>
      </c>
      <c r="Q295" s="475" t="s">
        <v>1311</v>
      </c>
      <c r="R295" s="475" t="s">
        <v>1311</v>
      </c>
      <c r="S295" s="475">
        <v>76</v>
      </c>
      <c r="T295" s="475">
        <v>774</v>
      </c>
      <c r="U295" s="475">
        <v>60</v>
      </c>
      <c r="V295" s="475">
        <v>714</v>
      </c>
      <c r="W295" s="480" t="s">
        <v>529</v>
      </c>
    </row>
    <row r="296" spans="1:23" s="475" customFormat="1" ht="9.75" customHeight="1" x14ac:dyDescent="0.15">
      <c r="A296" s="970" t="s">
        <v>1314</v>
      </c>
      <c r="B296" s="475">
        <v>22</v>
      </c>
      <c r="C296" s="475">
        <v>69534</v>
      </c>
      <c r="D296" s="475">
        <v>69534</v>
      </c>
      <c r="E296" s="475">
        <v>63514</v>
      </c>
      <c r="F296" s="475">
        <v>6020</v>
      </c>
      <c r="G296" s="475" t="s">
        <v>1311</v>
      </c>
      <c r="H296" s="475" t="s">
        <v>1311</v>
      </c>
      <c r="I296" s="475">
        <v>1711</v>
      </c>
      <c r="J296" s="475">
        <v>671</v>
      </c>
      <c r="K296" s="475">
        <v>7</v>
      </c>
      <c r="L296" s="475">
        <v>2</v>
      </c>
      <c r="M296" s="475">
        <v>654</v>
      </c>
      <c r="N296" s="475">
        <v>8</v>
      </c>
      <c r="O296" s="475">
        <v>228</v>
      </c>
      <c r="P296" s="475">
        <v>36</v>
      </c>
      <c r="Q296" s="475" t="s">
        <v>1311</v>
      </c>
      <c r="R296" s="475">
        <v>1</v>
      </c>
      <c r="S296" s="475">
        <v>191</v>
      </c>
      <c r="T296" s="475">
        <v>811</v>
      </c>
      <c r="U296" s="475" t="s">
        <v>1311</v>
      </c>
      <c r="V296" s="475">
        <v>811</v>
      </c>
      <c r="W296" s="480" t="s">
        <v>599</v>
      </c>
    </row>
    <row r="297" spans="1:23" s="475" customFormat="1" ht="9.75" customHeight="1" x14ac:dyDescent="0.15">
      <c r="A297" s="970" t="s">
        <v>776</v>
      </c>
      <c r="B297" s="475" t="s">
        <v>1311</v>
      </c>
      <c r="C297" s="475">
        <v>44425</v>
      </c>
      <c r="D297" s="475">
        <v>44425</v>
      </c>
      <c r="E297" s="475">
        <v>41405</v>
      </c>
      <c r="F297" s="475">
        <v>3020</v>
      </c>
      <c r="G297" s="475" t="s">
        <v>1311</v>
      </c>
      <c r="H297" s="475" t="s">
        <v>1311</v>
      </c>
      <c r="I297" s="475">
        <v>1817</v>
      </c>
      <c r="J297" s="475">
        <v>858</v>
      </c>
      <c r="K297" s="475" t="s">
        <v>1311</v>
      </c>
      <c r="L297" s="475">
        <v>8</v>
      </c>
      <c r="M297" s="475">
        <v>825</v>
      </c>
      <c r="N297" s="475">
        <v>25</v>
      </c>
      <c r="O297" s="475">
        <v>168</v>
      </c>
      <c r="P297" s="475">
        <v>119</v>
      </c>
      <c r="Q297" s="475" t="s">
        <v>1311</v>
      </c>
      <c r="R297" s="475" t="s">
        <v>1311</v>
      </c>
      <c r="S297" s="475">
        <v>49</v>
      </c>
      <c r="T297" s="475">
        <v>791</v>
      </c>
      <c r="U297" s="475" t="s">
        <v>1311</v>
      </c>
      <c r="V297" s="475">
        <v>791</v>
      </c>
      <c r="W297" s="480" t="s">
        <v>777</v>
      </c>
    </row>
    <row r="298" spans="1:23" s="475" customFormat="1" ht="6.75" customHeight="1" x14ac:dyDescent="0.15">
      <c r="A298" s="970"/>
      <c r="W298" s="480"/>
    </row>
    <row r="299" spans="1:23" s="475" customFormat="1" ht="9.75" customHeight="1" x14ac:dyDescent="0.15">
      <c r="A299" s="970" t="s">
        <v>738</v>
      </c>
      <c r="B299" s="475">
        <v>22</v>
      </c>
      <c r="C299" s="475">
        <v>60505</v>
      </c>
      <c r="D299" s="475">
        <v>60505</v>
      </c>
      <c r="E299" s="475">
        <v>57485</v>
      </c>
      <c r="F299" s="475">
        <v>3020</v>
      </c>
      <c r="G299" s="475" t="s">
        <v>1311</v>
      </c>
      <c r="H299" s="475" t="s">
        <v>1311</v>
      </c>
      <c r="I299" s="475">
        <v>1632</v>
      </c>
      <c r="J299" s="475">
        <v>774</v>
      </c>
      <c r="K299" s="475" t="s">
        <v>1311</v>
      </c>
      <c r="L299" s="475" t="s">
        <v>1311</v>
      </c>
      <c r="M299" s="475">
        <v>762</v>
      </c>
      <c r="N299" s="475">
        <v>12</v>
      </c>
      <c r="O299" s="475">
        <v>214</v>
      </c>
      <c r="P299" s="475">
        <v>54</v>
      </c>
      <c r="Q299" s="475" t="s">
        <v>1311</v>
      </c>
      <c r="R299" s="475">
        <v>1</v>
      </c>
      <c r="S299" s="475">
        <v>159</v>
      </c>
      <c r="T299" s="475">
        <v>644</v>
      </c>
      <c r="U299" s="475" t="s">
        <v>1311</v>
      </c>
      <c r="V299" s="475">
        <v>644</v>
      </c>
      <c r="W299" s="480" t="s">
        <v>600</v>
      </c>
    </row>
    <row r="300" spans="1:23" s="475" customFormat="1" ht="9.75" customHeight="1" x14ac:dyDescent="0.15">
      <c r="A300" s="970" t="s">
        <v>776</v>
      </c>
      <c r="B300" s="475">
        <v>47</v>
      </c>
      <c r="C300" s="475">
        <v>22274</v>
      </c>
      <c r="D300" s="475">
        <v>22274</v>
      </c>
      <c r="E300" s="475">
        <v>22274</v>
      </c>
      <c r="F300" s="475" t="s">
        <v>1311</v>
      </c>
      <c r="G300" s="475" t="s">
        <v>1311</v>
      </c>
      <c r="H300" s="475" t="s">
        <v>1311</v>
      </c>
      <c r="I300" s="475">
        <v>1954</v>
      </c>
      <c r="J300" s="475">
        <v>1013</v>
      </c>
      <c r="K300" s="475" t="s">
        <v>1311</v>
      </c>
      <c r="L300" s="475">
        <v>11</v>
      </c>
      <c r="M300" s="475">
        <v>976</v>
      </c>
      <c r="N300" s="475">
        <v>26</v>
      </c>
      <c r="O300" s="475">
        <v>177</v>
      </c>
      <c r="P300" s="475">
        <v>101</v>
      </c>
      <c r="Q300" s="475" t="s">
        <v>1311</v>
      </c>
      <c r="R300" s="475" t="s">
        <v>1311</v>
      </c>
      <c r="S300" s="475">
        <v>76</v>
      </c>
      <c r="T300" s="475">
        <v>764</v>
      </c>
      <c r="U300" s="475" t="s">
        <v>1311</v>
      </c>
      <c r="V300" s="475">
        <v>764</v>
      </c>
      <c r="W300" s="480" t="s">
        <v>779</v>
      </c>
    </row>
    <row r="301" spans="1:23" s="475" customFormat="1" ht="6.75" customHeight="1" x14ac:dyDescent="0.15">
      <c r="A301" s="970"/>
      <c r="W301" s="480"/>
    </row>
    <row r="302" spans="1:23" s="475" customFormat="1" ht="9.75" customHeight="1" x14ac:dyDescent="0.15">
      <c r="A302" s="970" t="s">
        <v>1375</v>
      </c>
      <c r="B302" s="475" t="s">
        <v>1311</v>
      </c>
      <c r="C302" s="475">
        <v>27138</v>
      </c>
      <c r="D302" s="475">
        <v>27138</v>
      </c>
      <c r="E302" s="475">
        <v>24118</v>
      </c>
      <c r="F302" s="475">
        <v>3020</v>
      </c>
      <c r="G302" s="475" t="s">
        <v>1311</v>
      </c>
      <c r="H302" s="475" t="s">
        <v>1311</v>
      </c>
      <c r="I302" s="475">
        <v>327</v>
      </c>
      <c r="J302" s="475">
        <v>154</v>
      </c>
      <c r="K302" s="475" t="s">
        <v>1311</v>
      </c>
      <c r="L302" s="475" t="s">
        <v>1311</v>
      </c>
      <c r="M302" s="475">
        <v>147</v>
      </c>
      <c r="N302" s="475">
        <v>7</v>
      </c>
      <c r="O302" s="475">
        <v>24</v>
      </c>
      <c r="P302" s="475">
        <v>18</v>
      </c>
      <c r="Q302" s="475" t="s">
        <v>1311</v>
      </c>
      <c r="R302" s="475" t="s">
        <v>1311</v>
      </c>
      <c r="S302" s="475">
        <v>6</v>
      </c>
      <c r="T302" s="475">
        <v>149</v>
      </c>
      <c r="U302" s="475" t="s">
        <v>1311</v>
      </c>
      <c r="V302" s="475">
        <v>149</v>
      </c>
      <c r="W302" s="480" t="s">
        <v>601</v>
      </c>
    </row>
    <row r="303" spans="1:23" s="475" customFormat="1" ht="9.75" customHeight="1" x14ac:dyDescent="0.15">
      <c r="A303" s="970" t="s">
        <v>1328</v>
      </c>
      <c r="B303" s="475" t="s">
        <v>1311</v>
      </c>
      <c r="C303" s="475">
        <v>4114</v>
      </c>
      <c r="D303" s="475">
        <v>4114</v>
      </c>
      <c r="E303" s="475">
        <v>4114</v>
      </c>
      <c r="F303" s="475" t="s">
        <v>1311</v>
      </c>
      <c r="G303" s="475" t="s">
        <v>1311</v>
      </c>
      <c r="H303" s="475" t="s">
        <v>1311</v>
      </c>
      <c r="I303" s="475">
        <v>475</v>
      </c>
      <c r="J303" s="475">
        <v>207</v>
      </c>
      <c r="K303" s="475" t="s">
        <v>1311</v>
      </c>
      <c r="L303" s="475">
        <v>1</v>
      </c>
      <c r="M303" s="475">
        <v>197</v>
      </c>
      <c r="N303" s="475">
        <v>9</v>
      </c>
      <c r="O303" s="475">
        <v>53</v>
      </c>
      <c r="P303" s="475">
        <v>37</v>
      </c>
      <c r="Q303" s="475" t="s">
        <v>1311</v>
      </c>
      <c r="R303" s="475" t="s">
        <v>1311</v>
      </c>
      <c r="S303" s="475">
        <v>16</v>
      </c>
      <c r="T303" s="475">
        <v>215</v>
      </c>
      <c r="U303" s="475" t="s">
        <v>1311</v>
      </c>
      <c r="V303" s="475">
        <v>215</v>
      </c>
      <c r="W303" s="480" t="s">
        <v>100</v>
      </c>
    </row>
    <row r="304" spans="1:23" s="475" customFormat="1" ht="9.75" customHeight="1" x14ac:dyDescent="0.15">
      <c r="A304" s="970" t="s">
        <v>819</v>
      </c>
      <c r="B304" s="475" t="s">
        <v>1311</v>
      </c>
      <c r="C304" s="475">
        <v>2054</v>
      </c>
      <c r="D304" s="475">
        <v>2054</v>
      </c>
      <c r="E304" s="475">
        <v>2054</v>
      </c>
      <c r="F304" s="475" t="s">
        <v>1311</v>
      </c>
      <c r="G304" s="475" t="s">
        <v>1311</v>
      </c>
      <c r="H304" s="475" t="s">
        <v>1311</v>
      </c>
      <c r="I304" s="475">
        <v>592</v>
      </c>
      <c r="J304" s="475">
        <v>294</v>
      </c>
      <c r="K304" s="475" t="s">
        <v>1311</v>
      </c>
      <c r="L304" s="475">
        <v>4</v>
      </c>
      <c r="M304" s="475">
        <v>286</v>
      </c>
      <c r="N304" s="475">
        <v>4</v>
      </c>
      <c r="O304" s="475">
        <v>51</v>
      </c>
      <c r="P304" s="475">
        <v>46</v>
      </c>
      <c r="Q304" s="475" t="s">
        <v>1311</v>
      </c>
      <c r="R304" s="475" t="s">
        <v>1311</v>
      </c>
      <c r="S304" s="475">
        <v>5</v>
      </c>
      <c r="T304" s="475">
        <v>247</v>
      </c>
      <c r="U304" s="475" t="s">
        <v>1311</v>
      </c>
      <c r="V304" s="475">
        <v>247</v>
      </c>
      <c r="W304" s="480" t="s">
        <v>101</v>
      </c>
    </row>
    <row r="305" spans="1:23" s="475" customFormat="1" ht="9.75" customHeight="1" x14ac:dyDescent="0.15">
      <c r="A305" s="970" t="s">
        <v>1005</v>
      </c>
      <c r="B305" s="475" t="s">
        <v>1311</v>
      </c>
      <c r="C305" s="475">
        <v>11119</v>
      </c>
      <c r="D305" s="475">
        <v>11119</v>
      </c>
      <c r="E305" s="475">
        <v>11119</v>
      </c>
      <c r="F305" s="475" t="s">
        <v>1311</v>
      </c>
      <c r="G305" s="475" t="s">
        <v>1311</v>
      </c>
      <c r="H305" s="475" t="s">
        <v>1311</v>
      </c>
      <c r="I305" s="475">
        <v>423</v>
      </c>
      <c r="J305" s="475">
        <v>203</v>
      </c>
      <c r="K305" s="475" t="s">
        <v>1311</v>
      </c>
      <c r="L305" s="475">
        <v>3</v>
      </c>
      <c r="M305" s="475">
        <v>195</v>
      </c>
      <c r="N305" s="475">
        <v>5</v>
      </c>
      <c r="O305" s="475">
        <v>40</v>
      </c>
      <c r="P305" s="475">
        <v>18</v>
      </c>
      <c r="Q305" s="475" t="s">
        <v>1311</v>
      </c>
      <c r="R305" s="475" t="s">
        <v>1311</v>
      </c>
      <c r="S305" s="475">
        <v>22</v>
      </c>
      <c r="T305" s="475">
        <v>180</v>
      </c>
      <c r="U305" s="475" t="s">
        <v>1311</v>
      </c>
      <c r="V305" s="475">
        <v>180</v>
      </c>
      <c r="W305" s="480" t="s">
        <v>102</v>
      </c>
    </row>
    <row r="306" spans="1:23" s="475" customFormat="1" ht="9.75" customHeight="1" x14ac:dyDescent="0.15">
      <c r="A306" s="970" t="s">
        <v>1318</v>
      </c>
      <c r="B306" s="475">
        <v>47</v>
      </c>
      <c r="C306" s="475">
        <v>4987</v>
      </c>
      <c r="D306" s="475">
        <v>4987</v>
      </c>
      <c r="E306" s="475">
        <v>4987</v>
      </c>
      <c r="F306" s="475" t="s">
        <v>1311</v>
      </c>
      <c r="G306" s="475" t="s">
        <v>1311</v>
      </c>
      <c r="H306" s="475" t="s">
        <v>1311</v>
      </c>
      <c r="I306" s="475">
        <v>464</v>
      </c>
      <c r="J306" s="475">
        <v>309</v>
      </c>
      <c r="K306" s="475" t="s">
        <v>1311</v>
      </c>
      <c r="L306" s="475">
        <v>3</v>
      </c>
      <c r="M306" s="475">
        <v>298</v>
      </c>
      <c r="N306" s="475">
        <v>8</v>
      </c>
      <c r="O306" s="475">
        <v>33</v>
      </c>
      <c r="P306" s="475" t="s">
        <v>1311</v>
      </c>
      <c r="Q306" s="475" t="s">
        <v>1311</v>
      </c>
      <c r="R306" s="475" t="s">
        <v>1311</v>
      </c>
      <c r="S306" s="475">
        <v>33</v>
      </c>
      <c r="T306" s="475">
        <v>122</v>
      </c>
      <c r="U306" s="475" t="s">
        <v>1311</v>
      </c>
      <c r="V306" s="475">
        <v>122</v>
      </c>
      <c r="W306" s="480" t="s">
        <v>785</v>
      </c>
    </row>
    <row r="307" spans="1:23" s="475" customFormat="1" ht="6.75" customHeight="1" x14ac:dyDescent="0.15">
      <c r="A307" s="970"/>
      <c r="W307" s="480"/>
    </row>
    <row r="308" spans="1:23" s="475" customFormat="1" ht="9.75" customHeight="1" x14ac:dyDescent="0.15">
      <c r="A308" s="970" t="s">
        <v>1359</v>
      </c>
      <c r="B308" s="475" t="s">
        <v>1311</v>
      </c>
      <c r="C308" s="475">
        <v>19032</v>
      </c>
      <c r="D308" s="475">
        <v>19032</v>
      </c>
      <c r="E308" s="475">
        <v>19032</v>
      </c>
      <c r="F308" s="475" t="s">
        <v>1311</v>
      </c>
      <c r="G308" s="475" t="s">
        <v>1311</v>
      </c>
      <c r="H308" s="475" t="s">
        <v>1311</v>
      </c>
      <c r="I308" s="475">
        <v>110</v>
      </c>
      <c r="J308" s="475">
        <v>42</v>
      </c>
      <c r="K308" s="475" t="s">
        <v>1311</v>
      </c>
      <c r="L308" s="475" t="s">
        <v>1311</v>
      </c>
      <c r="M308" s="475">
        <v>39</v>
      </c>
      <c r="N308" s="475">
        <v>3</v>
      </c>
      <c r="O308" s="475">
        <v>23</v>
      </c>
      <c r="P308" s="475">
        <v>18</v>
      </c>
      <c r="Q308" s="475" t="s">
        <v>1311</v>
      </c>
      <c r="R308" s="475" t="s">
        <v>1311</v>
      </c>
      <c r="S308" s="475">
        <v>5</v>
      </c>
      <c r="T308" s="475">
        <v>45</v>
      </c>
      <c r="U308" s="475" t="s">
        <v>1311</v>
      </c>
      <c r="V308" s="475">
        <v>45</v>
      </c>
      <c r="W308" s="480" t="s">
        <v>602</v>
      </c>
    </row>
    <row r="309" spans="1:23" s="475" customFormat="1" ht="9.75" customHeight="1" x14ac:dyDescent="0.15">
      <c r="A309" s="970" t="s">
        <v>1319</v>
      </c>
      <c r="B309" s="475" t="s">
        <v>1311</v>
      </c>
      <c r="C309" s="475">
        <v>7077</v>
      </c>
      <c r="D309" s="475">
        <v>7077</v>
      </c>
      <c r="E309" s="475">
        <v>4057</v>
      </c>
      <c r="F309" s="475">
        <v>3020</v>
      </c>
      <c r="G309" s="475" t="s">
        <v>1311</v>
      </c>
      <c r="H309" s="475" t="s">
        <v>1311</v>
      </c>
      <c r="I309" s="475">
        <v>117</v>
      </c>
      <c r="J309" s="475">
        <v>57</v>
      </c>
      <c r="K309" s="475" t="s">
        <v>1311</v>
      </c>
      <c r="L309" s="475" t="s">
        <v>1311</v>
      </c>
      <c r="M309" s="475">
        <v>56</v>
      </c>
      <c r="N309" s="475">
        <v>1</v>
      </c>
      <c r="O309" s="475" t="s">
        <v>1311</v>
      </c>
      <c r="P309" s="475" t="s">
        <v>1311</v>
      </c>
      <c r="Q309" s="475" t="s">
        <v>1311</v>
      </c>
      <c r="R309" s="475" t="s">
        <v>1311</v>
      </c>
      <c r="S309" s="475" t="s">
        <v>1311</v>
      </c>
      <c r="T309" s="475">
        <v>60</v>
      </c>
      <c r="U309" s="475" t="s">
        <v>1311</v>
      </c>
      <c r="V309" s="475">
        <v>60</v>
      </c>
      <c r="W309" s="480" t="s">
        <v>86</v>
      </c>
    </row>
    <row r="310" spans="1:23" s="475" customFormat="1" ht="9.75" customHeight="1" x14ac:dyDescent="0.15">
      <c r="A310" s="970" t="s">
        <v>1324</v>
      </c>
      <c r="B310" s="475" t="s">
        <v>1311</v>
      </c>
      <c r="C310" s="475">
        <v>1029</v>
      </c>
      <c r="D310" s="475">
        <v>1029</v>
      </c>
      <c r="E310" s="475">
        <v>1029</v>
      </c>
      <c r="F310" s="475" t="s">
        <v>1311</v>
      </c>
      <c r="G310" s="475" t="s">
        <v>1311</v>
      </c>
      <c r="H310" s="475" t="s">
        <v>1311</v>
      </c>
      <c r="I310" s="475">
        <v>100</v>
      </c>
      <c r="J310" s="475">
        <v>55</v>
      </c>
      <c r="K310" s="475" t="s">
        <v>1311</v>
      </c>
      <c r="L310" s="475" t="s">
        <v>1311</v>
      </c>
      <c r="M310" s="475">
        <v>52</v>
      </c>
      <c r="N310" s="475">
        <v>3</v>
      </c>
      <c r="O310" s="475">
        <v>1</v>
      </c>
      <c r="P310" s="475" t="s">
        <v>1311</v>
      </c>
      <c r="Q310" s="475" t="s">
        <v>1311</v>
      </c>
      <c r="R310" s="475" t="s">
        <v>1311</v>
      </c>
      <c r="S310" s="475">
        <v>1</v>
      </c>
      <c r="T310" s="475">
        <v>44</v>
      </c>
      <c r="U310" s="475" t="s">
        <v>1311</v>
      </c>
      <c r="V310" s="475">
        <v>44</v>
      </c>
      <c r="W310" s="480" t="s">
        <v>87</v>
      </c>
    </row>
    <row r="311" spans="1:23" s="475" customFormat="1" ht="9.75" customHeight="1" x14ac:dyDescent="0.15">
      <c r="A311" s="970" t="s">
        <v>1340</v>
      </c>
      <c r="B311" s="475" t="s">
        <v>1311</v>
      </c>
      <c r="C311" s="475">
        <v>1035</v>
      </c>
      <c r="D311" s="475">
        <v>1035</v>
      </c>
      <c r="E311" s="475">
        <v>1035</v>
      </c>
      <c r="F311" s="475" t="s">
        <v>1311</v>
      </c>
      <c r="G311" s="475" t="s">
        <v>1311</v>
      </c>
      <c r="H311" s="475" t="s">
        <v>1311</v>
      </c>
      <c r="I311" s="475">
        <v>85</v>
      </c>
      <c r="J311" s="475">
        <v>32</v>
      </c>
      <c r="K311" s="475" t="s">
        <v>1311</v>
      </c>
      <c r="L311" s="475" t="s">
        <v>1311</v>
      </c>
      <c r="M311" s="475">
        <v>28</v>
      </c>
      <c r="N311" s="475">
        <v>4</v>
      </c>
      <c r="O311" s="475">
        <v>14</v>
      </c>
      <c r="P311" s="475" t="s">
        <v>1311</v>
      </c>
      <c r="Q311" s="475" t="s">
        <v>1311</v>
      </c>
      <c r="R311" s="475" t="s">
        <v>1311</v>
      </c>
      <c r="S311" s="475">
        <v>14</v>
      </c>
      <c r="T311" s="475">
        <v>39</v>
      </c>
      <c r="U311" s="475" t="s">
        <v>1311</v>
      </c>
      <c r="V311" s="475">
        <v>39</v>
      </c>
      <c r="W311" s="480" t="s">
        <v>88</v>
      </c>
    </row>
    <row r="312" spans="1:23" s="475" customFormat="1" ht="9.75" customHeight="1" x14ac:dyDescent="0.15">
      <c r="A312" s="970" t="s">
        <v>823</v>
      </c>
      <c r="B312" s="475" t="s">
        <v>1311</v>
      </c>
      <c r="C312" s="475">
        <v>2058</v>
      </c>
      <c r="D312" s="475">
        <v>2058</v>
      </c>
      <c r="E312" s="475">
        <v>2058</v>
      </c>
      <c r="F312" s="475" t="s">
        <v>1311</v>
      </c>
      <c r="G312" s="475" t="s">
        <v>1311</v>
      </c>
      <c r="H312" s="475" t="s">
        <v>1311</v>
      </c>
      <c r="I312" s="475">
        <v>249</v>
      </c>
      <c r="J312" s="475">
        <v>68</v>
      </c>
      <c r="K312" s="475" t="s">
        <v>1311</v>
      </c>
      <c r="L312" s="475" t="s">
        <v>1311</v>
      </c>
      <c r="M312" s="475">
        <v>65</v>
      </c>
      <c r="N312" s="475">
        <v>3</v>
      </c>
      <c r="O312" s="475">
        <v>19</v>
      </c>
      <c r="P312" s="475">
        <v>19</v>
      </c>
      <c r="Q312" s="475" t="s">
        <v>1311</v>
      </c>
      <c r="R312" s="475" t="s">
        <v>1311</v>
      </c>
      <c r="S312" s="475" t="s">
        <v>1311</v>
      </c>
      <c r="T312" s="475">
        <v>162</v>
      </c>
      <c r="U312" s="475" t="s">
        <v>1311</v>
      </c>
      <c r="V312" s="475">
        <v>162</v>
      </c>
      <c r="W312" s="480" t="s">
        <v>103</v>
      </c>
    </row>
    <row r="313" spans="1:23" s="475" customFormat="1" ht="9.75" customHeight="1" x14ac:dyDescent="0.15">
      <c r="A313" s="970" t="s">
        <v>1321</v>
      </c>
      <c r="B313" s="475" t="s">
        <v>1311</v>
      </c>
      <c r="C313" s="475">
        <v>1021</v>
      </c>
      <c r="D313" s="475">
        <v>1021</v>
      </c>
      <c r="E313" s="475">
        <v>1021</v>
      </c>
      <c r="F313" s="475" t="s">
        <v>1311</v>
      </c>
      <c r="G313" s="475" t="s">
        <v>1311</v>
      </c>
      <c r="H313" s="475" t="s">
        <v>1311</v>
      </c>
      <c r="I313" s="475">
        <v>141</v>
      </c>
      <c r="J313" s="475">
        <v>107</v>
      </c>
      <c r="K313" s="475" t="s">
        <v>1311</v>
      </c>
      <c r="L313" s="475">
        <v>1</v>
      </c>
      <c r="M313" s="475">
        <v>104</v>
      </c>
      <c r="N313" s="475">
        <v>2</v>
      </c>
      <c r="O313" s="475">
        <v>20</v>
      </c>
      <c r="P313" s="475">
        <v>18</v>
      </c>
      <c r="Q313" s="475" t="s">
        <v>1311</v>
      </c>
      <c r="R313" s="475" t="s">
        <v>1311</v>
      </c>
      <c r="S313" s="475">
        <v>2</v>
      </c>
      <c r="T313" s="475">
        <v>14</v>
      </c>
      <c r="U313" s="475" t="s">
        <v>1311</v>
      </c>
      <c r="V313" s="475">
        <v>14</v>
      </c>
      <c r="W313" s="480" t="s">
        <v>104</v>
      </c>
    </row>
    <row r="314" spans="1:23" s="475" customFormat="1" ht="9.75" customHeight="1" x14ac:dyDescent="0.15">
      <c r="A314" s="970" t="s">
        <v>1322</v>
      </c>
      <c r="B314" s="475" t="s">
        <v>1311</v>
      </c>
      <c r="C314" s="475">
        <v>1032</v>
      </c>
      <c r="D314" s="475">
        <v>1032</v>
      </c>
      <c r="E314" s="475">
        <v>1032</v>
      </c>
      <c r="F314" s="475" t="s">
        <v>1311</v>
      </c>
      <c r="G314" s="475" t="s">
        <v>1311</v>
      </c>
      <c r="H314" s="475" t="s">
        <v>1311</v>
      </c>
      <c r="I314" s="475">
        <v>157</v>
      </c>
      <c r="J314" s="475">
        <v>66</v>
      </c>
      <c r="K314" s="475" t="s">
        <v>1311</v>
      </c>
      <c r="L314" s="475" t="s">
        <v>1311</v>
      </c>
      <c r="M314" s="475">
        <v>65</v>
      </c>
      <c r="N314" s="475">
        <v>1</v>
      </c>
      <c r="O314" s="475">
        <v>18</v>
      </c>
      <c r="P314" s="475">
        <v>18</v>
      </c>
      <c r="Q314" s="475" t="s">
        <v>1311</v>
      </c>
      <c r="R314" s="475" t="s">
        <v>1311</v>
      </c>
      <c r="S314" s="475" t="s">
        <v>1311</v>
      </c>
      <c r="T314" s="475">
        <v>73</v>
      </c>
      <c r="U314" s="475" t="s">
        <v>1311</v>
      </c>
      <c r="V314" s="475">
        <v>73</v>
      </c>
      <c r="W314" s="480" t="s">
        <v>105</v>
      </c>
    </row>
    <row r="315" spans="1:23" s="475" customFormat="1" ht="9.75" customHeight="1" x14ac:dyDescent="0.15">
      <c r="A315" s="970" t="s">
        <v>793</v>
      </c>
      <c r="B315" s="475" t="s">
        <v>1311</v>
      </c>
      <c r="C315" s="475" t="s">
        <v>1311</v>
      </c>
      <c r="D315" s="475" t="s">
        <v>1311</v>
      </c>
      <c r="E315" s="475" t="s">
        <v>1311</v>
      </c>
      <c r="F315" s="475" t="s">
        <v>1311</v>
      </c>
      <c r="G315" s="475" t="s">
        <v>1311</v>
      </c>
      <c r="H315" s="475" t="s">
        <v>1311</v>
      </c>
      <c r="I315" s="475">
        <v>148</v>
      </c>
      <c r="J315" s="475">
        <v>79</v>
      </c>
      <c r="K315" s="475" t="s">
        <v>1311</v>
      </c>
      <c r="L315" s="475" t="s">
        <v>1311</v>
      </c>
      <c r="M315" s="475">
        <v>78</v>
      </c>
      <c r="N315" s="475">
        <v>1</v>
      </c>
      <c r="O315" s="475">
        <v>29</v>
      </c>
      <c r="P315" s="475">
        <v>28</v>
      </c>
      <c r="Q315" s="475" t="s">
        <v>1311</v>
      </c>
      <c r="R315" s="475" t="s">
        <v>1311</v>
      </c>
      <c r="S315" s="475">
        <v>1</v>
      </c>
      <c r="T315" s="475">
        <v>40</v>
      </c>
      <c r="U315" s="475" t="s">
        <v>1311</v>
      </c>
      <c r="V315" s="475">
        <v>40</v>
      </c>
      <c r="W315" s="480" t="s">
        <v>106</v>
      </c>
    </row>
    <row r="316" spans="1:23" s="475" customFormat="1" ht="9.75" customHeight="1" x14ac:dyDescent="0.15">
      <c r="A316" s="970" t="s">
        <v>794</v>
      </c>
      <c r="B316" s="475" t="s">
        <v>1311</v>
      </c>
      <c r="C316" s="475">
        <v>1022</v>
      </c>
      <c r="D316" s="475">
        <v>1022</v>
      </c>
      <c r="E316" s="475">
        <v>1022</v>
      </c>
      <c r="F316" s="475" t="s">
        <v>1311</v>
      </c>
      <c r="G316" s="475" t="s">
        <v>1311</v>
      </c>
      <c r="H316" s="475" t="s">
        <v>1311</v>
      </c>
      <c r="I316" s="475">
        <v>287</v>
      </c>
      <c r="J316" s="475">
        <v>149</v>
      </c>
      <c r="K316" s="475" t="s">
        <v>1311</v>
      </c>
      <c r="L316" s="475">
        <v>4</v>
      </c>
      <c r="M316" s="475">
        <v>143</v>
      </c>
      <c r="N316" s="475">
        <v>2</v>
      </c>
      <c r="O316" s="475">
        <v>4</v>
      </c>
      <c r="P316" s="475" t="s">
        <v>1311</v>
      </c>
      <c r="Q316" s="475" t="s">
        <v>1311</v>
      </c>
      <c r="R316" s="475" t="s">
        <v>1311</v>
      </c>
      <c r="S316" s="475">
        <v>4</v>
      </c>
      <c r="T316" s="475">
        <v>134</v>
      </c>
      <c r="U316" s="475" t="s">
        <v>1311</v>
      </c>
      <c r="V316" s="475">
        <v>134</v>
      </c>
      <c r="W316" s="480" t="s">
        <v>107</v>
      </c>
    </row>
    <row r="317" spans="1:23" s="475" customFormat="1" ht="9.75" customHeight="1" x14ac:dyDescent="0.15">
      <c r="A317" s="970" t="s">
        <v>814</v>
      </c>
      <c r="B317" s="475" t="s">
        <v>1311</v>
      </c>
      <c r="C317" s="475">
        <v>5040</v>
      </c>
      <c r="D317" s="475">
        <v>5040</v>
      </c>
      <c r="E317" s="475">
        <v>5040</v>
      </c>
      <c r="F317" s="475" t="s">
        <v>1311</v>
      </c>
      <c r="G317" s="475" t="s">
        <v>1311</v>
      </c>
      <c r="H317" s="475" t="s">
        <v>1311</v>
      </c>
      <c r="I317" s="475">
        <v>150</v>
      </c>
      <c r="J317" s="475">
        <v>111</v>
      </c>
      <c r="K317" s="475" t="s">
        <v>1311</v>
      </c>
      <c r="L317" s="475">
        <v>3</v>
      </c>
      <c r="M317" s="475">
        <v>104</v>
      </c>
      <c r="N317" s="475">
        <v>4</v>
      </c>
      <c r="O317" s="475">
        <v>6</v>
      </c>
      <c r="P317" s="475" t="s">
        <v>1311</v>
      </c>
      <c r="Q317" s="475" t="s">
        <v>1311</v>
      </c>
      <c r="R317" s="475" t="s">
        <v>1311</v>
      </c>
      <c r="S317" s="475">
        <v>6</v>
      </c>
      <c r="T317" s="475">
        <v>33</v>
      </c>
      <c r="U317" s="475" t="s">
        <v>1311</v>
      </c>
      <c r="V317" s="475">
        <v>33</v>
      </c>
      <c r="W317" s="480" t="s">
        <v>89</v>
      </c>
    </row>
    <row r="318" spans="1:23" s="475" customFormat="1" ht="9.75" customHeight="1" x14ac:dyDescent="0.15">
      <c r="A318" s="970" t="s">
        <v>1360</v>
      </c>
      <c r="B318" s="475" t="s">
        <v>1311</v>
      </c>
      <c r="C318" s="475">
        <v>5058</v>
      </c>
      <c r="D318" s="475">
        <v>5058</v>
      </c>
      <c r="E318" s="475">
        <v>5058</v>
      </c>
      <c r="F318" s="475" t="s">
        <v>1311</v>
      </c>
      <c r="G318" s="475" t="s">
        <v>1311</v>
      </c>
      <c r="H318" s="475" t="s">
        <v>1311</v>
      </c>
      <c r="I318" s="475">
        <v>118</v>
      </c>
      <c r="J318" s="475">
        <v>26</v>
      </c>
      <c r="K318" s="475" t="s">
        <v>1311</v>
      </c>
      <c r="L318" s="475" t="s">
        <v>1311</v>
      </c>
      <c r="M318" s="475">
        <v>26</v>
      </c>
      <c r="N318" s="475" t="s">
        <v>1311</v>
      </c>
      <c r="O318" s="475">
        <v>20</v>
      </c>
      <c r="P318" s="475">
        <v>18</v>
      </c>
      <c r="Q318" s="475" t="s">
        <v>1311</v>
      </c>
      <c r="R318" s="475" t="s">
        <v>1311</v>
      </c>
      <c r="S318" s="475">
        <v>2</v>
      </c>
      <c r="T318" s="475">
        <v>72</v>
      </c>
      <c r="U318" s="475" t="s">
        <v>1311</v>
      </c>
      <c r="V318" s="475">
        <v>72</v>
      </c>
      <c r="W318" s="480" t="s">
        <v>90</v>
      </c>
    </row>
    <row r="319" spans="1:23" s="475" customFormat="1" ht="9.75" customHeight="1" x14ac:dyDescent="0.15">
      <c r="A319" s="970" t="s">
        <v>1332</v>
      </c>
      <c r="B319" s="475" t="s">
        <v>1311</v>
      </c>
      <c r="C319" s="475">
        <v>1021</v>
      </c>
      <c r="D319" s="475">
        <v>1021</v>
      </c>
      <c r="E319" s="475">
        <v>1021</v>
      </c>
      <c r="F319" s="475" t="s">
        <v>1311</v>
      </c>
      <c r="G319" s="475" t="s">
        <v>1311</v>
      </c>
      <c r="H319" s="475" t="s">
        <v>1311</v>
      </c>
      <c r="I319" s="475">
        <v>155</v>
      </c>
      <c r="J319" s="475">
        <v>66</v>
      </c>
      <c r="K319" s="475" t="s">
        <v>1311</v>
      </c>
      <c r="L319" s="475" t="s">
        <v>1311</v>
      </c>
      <c r="M319" s="475">
        <v>65</v>
      </c>
      <c r="N319" s="475">
        <v>1</v>
      </c>
      <c r="O319" s="475">
        <v>14</v>
      </c>
      <c r="P319" s="475" t="s">
        <v>1311</v>
      </c>
      <c r="Q319" s="475" t="s">
        <v>1311</v>
      </c>
      <c r="R319" s="475" t="s">
        <v>1311</v>
      </c>
      <c r="S319" s="475">
        <v>14</v>
      </c>
      <c r="T319" s="475">
        <v>75</v>
      </c>
      <c r="U319" s="475" t="s">
        <v>1311</v>
      </c>
      <c r="V319" s="475">
        <v>75</v>
      </c>
      <c r="W319" s="480" t="s">
        <v>91</v>
      </c>
    </row>
    <row r="320" spans="1:23" s="475" customFormat="1" ht="9.75" customHeight="1" x14ac:dyDescent="0.15">
      <c r="A320" s="970" t="s">
        <v>798</v>
      </c>
      <c r="B320" s="475" t="s">
        <v>1311</v>
      </c>
      <c r="C320" s="475">
        <v>2042</v>
      </c>
      <c r="D320" s="475">
        <v>2042</v>
      </c>
      <c r="E320" s="475">
        <v>2042</v>
      </c>
      <c r="F320" s="475" t="s">
        <v>1311</v>
      </c>
      <c r="G320" s="475" t="s">
        <v>1311</v>
      </c>
      <c r="H320" s="475" t="s">
        <v>1311</v>
      </c>
      <c r="I320" s="475">
        <v>102</v>
      </c>
      <c r="J320" s="475">
        <v>70</v>
      </c>
      <c r="K320" s="475" t="s">
        <v>1311</v>
      </c>
      <c r="L320" s="475">
        <v>3</v>
      </c>
      <c r="M320" s="475">
        <v>65</v>
      </c>
      <c r="N320" s="475">
        <v>2</v>
      </c>
      <c r="O320" s="475">
        <v>11</v>
      </c>
      <c r="P320" s="475" t="s">
        <v>1311</v>
      </c>
      <c r="Q320" s="475" t="s">
        <v>1311</v>
      </c>
      <c r="R320" s="475" t="s">
        <v>1311</v>
      </c>
      <c r="S320" s="475">
        <v>11</v>
      </c>
      <c r="T320" s="475">
        <v>21</v>
      </c>
      <c r="U320" s="475" t="s">
        <v>1311</v>
      </c>
      <c r="V320" s="475">
        <v>21</v>
      </c>
      <c r="W320" s="480" t="s">
        <v>799</v>
      </c>
    </row>
    <row r="321" spans="1:23" s="475" customFormat="1" ht="9.75" customHeight="1" x14ac:dyDescent="0.15">
      <c r="A321" s="970" t="s">
        <v>1319</v>
      </c>
      <c r="B321" s="475" t="s">
        <v>1311</v>
      </c>
      <c r="C321" s="475">
        <v>1935</v>
      </c>
      <c r="D321" s="475">
        <v>1935</v>
      </c>
      <c r="E321" s="475">
        <v>1935</v>
      </c>
      <c r="F321" s="475" t="s">
        <v>1311</v>
      </c>
      <c r="G321" s="475" t="s">
        <v>1311</v>
      </c>
      <c r="H321" s="475" t="s">
        <v>1311</v>
      </c>
      <c r="I321" s="475">
        <v>142</v>
      </c>
      <c r="J321" s="475">
        <v>69</v>
      </c>
      <c r="K321" s="475" t="s">
        <v>1311</v>
      </c>
      <c r="L321" s="475" t="s">
        <v>1311</v>
      </c>
      <c r="M321" s="475">
        <v>65</v>
      </c>
      <c r="N321" s="475">
        <v>4</v>
      </c>
      <c r="O321" s="475">
        <v>13</v>
      </c>
      <c r="P321" s="475" t="s">
        <v>1311</v>
      </c>
      <c r="Q321" s="475" t="s">
        <v>1311</v>
      </c>
      <c r="R321" s="475" t="s">
        <v>1311</v>
      </c>
      <c r="S321" s="475">
        <v>13</v>
      </c>
      <c r="T321" s="475">
        <v>60</v>
      </c>
      <c r="U321" s="475" t="s">
        <v>1311</v>
      </c>
      <c r="V321" s="475">
        <v>60</v>
      </c>
      <c r="W321" s="480" t="s">
        <v>86</v>
      </c>
    </row>
    <row r="322" spans="1:23" s="475" customFormat="1" ht="9.75" customHeight="1" x14ac:dyDescent="0.15">
      <c r="A322" s="971" t="s">
        <v>1371</v>
      </c>
      <c r="B322" s="479">
        <v>47</v>
      </c>
      <c r="C322" s="478">
        <v>1010</v>
      </c>
      <c r="D322" s="478">
        <v>1010</v>
      </c>
      <c r="E322" s="478">
        <v>1010</v>
      </c>
      <c r="F322" s="478" t="s">
        <v>1311</v>
      </c>
      <c r="G322" s="478" t="s">
        <v>1311</v>
      </c>
      <c r="H322" s="478" t="s">
        <v>1311</v>
      </c>
      <c r="I322" s="478">
        <v>220</v>
      </c>
      <c r="J322" s="478">
        <v>170</v>
      </c>
      <c r="K322" s="478" t="s">
        <v>1311</v>
      </c>
      <c r="L322" s="478" t="s">
        <v>1311</v>
      </c>
      <c r="M322" s="478">
        <v>168</v>
      </c>
      <c r="N322" s="478">
        <v>2</v>
      </c>
      <c r="O322" s="478">
        <v>9</v>
      </c>
      <c r="P322" s="478" t="s">
        <v>1311</v>
      </c>
      <c r="Q322" s="478" t="s">
        <v>1311</v>
      </c>
      <c r="R322" s="478" t="s">
        <v>1311</v>
      </c>
      <c r="S322" s="478">
        <v>9</v>
      </c>
      <c r="T322" s="478">
        <v>41</v>
      </c>
      <c r="U322" s="478" t="s">
        <v>1311</v>
      </c>
      <c r="V322" s="478">
        <v>41</v>
      </c>
      <c r="W322" s="476" t="s">
        <v>87</v>
      </c>
    </row>
    <row r="323" spans="1:23" ht="12" customHeight="1" x14ac:dyDescent="0.15"/>
    <row r="324" spans="1:23" ht="12" customHeight="1" x14ac:dyDescent="0.15"/>
    <row r="325" spans="1:23" ht="12" customHeight="1" x14ac:dyDescent="0.15">
      <c r="K325" s="490" t="s">
        <v>108</v>
      </c>
    </row>
    <row r="326" spans="1:23" s="486" customFormat="1" ht="21" customHeight="1" x14ac:dyDescent="0.15">
      <c r="A326" s="1023" t="s">
        <v>230</v>
      </c>
      <c r="B326" s="489" t="s">
        <v>422</v>
      </c>
      <c r="C326" s="851"/>
      <c r="D326" s="852" t="s">
        <v>1376</v>
      </c>
      <c r="E326" s="488"/>
      <c r="F326" s="488"/>
      <c r="G326" s="488"/>
      <c r="H326" s="488"/>
      <c r="I326" s="488"/>
      <c r="J326" s="851"/>
      <c r="K326" s="852" t="s">
        <v>359</v>
      </c>
      <c r="L326" s="488"/>
      <c r="M326" s="488"/>
      <c r="N326" s="488"/>
      <c r="O326" s="488"/>
      <c r="P326" s="488"/>
      <c r="Q326" s="488"/>
      <c r="R326" s="488"/>
      <c r="S326" s="488"/>
      <c r="T326" s="488"/>
      <c r="U326" s="488"/>
      <c r="V326" s="488"/>
      <c r="W326" s="1026" t="s">
        <v>92</v>
      </c>
    </row>
    <row r="327" spans="1:23" s="486" customFormat="1" ht="21" customHeight="1" x14ac:dyDescent="0.15">
      <c r="A327" s="1024"/>
      <c r="B327" s="852" t="s">
        <v>318</v>
      </c>
      <c r="C327" s="851"/>
      <c r="D327" s="1029" t="s">
        <v>358</v>
      </c>
      <c r="E327" s="852" t="s">
        <v>345</v>
      </c>
      <c r="F327" s="488"/>
      <c r="G327" s="488"/>
      <c r="H327" s="851"/>
      <c r="I327" s="852" t="s">
        <v>336</v>
      </c>
      <c r="J327" s="851"/>
      <c r="K327" s="1029" t="s">
        <v>357</v>
      </c>
      <c r="L327" s="852" t="s">
        <v>345</v>
      </c>
      <c r="M327" s="488"/>
      <c r="N327" s="488"/>
      <c r="O327" s="488"/>
      <c r="P327" s="488"/>
      <c r="Q327" s="488"/>
      <c r="R327" s="488"/>
      <c r="S327" s="488"/>
      <c r="T327" s="488"/>
      <c r="U327" s="851"/>
      <c r="V327" s="852" t="s">
        <v>337</v>
      </c>
      <c r="W327" s="1027"/>
    </row>
    <row r="328" spans="1:23" s="486" customFormat="1" ht="52.5" customHeight="1" x14ac:dyDescent="0.15">
      <c r="A328" s="1025"/>
      <c r="B328" s="854" t="s">
        <v>1377</v>
      </c>
      <c r="C328" s="487" t="s">
        <v>314</v>
      </c>
      <c r="D328" s="1030"/>
      <c r="E328" s="854" t="s">
        <v>1308</v>
      </c>
      <c r="F328" s="487" t="s">
        <v>1355</v>
      </c>
      <c r="G328" s="487" t="s">
        <v>364</v>
      </c>
      <c r="H328" s="487" t="s">
        <v>332</v>
      </c>
      <c r="I328" s="854" t="s">
        <v>684</v>
      </c>
      <c r="J328" s="487" t="s">
        <v>321</v>
      </c>
      <c r="K328" s="1030"/>
      <c r="L328" s="854" t="s">
        <v>1335</v>
      </c>
      <c r="M328" s="487" t="s">
        <v>334</v>
      </c>
      <c r="N328" s="487" t="s">
        <v>333</v>
      </c>
      <c r="O328" s="487" t="s">
        <v>330</v>
      </c>
      <c r="P328" s="487" t="s">
        <v>344</v>
      </c>
      <c r="Q328" s="487" t="s">
        <v>342</v>
      </c>
      <c r="R328" s="487" t="s">
        <v>341</v>
      </c>
      <c r="S328" s="487" t="s">
        <v>340</v>
      </c>
      <c r="T328" s="487" t="s">
        <v>329</v>
      </c>
      <c r="U328" s="492" t="s">
        <v>1345</v>
      </c>
      <c r="V328" s="853" t="s">
        <v>117</v>
      </c>
      <c r="W328" s="1028"/>
    </row>
    <row r="329" spans="1:23" s="475" customFormat="1" ht="9.75" customHeight="1" x14ac:dyDescent="0.15">
      <c r="A329" s="969" t="s">
        <v>1338</v>
      </c>
      <c r="B329" s="485" t="s">
        <v>1311</v>
      </c>
      <c r="C329" s="484" t="s">
        <v>1311</v>
      </c>
      <c r="D329" s="484">
        <v>16085</v>
      </c>
      <c r="E329" s="484">
        <v>11690</v>
      </c>
      <c r="F329" s="484">
        <v>5587</v>
      </c>
      <c r="G329" s="484" t="s">
        <v>1311</v>
      </c>
      <c r="H329" s="484">
        <v>6103</v>
      </c>
      <c r="I329" s="484">
        <v>4395</v>
      </c>
      <c r="J329" s="484">
        <v>4395</v>
      </c>
      <c r="K329" s="484">
        <v>10782081</v>
      </c>
      <c r="L329" s="484">
        <v>7211618</v>
      </c>
      <c r="M329" s="484">
        <v>12679</v>
      </c>
      <c r="N329" s="484" t="s">
        <v>1311</v>
      </c>
      <c r="O329" s="484">
        <v>143</v>
      </c>
      <c r="P329" s="484">
        <v>175726</v>
      </c>
      <c r="Q329" s="484" t="s">
        <v>1311</v>
      </c>
      <c r="R329" s="484">
        <v>1056252</v>
      </c>
      <c r="S329" s="484">
        <v>1155008</v>
      </c>
      <c r="T329" s="484">
        <v>2552254</v>
      </c>
      <c r="U329" s="484">
        <v>2259556</v>
      </c>
      <c r="V329" s="484">
        <v>23327</v>
      </c>
      <c r="W329" s="482" t="s">
        <v>99</v>
      </c>
    </row>
    <row r="330" spans="1:23" s="475" customFormat="1" ht="9.75" customHeight="1" x14ac:dyDescent="0.15">
      <c r="A330" s="970" t="s">
        <v>1312</v>
      </c>
      <c r="B330" s="475" t="s">
        <v>1311</v>
      </c>
      <c r="C330" s="475" t="s">
        <v>1311</v>
      </c>
      <c r="D330" s="475">
        <v>19747</v>
      </c>
      <c r="E330" s="475">
        <v>15498</v>
      </c>
      <c r="F330" s="475">
        <v>4271</v>
      </c>
      <c r="G330" s="475" t="s">
        <v>1311</v>
      </c>
      <c r="H330" s="475">
        <v>11227</v>
      </c>
      <c r="I330" s="475">
        <v>4249</v>
      </c>
      <c r="J330" s="475">
        <v>4249</v>
      </c>
      <c r="K330" s="475">
        <v>10650255</v>
      </c>
      <c r="L330" s="475">
        <v>6434128</v>
      </c>
      <c r="M330" s="475">
        <v>5539</v>
      </c>
      <c r="N330" s="475" t="s">
        <v>1311</v>
      </c>
      <c r="O330" s="475">
        <v>357</v>
      </c>
      <c r="P330" s="475">
        <v>143518</v>
      </c>
      <c r="Q330" s="475" t="s">
        <v>1311</v>
      </c>
      <c r="R330" s="475">
        <v>1129831</v>
      </c>
      <c r="S330" s="475">
        <v>1283393</v>
      </c>
      <c r="T330" s="475">
        <v>2009855</v>
      </c>
      <c r="U330" s="475">
        <v>1861635</v>
      </c>
      <c r="V330" s="475">
        <v>138486</v>
      </c>
      <c r="W330" s="480" t="s">
        <v>233</v>
      </c>
    </row>
    <row r="331" spans="1:23" s="475" customFormat="1" ht="9.75" customHeight="1" x14ac:dyDescent="0.15">
      <c r="A331" s="970" t="s">
        <v>1350</v>
      </c>
      <c r="B331" s="475">
        <v>3</v>
      </c>
      <c r="C331" s="475">
        <v>3</v>
      </c>
      <c r="D331" s="475">
        <v>19068</v>
      </c>
      <c r="E331" s="475">
        <v>14572</v>
      </c>
      <c r="F331" s="475">
        <v>2754</v>
      </c>
      <c r="G331" s="475" t="s">
        <v>1311</v>
      </c>
      <c r="H331" s="475">
        <v>11818</v>
      </c>
      <c r="I331" s="475">
        <v>4496</v>
      </c>
      <c r="J331" s="475">
        <v>4496</v>
      </c>
      <c r="K331" s="475">
        <v>10663735</v>
      </c>
      <c r="L331" s="475">
        <v>4257980</v>
      </c>
      <c r="M331" s="475">
        <v>8612</v>
      </c>
      <c r="N331" s="475" t="s">
        <v>1311</v>
      </c>
      <c r="O331" s="475" t="s">
        <v>1311</v>
      </c>
      <c r="P331" s="475">
        <v>127323</v>
      </c>
      <c r="Q331" s="475">
        <v>25166</v>
      </c>
      <c r="R331" s="475">
        <v>623250</v>
      </c>
      <c r="S331" s="475">
        <v>1016720</v>
      </c>
      <c r="T331" s="475">
        <v>1230406</v>
      </c>
      <c r="U331" s="475">
        <v>1226503</v>
      </c>
      <c r="V331" s="475">
        <v>23039</v>
      </c>
      <c r="W331" s="480" t="s">
        <v>529</v>
      </c>
    </row>
    <row r="332" spans="1:23" s="475" customFormat="1" ht="9.75" customHeight="1" x14ac:dyDescent="0.15">
      <c r="A332" s="970" t="s">
        <v>804</v>
      </c>
      <c r="B332" s="475">
        <v>1</v>
      </c>
      <c r="C332" s="475">
        <v>1</v>
      </c>
      <c r="D332" s="475">
        <v>15103</v>
      </c>
      <c r="E332" s="475">
        <v>10594</v>
      </c>
      <c r="F332" s="475" t="s">
        <v>1311</v>
      </c>
      <c r="G332" s="475" t="s">
        <v>1311</v>
      </c>
      <c r="H332" s="475">
        <v>10594</v>
      </c>
      <c r="I332" s="475">
        <v>4509</v>
      </c>
      <c r="J332" s="475">
        <v>4509</v>
      </c>
      <c r="K332" s="475">
        <v>10919571</v>
      </c>
      <c r="L332" s="475">
        <v>3484985</v>
      </c>
      <c r="M332" s="475">
        <v>7073</v>
      </c>
      <c r="N332" s="475">
        <v>274</v>
      </c>
      <c r="O332" s="475" t="s">
        <v>1311</v>
      </c>
      <c r="P332" s="475">
        <v>125618</v>
      </c>
      <c r="Q332" s="475">
        <v>30924</v>
      </c>
      <c r="R332" s="475">
        <v>828378</v>
      </c>
      <c r="S332" s="475">
        <v>636853</v>
      </c>
      <c r="T332" s="475">
        <v>867145</v>
      </c>
      <c r="U332" s="475">
        <v>988720</v>
      </c>
      <c r="V332" s="475" t="s">
        <v>1311</v>
      </c>
      <c r="W332" s="480" t="s">
        <v>599</v>
      </c>
    </row>
    <row r="333" spans="1:23" s="475" customFormat="1" ht="9.75" customHeight="1" x14ac:dyDescent="0.15">
      <c r="A333" s="970" t="s">
        <v>776</v>
      </c>
      <c r="B333" s="475" t="s">
        <v>1311</v>
      </c>
      <c r="C333" s="475" t="s">
        <v>1311</v>
      </c>
      <c r="D333" s="475">
        <v>11871</v>
      </c>
      <c r="E333" s="475">
        <v>7571</v>
      </c>
      <c r="F333" s="475" t="s">
        <v>1311</v>
      </c>
      <c r="G333" s="475" t="s">
        <v>1311</v>
      </c>
      <c r="H333" s="475">
        <v>7571</v>
      </c>
      <c r="I333" s="475">
        <v>4300</v>
      </c>
      <c r="J333" s="475">
        <v>4300</v>
      </c>
      <c r="K333" s="475">
        <v>10762268</v>
      </c>
      <c r="L333" s="475">
        <v>1709888</v>
      </c>
      <c r="M333" s="475">
        <v>7012</v>
      </c>
      <c r="N333" s="475" t="s">
        <v>1311</v>
      </c>
      <c r="O333" s="475" t="s">
        <v>1311</v>
      </c>
      <c r="P333" s="475">
        <v>111031</v>
      </c>
      <c r="Q333" s="475">
        <v>110430</v>
      </c>
      <c r="R333" s="475">
        <v>172935</v>
      </c>
      <c r="S333" s="475">
        <v>269636</v>
      </c>
      <c r="T333" s="475">
        <v>247270</v>
      </c>
      <c r="U333" s="475">
        <v>791574</v>
      </c>
      <c r="V333" s="475" t="s">
        <v>1311</v>
      </c>
      <c r="W333" s="480" t="s">
        <v>777</v>
      </c>
    </row>
    <row r="334" spans="1:23" s="475" customFormat="1" ht="6.75" customHeight="1" x14ac:dyDescent="0.15">
      <c r="A334" s="970"/>
      <c r="W334" s="480"/>
    </row>
    <row r="335" spans="1:23" s="475" customFormat="1" ht="9.75" customHeight="1" x14ac:dyDescent="0.15">
      <c r="A335" s="970" t="s">
        <v>738</v>
      </c>
      <c r="B335" s="475" t="s">
        <v>1311</v>
      </c>
      <c r="C335" s="475" t="s">
        <v>1311</v>
      </c>
      <c r="D335" s="475">
        <v>14600</v>
      </c>
      <c r="E335" s="475">
        <v>9996</v>
      </c>
      <c r="F335" s="475" t="s">
        <v>1311</v>
      </c>
      <c r="G335" s="475" t="s">
        <v>1311</v>
      </c>
      <c r="H335" s="475">
        <v>9996</v>
      </c>
      <c r="I335" s="475">
        <v>4604</v>
      </c>
      <c r="J335" s="475">
        <v>4604</v>
      </c>
      <c r="K335" s="475">
        <v>10793683</v>
      </c>
      <c r="L335" s="475">
        <v>2751917</v>
      </c>
      <c r="M335" s="475">
        <v>7060</v>
      </c>
      <c r="N335" s="475">
        <v>274</v>
      </c>
      <c r="O335" s="475" t="s">
        <v>1311</v>
      </c>
      <c r="P335" s="475">
        <v>125941</v>
      </c>
      <c r="Q335" s="475">
        <v>93550</v>
      </c>
      <c r="R335" s="475">
        <v>626151</v>
      </c>
      <c r="S335" s="475">
        <v>365237</v>
      </c>
      <c r="T335" s="475">
        <v>540792</v>
      </c>
      <c r="U335" s="475">
        <v>992912</v>
      </c>
      <c r="V335" s="475" t="s">
        <v>1311</v>
      </c>
      <c r="W335" s="480" t="s">
        <v>600</v>
      </c>
    </row>
    <row r="336" spans="1:23" s="475" customFormat="1" ht="9.75" customHeight="1" x14ac:dyDescent="0.15">
      <c r="A336" s="970" t="s">
        <v>776</v>
      </c>
      <c r="B336" s="475" t="s">
        <v>1311</v>
      </c>
      <c r="C336" s="475" t="s">
        <v>1311</v>
      </c>
      <c r="D336" s="475">
        <v>10622</v>
      </c>
      <c r="E336" s="475">
        <v>6451</v>
      </c>
      <c r="F336" s="475">
        <v>1034</v>
      </c>
      <c r="G336" s="475">
        <v>483</v>
      </c>
      <c r="H336" s="475">
        <v>4934</v>
      </c>
      <c r="I336" s="475">
        <v>4171</v>
      </c>
      <c r="J336" s="475">
        <v>4171</v>
      </c>
      <c r="K336" s="475">
        <v>10785634</v>
      </c>
      <c r="L336" s="475">
        <v>1587203</v>
      </c>
      <c r="M336" s="475">
        <v>5422</v>
      </c>
      <c r="N336" s="475" t="s">
        <v>1311</v>
      </c>
      <c r="O336" s="475" t="s">
        <v>1311</v>
      </c>
      <c r="P336" s="475">
        <v>110928</v>
      </c>
      <c r="Q336" s="475">
        <v>72434</v>
      </c>
      <c r="R336" s="475">
        <v>210481</v>
      </c>
      <c r="S336" s="475">
        <v>254613</v>
      </c>
      <c r="T336" s="475">
        <v>268866</v>
      </c>
      <c r="U336" s="475">
        <v>664459</v>
      </c>
      <c r="V336" s="475" t="s">
        <v>1311</v>
      </c>
      <c r="W336" s="480" t="s">
        <v>779</v>
      </c>
    </row>
    <row r="337" spans="1:23" s="475" customFormat="1" ht="6.75" customHeight="1" x14ac:dyDescent="0.15">
      <c r="A337" s="970"/>
      <c r="W337" s="480"/>
    </row>
    <row r="338" spans="1:23" s="475" customFormat="1" ht="9.75" customHeight="1" x14ac:dyDescent="0.15">
      <c r="A338" s="970" t="s">
        <v>780</v>
      </c>
      <c r="B338" s="475" t="s">
        <v>1311</v>
      </c>
      <c r="C338" s="475" t="s">
        <v>1311</v>
      </c>
      <c r="D338" s="475">
        <v>3888</v>
      </c>
      <c r="E338" s="475">
        <v>2914</v>
      </c>
      <c r="F338" s="475" t="s">
        <v>1311</v>
      </c>
      <c r="G338" s="475" t="s">
        <v>1311</v>
      </c>
      <c r="H338" s="475">
        <v>2914</v>
      </c>
      <c r="I338" s="475">
        <v>974</v>
      </c>
      <c r="J338" s="475">
        <v>974</v>
      </c>
      <c r="K338" s="475">
        <v>2912041</v>
      </c>
      <c r="L338" s="475">
        <v>453437</v>
      </c>
      <c r="M338" s="475">
        <v>1590</v>
      </c>
      <c r="N338" s="475" t="s">
        <v>1311</v>
      </c>
      <c r="O338" s="475" t="s">
        <v>1311</v>
      </c>
      <c r="P338" s="475">
        <v>42617</v>
      </c>
      <c r="Q338" s="475">
        <v>62626</v>
      </c>
      <c r="R338" s="475">
        <v>45081</v>
      </c>
      <c r="S338" s="475">
        <v>35763</v>
      </c>
      <c r="T338" s="475">
        <v>46517</v>
      </c>
      <c r="U338" s="475">
        <v>219243</v>
      </c>
      <c r="V338" s="475" t="s">
        <v>1311</v>
      </c>
      <c r="W338" s="480" t="s">
        <v>601</v>
      </c>
    </row>
    <row r="339" spans="1:23" s="475" customFormat="1" ht="9.75" customHeight="1" x14ac:dyDescent="0.15">
      <c r="A339" s="970" t="s">
        <v>1316</v>
      </c>
      <c r="B339" s="475" t="s">
        <v>1311</v>
      </c>
      <c r="C339" s="475" t="s">
        <v>1311</v>
      </c>
      <c r="D339" s="475">
        <v>3179</v>
      </c>
      <c r="E339" s="475">
        <v>2346</v>
      </c>
      <c r="F339" s="475" t="s">
        <v>1311</v>
      </c>
      <c r="G339" s="475" t="s">
        <v>1311</v>
      </c>
      <c r="H339" s="475">
        <v>2346</v>
      </c>
      <c r="I339" s="475">
        <v>833</v>
      </c>
      <c r="J339" s="475">
        <v>833</v>
      </c>
      <c r="K339" s="475">
        <v>2571744</v>
      </c>
      <c r="L339" s="475">
        <v>494948</v>
      </c>
      <c r="M339" s="475">
        <v>2332</v>
      </c>
      <c r="N339" s="475" t="s">
        <v>1311</v>
      </c>
      <c r="O339" s="475" t="s">
        <v>1311</v>
      </c>
      <c r="P339" s="475">
        <v>10419</v>
      </c>
      <c r="Q339" s="475" t="s">
        <v>1311</v>
      </c>
      <c r="R339" s="475">
        <v>23501</v>
      </c>
      <c r="S339" s="475">
        <v>218133</v>
      </c>
      <c r="T339" s="475">
        <v>132411</v>
      </c>
      <c r="U339" s="475">
        <v>108152</v>
      </c>
      <c r="V339" s="475" t="s">
        <v>1311</v>
      </c>
      <c r="W339" s="480" t="s">
        <v>100</v>
      </c>
    </row>
    <row r="340" spans="1:23" s="475" customFormat="1" ht="9.75" customHeight="1" x14ac:dyDescent="0.15">
      <c r="A340" s="970" t="s">
        <v>819</v>
      </c>
      <c r="B340" s="475" t="s">
        <v>1311</v>
      </c>
      <c r="C340" s="475" t="s">
        <v>1311</v>
      </c>
      <c r="D340" s="475">
        <v>3699</v>
      </c>
      <c r="E340" s="475">
        <v>2311</v>
      </c>
      <c r="F340" s="475" t="s">
        <v>1311</v>
      </c>
      <c r="G340" s="475" t="s">
        <v>1311</v>
      </c>
      <c r="H340" s="475">
        <v>2311</v>
      </c>
      <c r="I340" s="475">
        <v>1388</v>
      </c>
      <c r="J340" s="475">
        <v>1388</v>
      </c>
      <c r="K340" s="475">
        <v>2660642</v>
      </c>
      <c r="L340" s="475">
        <v>360010</v>
      </c>
      <c r="M340" s="475">
        <v>739</v>
      </c>
      <c r="N340" s="475" t="s">
        <v>1311</v>
      </c>
      <c r="O340" s="475" t="s">
        <v>1311</v>
      </c>
      <c r="P340" s="475">
        <v>15024</v>
      </c>
      <c r="Q340" s="475">
        <v>37180</v>
      </c>
      <c r="R340" s="475" t="s">
        <v>1311</v>
      </c>
      <c r="S340" s="475">
        <v>15740</v>
      </c>
      <c r="T340" s="475">
        <v>68342</v>
      </c>
      <c r="U340" s="475">
        <v>222985</v>
      </c>
      <c r="V340" s="475" t="s">
        <v>1311</v>
      </c>
      <c r="W340" s="480" t="s">
        <v>101</v>
      </c>
    </row>
    <row r="341" spans="1:23" s="475" customFormat="1" ht="9.75" customHeight="1" x14ac:dyDescent="0.15">
      <c r="A341" s="970" t="s">
        <v>1378</v>
      </c>
      <c r="B341" s="475" t="s">
        <v>1311</v>
      </c>
      <c r="C341" s="475" t="s">
        <v>1311</v>
      </c>
      <c r="D341" s="475">
        <v>1105</v>
      </c>
      <c r="E341" s="475" t="s">
        <v>1311</v>
      </c>
      <c r="F341" s="475" t="s">
        <v>1311</v>
      </c>
      <c r="G341" s="475" t="s">
        <v>1311</v>
      </c>
      <c r="H341" s="475" t="s">
        <v>1311</v>
      </c>
      <c r="I341" s="475">
        <v>1105</v>
      </c>
      <c r="J341" s="475">
        <v>1105</v>
      </c>
      <c r="K341" s="475">
        <v>2617841</v>
      </c>
      <c r="L341" s="475">
        <v>401493</v>
      </c>
      <c r="M341" s="475">
        <v>2351</v>
      </c>
      <c r="N341" s="475" t="s">
        <v>1311</v>
      </c>
      <c r="O341" s="475" t="s">
        <v>1311</v>
      </c>
      <c r="P341" s="475">
        <v>42971</v>
      </c>
      <c r="Q341" s="475">
        <v>10624</v>
      </c>
      <c r="R341" s="475">
        <v>104353</v>
      </c>
      <c r="S341" s="475" t="s">
        <v>1311</v>
      </c>
      <c r="T341" s="475" t="s">
        <v>1311</v>
      </c>
      <c r="U341" s="475">
        <v>241194</v>
      </c>
      <c r="V341" s="475" t="s">
        <v>1311</v>
      </c>
      <c r="W341" s="480" t="s">
        <v>102</v>
      </c>
    </row>
    <row r="342" spans="1:23" s="475" customFormat="1" ht="9.75" customHeight="1" x14ac:dyDescent="0.15">
      <c r="A342" s="970" t="s">
        <v>784</v>
      </c>
      <c r="B342" s="475" t="s">
        <v>1311</v>
      </c>
      <c r="C342" s="475" t="s">
        <v>1311</v>
      </c>
      <c r="D342" s="475">
        <v>2639</v>
      </c>
      <c r="E342" s="475">
        <v>1794</v>
      </c>
      <c r="F342" s="475">
        <v>1034</v>
      </c>
      <c r="G342" s="475">
        <v>483</v>
      </c>
      <c r="H342" s="475">
        <v>277</v>
      </c>
      <c r="I342" s="475">
        <v>845</v>
      </c>
      <c r="J342" s="475">
        <v>845</v>
      </c>
      <c r="K342" s="475">
        <v>2935407</v>
      </c>
      <c r="L342" s="475">
        <v>330752</v>
      </c>
      <c r="M342" s="475" t="s">
        <v>1311</v>
      </c>
      <c r="N342" s="475" t="s">
        <v>1311</v>
      </c>
      <c r="O342" s="475" t="s">
        <v>1311</v>
      </c>
      <c r="P342" s="475">
        <v>42514</v>
      </c>
      <c r="Q342" s="475">
        <v>24630</v>
      </c>
      <c r="R342" s="475">
        <v>82627</v>
      </c>
      <c r="S342" s="475">
        <v>20740</v>
      </c>
      <c r="T342" s="475">
        <v>68113</v>
      </c>
      <c r="U342" s="475">
        <v>92128</v>
      </c>
      <c r="V342" s="475" t="s">
        <v>1311</v>
      </c>
      <c r="W342" s="480" t="s">
        <v>785</v>
      </c>
    </row>
    <row r="343" spans="1:23" s="475" customFormat="1" ht="6.75" customHeight="1" x14ac:dyDescent="0.15">
      <c r="A343" s="970"/>
      <c r="W343" s="480"/>
    </row>
    <row r="344" spans="1:23" s="475" customFormat="1" ht="9.75" customHeight="1" x14ac:dyDescent="0.15">
      <c r="A344" s="970" t="s">
        <v>786</v>
      </c>
      <c r="B344" s="475" t="s">
        <v>1311</v>
      </c>
      <c r="C344" s="475" t="s">
        <v>1311</v>
      </c>
      <c r="D344" s="475">
        <v>2301</v>
      </c>
      <c r="E344" s="475">
        <v>1941</v>
      </c>
      <c r="F344" s="475" t="s">
        <v>1311</v>
      </c>
      <c r="G344" s="475" t="s">
        <v>1311</v>
      </c>
      <c r="H344" s="475">
        <v>1941</v>
      </c>
      <c r="I344" s="475">
        <v>360</v>
      </c>
      <c r="J344" s="475">
        <v>360</v>
      </c>
      <c r="K344" s="475">
        <v>1048073</v>
      </c>
      <c r="L344" s="475">
        <v>171092</v>
      </c>
      <c r="M344" s="475">
        <v>794</v>
      </c>
      <c r="N344" s="475" t="s">
        <v>1311</v>
      </c>
      <c r="O344" s="475" t="s">
        <v>1311</v>
      </c>
      <c r="P344" s="475">
        <v>42617</v>
      </c>
      <c r="Q344" s="475">
        <v>34282</v>
      </c>
      <c r="R344" s="475" t="s">
        <v>1311</v>
      </c>
      <c r="S344" s="475">
        <v>23663</v>
      </c>
      <c r="T344" s="475" t="s">
        <v>1311</v>
      </c>
      <c r="U344" s="475">
        <v>69736</v>
      </c>
      <c r="V344" s="475" t="s">
        <v>1311</v>
      </c>
      <c r="W344" s="480" t="s">
        <v>602</v>
      </c>
    </row>
    <row r="345" spans="1:23" s="475" customFormat="1" ht="9.75" customHeight="1" x14ac:dyDescent="0.15">
      <c r="A345" s="970" t="s">
        <v>957</v>
      </c>
      <c r="B345" s="475" t="s">
        <v>1311</v>
      </c>
      <c r="C345" s="475" t="s">
        <v>1311</v>
      </c>
      <c r="D345" s="475">
        <v>404</v>
      </c>
      <c r="E345" s="475" t="s">
        <v>1311</v>
      </c>
      <c r="F345" s="475" t="s">
        <v>1311</v>
      </c>
      <c r="G345" s="475" t="s">
        <v>1311</v>
      </c>
      <c r="H345" s="475" t="s">
        <v>1311</v>
      </c>
      <c r="I345" s="475">
        <v>404</v>
      </c>
      <c r="J345" s="475">
        <v>404</v>
      </c>
      <c r="K345" s="475">
        <v>1218165</v>
      </c>
      <c r="L345" s="475">
        <v>136698</v>
      </c>
      <c r="M345" s="475">
        <v>796</v>
      </c>
      <c r="N345" s="475" t="s">
        <v>1311</v>
      </c>
      <c r="O345" s="475" t="s">
        <v>1311</v>
      </c>
      <c r="P345" s="475" t="s">
        <v>1311</v>
      </c>
      <c r="Q345" s="475">
        <v>12037</v>
      </c>
      <c r="R345" s="475">
        <v>45081</v>
      </c>
      <c r="S345" s="475" t="s">
        <v>1311</v>
      </c>
      <c r="T345" s="475">
        <v>46517</v>
      </c>
      <c r="U345" s="475">
        <v>32267</v>
      </c>
      <c r="V345" s="475" t="s">
        <v>1311</v>
      </c>
      <c r="W345" s="480" t="s">
        <v>86</v>
      </c>
    </row>
    <row r="346" spans="1:23" s="475" customFormat="1" ht="9.75" customHeight="1" x14ac:dyDescent="0.15">
      <c r="A346" s="970" t="s">
        <v>800</v>
      </c>
      <c r="B346" s="475" t="s">
        <v>1311</v>
      </c>
      <c r="C346" s="475" t="s">
        <v>1311</v>
      </c>
      <c r="D346" s="475">
        <v>1183</v>
      </c>
      <c r="E346" s="475">
        <v>973</v>
      </c>
      <c r="F346" s="475" t="s">
        <v>1311</v>
      </c>
      <c r="G346" s="475" t="s">
        <v>1311</v>
      </c>
      <c r="H346" s="475">
        <v>973</v>
      </c>
      <c r="I346" s="475">
        <v>210</v>
      </c>
      <c r="J346" s="475">
        <v>210</v>
      </c>
      <c r="K346" s="475">
        <v>645803</v>
      </c>
      <c r="L346" s="475">
        <v>145647</v>
      </c>
      <c r="M346" s="475" t="s">
        <v>1311</v>
      </c>
      <c r="N346" s="475" t="s">
        <v>1311</v>
      </c>
      <c r="O346" s="475" t="s">
        <v>1311</v>
      </c>
      <c r="P346" s="475" t="s">
        <v>1311</v>
      </c>
      <c r="Q346" s="475">
        <v>16307</v>
      </c>
      <c r="R346" s="475" t="s">
        <v>1311</v>
      </c>
      <c r="S346" s="475">
        <v>12100</v>
      </c>
      <c r="T346" s="475" t="s">
        <v>1311</v>
      </c>
      <c r="U346" s="475">
        <v>117240</v>
      </c>
      <c r="V346" s="475" t="s">
        <v>1311</v>
      </c>
      <c r="W346" s="480" t="s">
        <v>87</v>
      </c>
    </row>
    <row r="347" spans="1:23" s="475" customFormat="1" ht="9.75" customHeight="1" x14ac:dyDescent="0.15">
      <c r="A347" s="970" t="s">
        <v>789</v>
      </c>
      <c r="B347" s="475" t="s">
        <v>1311</v>
      </c>
      <c r="C347" s="475" t="s">
        <v>1311</v>
      </c>
      <c r="D347" s="475">
        <v>500</v>
      </c>
      <c r="E347" s="475" t="s">
        <v>1311</v>
      </c>
      <c r="F347" s="475" t="s">
        <v>1311</v>
      </c>
      <c r="G347" s="475" t="s">
        <v>1311</v>
      </c>
      <c r="H347" s="475" t="s">
        <v>1311</v>
      </c>
      <c r="I347" s="475">
        <v>500</v>
      </c>
      <c r="J347" s="475">
        <v>500</v>
      </c>
      <c r="K347" s="475">
        <v>742192</v>
      </c>
      <c r="L347" s="475">
        <v>102337</v>
      </c>
      <c r="M347" s="475">
        <v>794</v>
      </c>
      <c r="N347" s="475" t="s">
        <v>1311</v>
      </c>
      <c r="O347" s="475" t="s">
        <v>1311</v>
      </c>
      <c r="P347" s="475" t="s">
        <v>1311</v>
      </c>
      <c r="Q347" s="475" t="s">
        <v>1311</v>
      </c>
      <c r="R347" s="475" t="s">
        <v>1311</v>
      </c>
      <c r="S347" s="475">
        <v>82012</v>
      </c>
      <c r="T347" s="475" t="s">
        <v>1311</v>
      </c>
      <c r="U347" s="475">
        <v>19531</v>
      </c>
      <c r="V347" s="475" t="s">
        <v>1311</v>
      </c>
      <c r="W347" s="480" t="s">
        <v>88</v>
      </c>
    </row>
    <row r="348" spans="1:23" s="475" customFormat="1" ht="9.75" customHeight="1" x14ac:dyDescent="0.15">
      <c r="A348" s="970" t="s">
        <v>823</v>
      </c>
      <c r="B348" s="475" t="s">
        <v>1311</v>
      </c>
      <c r="C348" s="475" t="s">
        <v>1311</v>
      </c>
      <c r="D348" s="475">
        <v>47</v>
      </c>
      <c r="E348" s="475" t="s">
        <v>1311</v>
      </c>
      <c r="F348" s="475" t="s">
        <v>1311</v>
      </c>
      <c r="G348" s="475" t="s">
        <v>1311</v>
      </c>
      <c r="H348" s="475" t="s">
        <v>1311</v>
      </c>
      <c r="I348" s="475">
        <v>47</v>
      </c>
      <c r="J348" s="475">
        <v>47</v>
      </c>
      <c r="K348" s="475">
        <v>979953</v>
      </c>
      <c r="L348" s="475">
        <v>231268</v>
      </c>
      <c r="M348" s="475">
        <v>791</v>
      </c>
      <c r="N348" s="475" t="s">
        <v>1311</v>
      </c>
      <c r="O348" s="475" t="s">
        <v>1311</v>
      </c>
      <c r="P348" s="475" t="s">
        <v>1311</v>
      </c>
      <c r="Q348" s="475" t="s">
        <v>1311</v>
      </c>
      <c r="R348" s="475">
        <v>23501</v>
      </c>
      <c r="S348" s="475">
        <v>98081</v>
      </c>
      <c r="T348" s="475">
        <v>45026</v>
      </c>
      <c r="U348" s="475">
        <v>63869</v>
      </c>
      <c r="V348" s="475" t="s">
        <v>1311</v>
      </c>
      <c r="W348" s="480" t="s">
        <v>103</v>
      </c>
    </row>
    <row r="349" spans="1:23" s="475" customFormat="1" ht="9.75" customHeight="1" x14ac:dyDescent="0.15">
      <c r="A349" s="970" t="s">
        <v>791</v>
      </c>
      <c r="B349" s="475" t="s">
        <v>1311</v>
      </c>
      <c r="C349" s="475" t="s">
        <v>1311</v>
      </c>
      <c r="D349" s="475">
        <v>2632</v>
      </c>
      <c r="E349" s="475">
        <v>2346</v>
      </c>
      <c r="F349" s="475" t="s">
        <v>1311</v>
      </c>
      <c r="G349" s="475" t="s">
        <v>1311</v>
      </c>
      <c r="H349" s="475">
        <v>2346</v>
      </c>
      <c r="I349" s="475">
        <v>286</v>
      </c>
      <c r="J349" s="475">
        <v>286</v>
      </c>
      <c r="K349" s="475">
        <v>849599</v>
      </c>
      <c r="L349" s="475">
        <v>161343</v>
      </c>
      <c r="M349" s="475">
        <v>747</v>
      </c>
      <c r="N349" s="475" t="s">
        <v>1311</v>
      </c>
      <c r="O349" s="475" t="s">
        <v>1311</v>
      </c>
      <c r="P349" s="475">
        <v>10419</v>
      </c>
      <c r="Q349" s="475" t="s">
        <v>1311</v>
      </c>
      <c r="R349" s="475" t="s">
        <v>1311</v>
      </c>
      <c r="S349" s="475">
        <v>38040</v>
      </c>
      <c r="T349" s="475">
        <v>87385</v>
      </c>
      <c r="U349" s="475">
        <v>24752</v>
      </c>
      <c r="V349" s="475" t="s">
        <v>1311</v>
      </c>
      <c r="W349" s="480" t="s">
        <v>104</v>
      </c>
    </row>
    <row r="350" spans="1:23" s="475" customFormat="1" ht="9.75" customHeight="1" x14ac:dyDescent="0.15">
      <c r="A350" s="970" t="s">
        <v>1322</v>
      </c>
      <c r="B350" s="475" t="s">
        <v>1311</v>
      </c>
      <c r="C350" s="475" t="s">
        <v>1311</v>
      </c>
      <c r="D350" s="475">
        <v>2117</v>
      </c>
      <c r="E350" s="475">
        <v>1708</v>
      </c>
      <c r="F350" s="475" t="s">
        <v>1311</v>
      </c>
      <c r="G350" s="475" t="s">
        <v>1311</v>
      </c>
      <c r="H350" s="475">
        <v>1708</v>
      </c>
      <c r="I350" s="475">
        <v>409</v>
      </c>
      <c r="J350" s="475">
        <v>409</v>
      </c>
      <c r="K350" s="475">
        <v>830279</v>
      </c>
      <c r="L350" s="475">
        <v>155432</v>
      </c>
      <c r="M350" s="475">
        <v>739</v>
      </c>
      <c r="N350" s="475" t="s">
        <v>1311</v>
      </c>
      <c r="O350" s="475" t="s">
        <v>1311</v>
      </c>
      <c r="P350" s="475" t="s">
        <v>1311</v>
      </c>
      <c r="Q350" s="475">
        <v>37180</v>
      </c>
      <c r="R350" s="475" t="s">
        <v>1311</v>
      </c>
      <c r="S350" s="475">
        <v>15740</v>
      </c>
      <c r="T350" s="475">
        <v>12303</v>
      </c>
      <c r="U350" s="475">
        <v>89470</v>
      </c>
      <c r="V350" s="475" t="s">
        <v>1311</v>
      </c>
      <c r="W350" s="480" t="s">
        <v>105</v>
      </c>
    </row>
    <row r="351" spans="1:23" s="475" customFormat="1" ht="9.75" customHeight="1" x14ac:dyDescent="0.15">
      <c r="A351" s="970" t="s">
        <v>1367</v>
      </c>
      <c r="B351" s="475" t="s">
        <v>1311</v>
      </c>
      <c r="C351" s="475" t="s">
        <v>1311</v>
      </c>
      <c r="D351" s="475">
        <v>710</v>
      </c>
      <c r="E351" s="475" t="s">
        <v>1311</v>
      </c>
      <c r="F351" s="475" t="s">
        <v>1311</v>
      </c>
      <c r="G351" s="475" t="s">
        <v>1311</v>
      </c>
      <c r="H351" s="475" t="s">
        <v>1311</v>
      </c>
      <c r="I351" s="475">
        <v>710</v>
      </c>
      <c r="J351" s="475">
        <v>710</v>
      </c>
      <c r="K351" s="475">
        <v>1084916</v>
      </c>
      <c r="L351" s="475">
        <v>127379</v>
      </c>
      <c r="M351" s="475" t="s">
        <v>1311</v>
      </c>
      <c r="N351" s="475" t="s">
        <v>1311</v>
      </c>
      <c r="O351" s="475" t="s">
        <v>1311</v>
      </c>
      <c r="P351" s="475">
        <v>15024</v>
      </c>
      <c r="Q351" s="475" t="s">
        <v>1311</v>
      </c>
      <c r="R351" s="475" t="s">
        <v>1311</v>
      </c>
      <c r="S351" s="475" t="s">
        <v>1311</v>
      </c>
      <c r="T351" s="475">
        <v>48013</v>
      </c>
      <c r="U351" s="475">
        <v>64342</v>
      </c>
      <c r="V351" s="475" t="s">
        <v>1311</v>
      </c>
      <c r="W351" s="480" t="s">
        <v>106</v>
      </c>
    </row>
    <row r="352" spans="1:23" s="475" customFormat="1" ht="9.75" customHeight="1" x14ac:dyDescent="0.15">
      <c r="A352" s="970" t="s">
        <v>1331</v>
      </c>
      <c r="B352" s="475" t="s">
        <v>1311</v>
      </c>
      <c r="C352" s="475" t="s">
        <v>1311</v>
      </c>
      <c r="D352" s="475">
        <v>872</v>
      </c>
      <c r="E352" s="475">
        <v>603</v>
      </c>
      <c r="F352" s="475" t="s">
        <v>1311</v>
      </c>
      <c r="G352" s="475" t="s">
        <v>1311</v>
      </c>
      <c r="H352" s="475">
        <v>603</v>
      </c>
      <c r="I352" s="475">
        <v>269</v>
      </c>
      <c r="J352" s="475">
        <v>269</v>
      </c>
      <c r="K352" s="475">
        <v>745447</v>
      </c>
      <c r="L352" s="475">
        <v>77199</v>
      </c>
      <c r="M352" s="475" t="s">
        <v>1311</v>
      </c>
      <c r="N352" s="475" t="s">
        <v>1311</v>
      </c>
      <c r="O352" s="475" t="s">
        <v>1311</v>
      </c>
      <c r="P352" s="475" t="s">
        <v>1311</v>
      </c>
      <c r="Q352" s="475" t="s">
        <v>1311</v>
      </c>
      <c r="R352" s="475" t="s">
        <v>1311</v>
      </c>
      <c r="S352" s="475" t="s">
        <v>1311</v>
      </c>
      <c r="T352" s="475">
        <v>8026</v>
      </c>
      <c r="U352" s="475">
        <v>69173</v>
      </c>
      <c r="V352" s="475" t="s">
        <v>1311</v>
      </c>
      <c r="W352" s="480" t="s">
        <v>107</v>
      </c>
    </row>
    <row r="353" spans="1:23" s="475" customFormat="1" ht="9.75" customHeight="1" x14ac:dyDescent="0.15">
      <c r="A353" s="970" t="s">
        <v>814</v>
      </c>
      <c r="B353" s="475" t="s">
        <v>1311</v>
      </c>
      <c r="C353" s="475" t="s">
        <v>1311</v>
      </c>
      <c r="D353" s="475">
        <v>443</v>
      </c>
      <c r="E353" s="475" t="s">
        <v>1311</v>
      </c>
      <c r="F353" s="475" t="s">
        <v>1311</v>
      </c>
      <c r="G353" s="475" t="s">
        <v>1311</v>
      </c>
      <c r="H353" s="475" t="s">
        <v>1311</v>
      </c>
      <c r="I353" s="475">
        <v>443</v>
      </c>
      <c r="J353" s="475">
        <v>443</v>
      </c>
      <c r="K353" s="475">
        <v>689685</v>
      </c>
      <c r="L353" s="475">
        <v>71996</v>
      </c>
      <c r="M353" s="475">
        <v>782</v>
      </c>
      <c r="N353" s="475" t="s">
        <v>1311</v>
      </c>
      <c r="O353" s="475" t="s">
        <v>1311</v>
      </c>
      <c r="P353" s="475" t="s">
        <v>1311</v>
      </c>
      <c r="Q353" s="475" t="s">
        <v>1311</v>
      </c>
      <c r="R353" s="475">
        <v>45243</v>
      </c>
      <c r="S353" s="475" t="s">
        <v>1311</v>
      </c>
      <c r="T353" s="475" t="s">
        <v>1311</v>
      </c>
      <c r="U353" s="475">
        <v>25971</v>
      </c>
      <c r="V353" s="475" t="s">
        <v>1311</v>
      </c>
      <c r="W353" s="480" t="s">
        <v>89</v>
      </c>
    </row>
    <row r="354" spans="1:23" s="475" customFormat="1" ht="9.75" customHeight="1" x14ac:dyDescent="0.15">
      <c r="A354" s="970" t="s">
        <v>1360</v>
      </c>
      <c r="B354" s="475" t="s">
        <v>1311</v>
      </c>
      <c r="C354" s="475" t="s">
        <v>1311</v>
      </c>
      <c r="D354" s="475">
        <v>339</v>
      </c>
      <c r="E354" s="475" t="s">
        <v>1311</v>
      </c>
      <c r="F354" s="475" t="s">
        <v>1311</v>
      </c>
      <c r="G354" s="475" t="s">
        <v>1311</v>
      </c>
      <c r="H354" s="475" t="s">
        <v>1311</v>
      </c>
      <c r="I354" s="475">
        <v>339</v>
      </c>
      <c r="J354" s="475">
        <v>339</v>
      </c>
      <c r="K354" s="475">
        <v>762471</v>
      </c>
      <c r="L354" s="475">
        <v>153675</v>
      </c>
      <c r="M354" s="475">
        <v>790</v>
      </c>
      <c r="N354" s="475" t="s">
        <v>1311</v>
      </c>
      <c r="O354" s="475" t="s">
        <v>1311</v>
      </c>
      <c r="P354" s="475" t="s">
        <v>1311</v>
      </c>
      <c r="Q354" s="475" t="s">
        <v>1311</v>
      </c>
      <c r="R354" s="475" t="s">
        <v>1311</v>
      </c>
      <c r="S354" s="475" t="s">
        <v>1311</v>
      </c>
      <c r="T354" s="475" t="s">
        <v>1311</v>
      </c>
      <c r="U354" s="475">
        <v>152885</v>
      </c>
      <c r="V354" s="475" t="s">
        <v>1311</v>
      </c>
      <c r="W354" s="480" t="s">
        <v>90</v>
      </c>
    </row>
    <row r="355" spans="1:23" s="475" customFormat="1" ht="9.75" customHeight="1" x14ac:dyDescent="0.15">
      <c r="A355" s="970" t="s">
        <v>964</v>
      </c>
      <c r="B355" s="475" t="s">
        <v>1311</v>
      </c>
      <c r="C355" s="475" t="s">
        <v>1311</v>
      </c>
      <c r="D355" s="475">
        <v>323</v>
      </c>
      <c r="E355" s="475" t="s">
        <v>1311</v>
      </c>
      <c r="F355" s="475" t="s">
        <v>1311</v>
      </c>
      <c r="G355" s="475" t="s">
        <v>1311</v>
      </c>
      <c r="H355" s="475" t="s">
        <v>1311</v>
      </c>
      <c r="I355" s="475">
        <v>323</v>
      </c>
      <c r="J355" s="475">
        <v>323</v>
      </c>
      <c r="K355" s="475">
        <v>1165685</v>
      </c>
      <c r="L355" s="475">
        <v>175822</v>
      </c>
      <c r="M355" s="475">
        <v>779</v>
      </c>
      <c r="N355" s="475" t="s">
        <v>1311</v>
      </c>
      <c r="O355" s="475" t="s">
        <v>1311</v>
      </c>
      <c r="P355" s="475">
        <v>42971</v>
      </c>
      <c r="Q355" s="475">
        <v>10624</v>
      </c>
      <c r="R355" s="475">
        <v>59110</v>
      </c>
      <c r="S355" s="475" t="s">
        <v>1311</v>
      </c>
      <c r="T355" s="475" t="s">
        <v>1311</v>
      </c>
      <c r="U355" s="475">
        <v>62338</v>
      </c>
      <c r="V355" s="475" t="s">
        <v>1311</v>
      </c>
      <c r="W355" s="480" t="s">
        <v>91</v>
      </c>
    </row>
    <row r="356" spans="1:23" s="475" customFormat="1" ht="9.75" customHeight="1" x14ac:dyDescent="0.15">
      <c r="A356" s="970" t="s">
        <v>1348</v>
      </c>
      <c r="B356" s="475" t="s">
        <v>1311</v>
      </c>
      <c r="C356" s="475" t="s">
        <v>1311</v>
      </c>
      <c r="D356" s="475">
        <v>1509</v>
      </c>
      <c r="E356" s="475">
        <v>1311</v>
      </c>
      <c r="F356" s="475">
        <v>1034</v>
      </c>
      <c r="G356" s="475" t="s">
        <v>1311</v>
      </c>
      <c r="H356" s="475">
        <v>277</v>
      </c>
      <c r="I356" s="475">
        <v>198</v>
      </c>
      <c r="J356" s="475">
        <v>198</v>
      </c>
      <c r="K356" s="475">
        <v>1044978</v>
      </c>
      <c r="L356" s="475">
        <v>147192</v>
      </c>
      <c r="M356" s="475" t="s">
        <v>1311</v>
      </c>
      <c r="N356" s="475" t="s">
        <v>1311</v>
      </c>
      <c r="O356" s="475" t="s">
        <v>1311</v>
      </c>
      <c r="P356" s="475" t="s">
        <v>1311</v>
      </c>
      <c r="Q356" s="475">
        <v>24630</v>
      </c>
      <c r="R356" s="475">
        <v>42973</v>
      </c>
      <c r="S356" s="475">
        <v>20740</v>
      </c>
      <c r="T356" s="475">
        <v>34675</v>
      </c>
      <c r="U356" s="475">
        <v>24174</v>
      </c>
      <c r="V356" s="475" t="s">
        <v>1311</v>
      </c>
      <c r="W356" s="480" t="s">
        <v>799</v>
      </c>
    </row>
    <row r="357" spans="1:23" s="475" customFormat="1" ht="9.75" customHeight="1" x14ac:dyDescent="0.15">
      <c r="A357" s="970" t="s">
        <v>1346</v>
      </c>
      <c r="B357" s="475" t="s">
        <v>1311</v>
      </c>
      <c r="C357" s="475" t="s">
        <v>1311</v>
      </c>
      <c r="D357" s="475">
        <v>227</v>
      </c>
      <c r="E357" s="475" t="s">
        <v>1311</v>
      </c>
      <c r="F357" s="475" t="s">
        <v>1311</v>
      </c>
      <c r="G357" s="475" t="s">
        <v>1311</v>
      </c>
      <c r="H357" s="475" t="s">
        <v>1311</v>
      </c>
      <c r="I357" s="475">
        <v>227</v>
      </c>
      <c r="J357" s="475">
        <v>227</v>
      </c>
      <c r="K357" s="475">
        <v>862734</v>
      </c>
      <c r="L357" s="475">
        <v>123055</v>
      </c>
      <c r="M357" s="475" t="s">
        <v>1311</v>
      </c>
      <c r="N357" s="475" t="s">
        <v>1311</v>
      </c>
      <c r="O357" s="475" t="s">
        <v>1311</v>
      </c>
      <c r="P357" s="475">
        <v>42514</v>
      </c>
      <c r="Q357" s="475" t="s">
        <v>1311</v>
      </c>
      <c r="R357" s="475" t="s">
        <v>1311</v>
      </c>
      <c r="S357" s="475" t="s">
        <v>1311</v>
      </c>
      <c r="T357" s="475">
        <v>33438</v>
      </c>
      <c r="U357" s="475">
        <v>47103</v>
      </c>
      <c r="V357" s="475" t="s">
        <v>1311</v>
      </c>
      <c r="W357" s="480" t="s">
        <v>86</v>
      </c>
    </row>
    <row r="358" spans="1:23" s="475" customFormat="1" ht="9.75" customHeight="1" x14ac:dyDescent="0.15">
      <c r="A358" s="971" t="s">
        <v>821</v>
      </c>
      <c r="B358" s="479" t="s">
        <v>1311</v>
      </c>
      <c r="C358" s="478" t="s">
        <v>1311</v>
      </c>
      <c r="D358" s="478">
        <v>903</v>
      </c>
      <c r="E358" s="478">
        <v>483</v>
      </c>
      <c r="F358" s="478" t="s">
        <v>1311</v>
      </c>
      <c r="G358" s="478">
        <v>483</v>
      </c>
      <c r="H358" s="478" t="s">
        <v>1311</v>
      </c>
      <c r="I358" s="478">
        <v>420</v>
      </c>
      <c r="J358" s="478">
        <v>420</v>
      </c>
      <c r="K358" s="478">
        <v>1027695</v>
      </c>
      <c r="L358" s="478">
        <v>60505</v>
      </c>
      <c r="M358" s="478" t="s">
        <v>1311</v>
      </c>
      <c r="N358" s="478" t="s">
        <v>1311</v>
      </c>
      <c r="O358" s="478" t="s">
        <v>1311</v>
      </c>
      <c r="P358" s="478" t="s">
        <v>1311</v>
      </c>
      <c r="Q358" s="478" t="s">
        <v>1311</v>
      </c>
      <c r="R358" s="478">
        <v>39654</v>
      </c>
      <c r="S358" s="478" t="s">
        <v>1311</v>
      </c>
      <c r="T358" s="478" t="s">
        <v>1311</v>
      </c>
      <c r="U358" s="478">
        <v>20851</v>
      </c>
      <c r="V358" s="478" t="s">
        <v>1311</v>
      </c>
      <c r="W358" s="476" t="s">
        <v>87</v>
      </c>
    </row>
    <row r="359" spans="1:23" ht="12" customHeight="1" x14ac:dyDescent="0.15"/>
    <row r="360" spans="1:23" ht="12" customHeight="1" x14ac:dyDescent="0.15"/>
    <row r="361" spans="1:23" ht="12" customHeight="1" x14ac:dyDescent="0.15">
      <c r="K361" s="490" t="s">
        <v>108</v>
      </c>
      <c r="V361" s="493" t="s">
        <v>1333</v>
      </c>
    </row>
    <row r="362" spans="1:23" s="486" customFormat="1" ht="21" customHeight="1" x14ac:dyDescent="0.15">
      <c r="A362" s="1023" t="s">
        <v>230</v>
      </c>
      <c r="B362" s="489" t="s">
        <v>355</v>
      </c>
      <c r="C362" s="488"/>
      <c r="D362" s="488"/>
      <c r="E362" s="488"/>
      <c r="F362" s="488"/>
      <c r="G362" s="488"/>
      <c r="H362" s="488"/>
      <c r="I362" s="488"/>
      <c r="J362" s="488"/>
      <c r="K362" s="488"/>
      <c r="L362" s="851"/>
      <c r="M362" s="852" t="s">
        <v>354</v>
      </c>
      <c r="N362" s="488"/>
      <c r="O362" s="488"/>
      <c r="P362" s="488"/>
      <c r="Q362" s="488"/>
      <c r="R362" s="488"/>
      <c r="S362" s="488"/>
      <c r="T362" s="488"/>
      <c r="U362" s="488"/>
      <c r="V362" s="488"/>
      <c r="W362" s="1026" t="s">
        <v>92</v>
      </c>
    </row>
    <row r="363" spans="1:23" s="486" customFormat="1" ht="21" customHeight="1" x14ac:dyDescent="0.15">
      <c r="A363" s="1024"/>
      <c r="B363" s="834" t="s">
        <v>1379</v>
      </c>
      <c r="C363" s="852" t="s">
        <v>336</v>
      </c>
      <c r="D363" s="488"/>
      <c r="E363" s="488"/>
      <c r="F363" s="851"/>
      <c r="G363" s="852" t="s">
        <v>318</v>
      </c>
      <c r="H363" s="488"/>
      <c r="I363" s="488"/>
      <c r="J363" s="851"/>
      <c r="K363" s="852" t="s">
        <v>317</v>
      </c>
      <c r="L363" s="851"/>
      <c r="M363" s="1029" t="s">
        <v>353</v>
      </c>
      <c r="N363" s="852" t="s">
        <v>345</v>
      </c>
      <c r="O363" s="488"/>
      <c r="P363" s="488"/>
      <c r="Q363" s="488"/>
      <c r="R363" s="488"/>
      <c r="S363" s="488"/>
      <c r="T363" s="488"/>
      <c r="U363" s="488"/>
      <c r="V363" s="488"/>
      <c r="W363" s="1027"/>
    </row>
    <row r="364" spans="1:23" s="486" customFormat="1" ht="52.5" customHeight="1" x14ac:dyDescent="0.15">
      <c r="A364" s="1025"/>
      <c r="B364" s="487" t="s">
        <v>326</v>
      </c>
      <c r="C364" s="854" t="s">
        <v>1337</v>
      </c>
      <c r="D364" s="487" t="s">
        <v>361</v>
      </c>
      <c r="E364" s="487" t="s">
        <v>321</v>
      </c>
      <c r="F364" s="487" t="s">
        <v>349</v>
      </c>
      <c r="G364" s="854" t="s">
        <v>1377</v>
      </c>
      <c r="H364" s="487" t="s">
        <v>315</v>
      </c>
      <c r="I364" s="487" t="s">
        <v>313</v>
      </c>
      <c r="J364" s="487" t="s">
        <v>311</v>
      </c>
      <c r="K364" s="854" t="s">
        <v>1380</v>
      </c>
      <c r="L364" s="487" t="s">
        <v>310</v>
      </c>
      <c r="M364" s="1030"/>
      <c r="N364" s="854" t="s">
        <v>683</v>
      </c>
      <c r="O364" s="487" t="s">
        <v>334</v>
      </c>
      <c r="P364" s="487" t="s">
        <v>333</v>
      </c>
      <c r="Q364" s="487" t="s">
        <v>330</v>
      </c>
      <c r="R364" s="487" t="s">
        <v>344</v>
      </c>
      <c r="S364" s="487" t="s">
        <v>342</v>
      </c>
      <c r="T364" s="487" t="s">
        <v>341</v>
      </c>
      <c r="U364" s="487" t="s">
        <v>340</v>
      </c>
      <c r="V364" s="491" t="s">
        <v>329</v>
      </c>
      <c r="W364" s="1028"/>
    </row>
    <row r="365" spans="1:23" s="475" customFormat="1" ht="9.75" customHeight="1" x14ac:dyDescent="0.15">
      <c r="A365" s="969" t="s">
        <v>1338</v>
      </c>
      <c r="B365" s="485">
        <v>23327</v>
      </c>
      <c r="C365" s="484">
        <v>2408643</v>
      </c>
      <c r="D365" s="484" t="s">
        <v>1311</v>
      </c>
      <c r="E365" s="484">
        <v>1867945</v>
      </c>
      <c r="F365" s="484">
        <v>540698</v>
      </c>
      <c r="G365" s="484">
        <v>565652</v>
      </c>
      <c r="H365" s="484">
        <v>318761</v>
      </c>
      <c r="I365" s="484">
        <v>201271</v>
      </c>
      <c r="J365" s="484">
        <v>45620</v>
      </c>
      <c r="K365" s="484">
        <v>572841</v>
      </c>
      <c r="L365" s="484">
        <v>572841</v>
      </c>
      <c r="M365" s="484">
        <v>8744735</v>
      </c>
      <c r="N365" s="484">
        <v>5678896</v>
      </c>
      <c r="O365" s="484">
        <v>12679</v>
      </c>
      <c r="P365" s="484" t="s">
        <v>1311</v>
      </c>
      <c r="Q365" s="484">
        <v>143</v>
      </c>
      <c r="R365" s="484">
        <v>95772</v>
      </c>
      <c r="S365" s="484" t="s">
        <v>1311</v>
      </c>
      <c r="T365" s="484">
        <v>714235</v>
      </c>
      <c r="U365" s="484">
        <v>1029153</v>
      </c>
      <c r="V365" s="484">
        <v>2164683</v>
      </c>
      <c r="W365" s="482" t="s">
        <v>99</v>
      </c>
    </row>
    <row r="366" spans="1:23" s="475" customFormat="1" ht="9.75" customHeight="1" x14ac:dyDescent="0.15">
      <c r="A366" s="970" t="s">
        <v>1357</v>
      </c>
      <c r="B366" s="475">
        <v>138486</v>
      </c>
      <c r="C366" s="475">
        <v>3321670</v>
      </c>
      <c r="D366" s="475" t="s">
        <v>1311</v>
      </c>
      <c r="E366" s="475">
        <v>3114308</v>
      </c>
      <c r="F366" s="475">
        <v>207362</v>
      </c>
      <c r="G366" s="475">
        <v>205924</v>
      </c>
      <c r="H366" s="475">
        <v>160179</v>
      </c>
      <c r="I366" s="475" t="s">
        <v>1311</v>
      </c>
      <c r="J366" s="475">
        <v>45745</v>
      </c>
      <c r="K366" s="475">
        <v>550047</v>
      </c>
      <c r="L366" s="475">
        <v>550047</v>
      </c>
      <c r="M366" s="475">
        <v>8593536</v>
      </c>
      <c r="N366" s="475">
        <v>4782950</v>
      </c>
      <c r="O366" s="475">
        <v>5539</v>
      </c>
      <c r="P366" s="475" t="s">
        <v>1311</v>
      </c>
      <c r="Q366" s="475">
        <v>357</v>
      </c>
      <c r="R366" s="475">
        <v>73216</v>
      </c>
      <c r="S366" s="475" t="s">
        <v>1311</v>
      </c>
      <c r="T366" s="475">
        <v>802838</v>
      </c>
      <c r="U366" s="475">
        <v>951749</v>
      </c>
      <c r="V366" s="475">
        <v>1616883</v>
      </c>
      <c r="W366" s="480" t="s">
        <v>233</v>
      </c>
    </row>
    <row r="367" spans="1:23" s="475" customFormat="1" ht="9.75" customHeight="1" x14ac:dyDescent="0.15">
      <c r="A367" s="970" t="s">
        <v>774</v>
      </c>
      <c r="B367" s="475">
        <v>23039</v>
      </c>
      <c r="C367" s="475">
        <v>6066518</v>
      </c>
      <c r="D367" s="475" t="s">
        <v>1311</v>
      </c>
      <c r="E367" s="475">
        <v>6066518</v>
      </c>
      <c r="F367" s="475" t="s">
        <v>1311</v>
      </c>
      <c r="G367" s="475">
        <v>45832</v>
      </c>
      <c r="H367" s="475">
        <v>45832</v>
      </c>
      <c r="I367" s="475" t="s">
        <v>1311</v>
      </c>
      <c r="J367" s="475" t="s">
        <v>1311</v>
      </c>
      <c r="K367" s="475">
        <v>270366</v>
      </c>
      <c r="L367" s="475">
        <v>270366</v>
      </c>
      <c r="M367" s="475">
        <v>8997515</v>
      </c>
      <c r="N367" s="475">
        <v>2947409</v>
      </c>
      <c r="O367" s="475">
        <v>8612</v>
      </c>
      <c r="P367" s="475" t="s">
        <v>1311</v>
      </c>
      <c r="Q367" s="475" t="s">
        <v>1311</v>
      </c>
      <c r="R367" s="475">
        <v>59389</v>
      </c>
      <c r="S367" s="475">
        <v>11171</v>
      </c>
      <c r="T367" s="475">
        <v>403848</v>
      </c>
      <c r="U367" s="475">
        <v>778587</v>
      </c>
      <c r="V367" s="475">
        <v>865681</v>
      </c>
      <c r="W367" s="480" t="s">
        <v>529</v>
      </c>
    </row>
    <row r="368" spans="1:23" s="475" customFormat="1" ht="9.75" customHeight="1" x14ac:dyDescent="0.15">
      <c r="A368" s="970" t="s">
        <v>804</v>
      </c>
      <c r="B368" s="475" t="s">
        <v>1311</v>
      </c>
      <c r="C368" s="475">
        <v>7022906</v>
      </c>
      <c r="D368" s="475" t="s">
        <v>1311</v>
      </c>
      <c r="E368" s="475">
        <v>7022906</v>
      </c>
      <c r="F368" s="475" t="s">
        <v>1311</v>
      </c>
      <c r="G368" s="475">
        <v>46486</v>
      </c>
      <c r="H368" s="475">
        <v>46486</v>
      </c>
      <c r="I368" s="475" t="s">
        <v>1311</v>
      </c>
      <c r="J368" s="475" t="s">
        <v>1311</v>
      </c>
      <c r="K368" s="475">
        <v>365194</v>
      </c>
      <c r="L368" s="475">
        <v>365194</v>
      </c>
      <c r="M368" s="475">
        <v>9103028</v>
      </c>
      <c r="N368" s="475">
        <v>2206734</v>
      </c>
      <c r="O368" s="475">
        <v>7073</v>
      </c>
      <c r="P368" s="475">
        <v>274</v>
      </c>
      <c r="Q368" s="475" t="s">
        <v>1311</v>
      </c>
      <c r="R368" s="475">
        <v>67999</v>
      </c>
      <c r="S368" s="475">
        <v>16283</v>
      </c>
      <c r="T368" s="475">
        <v>552932</v>
      </c>
      <c r="U368" s="475">
        <v>456793</v>
      </c>
      <c r="V368" s="475">
        <v>521532</v>
      </c>
      <c r="W368" s="480" t="s">
        <v>599</v>
      </c>
    </row>
    <row r="369" spans="1:23" s="475" customFormat="1" ht="9.75" customHeight="1" x14ac:dyDescent="0.15">
      <c r="A369" s="970" t="s">
        <v>776</v>
      </c>
      <c r="B369" s="475" t="s">
        <v>1311</v>
      </c>
      <c r="C369" s="475">
        <v>8306758</v>
      </c>
      <c r="D369" s="475">
        <v>344965</v>
      </c>
      <c r="E369" s="475">
        <v>7961793</v>
      </c>
      <c r="F369" s="475" t="s">
        <v>1311</v>
      </c>
      <c r="G369" s="475" t="s">
        <v>1311</v>
      </c>
      <c r="H369" s="475" t="s">
        <v>1311</v>
      </c>
      <c r="I369" s="475" t="s">
        <v>1311</v>
      </c>
      <c r="J369" s="475" t="s">
        <v>1311</v>
      </c>
      <c r="K369" s="475">
        <v>745622</v>
      </c>
      <c r="L369" s="475">
        <v>745622</v>
      </c>
      <c r="M369" s="475">
        <v>8831688</v>
      </c>
      <c r="N369" s="475">
        <v>789910</v>
      </c>
      <c r="O369" s="475">
        <v>7012</v>
      </c>
      <c r="P369" s="475" t="s">
        <v>1311</v>
      </c>
      <c r="Q369" s="475" t="s">
        <v>1311</v>
      </c>
      <c r="R369" s="475">
        <v>55505</v>
      </c>
      <c r="S369" s="475">
        <v>47901</v>
      </c>
      <c r="T369" s="475">
        <v>44457</v>
      </c>
      <c r="U369" s="475">
        <v>139000</v>
      </c>
      <c r="V369" s="475">
        <v>134496</v>
      </c>
      <c r="W369" s="480" t="s">
        <v>777</v>
      </c>
    </row>
    <row r="370" spans="1:23" s="475" customFormat="1" ht="6.75" customHeight="1" x14ac:dyDescent="0.15">
      <c r="A370" s="970"/>
      <c r="W370" s="480"/>
    </row>
    <row r="371" spans="1:23" s="475" customFormat="1" ht="9.75" customHeight="1" x14ac:dyDescent="0.15">
      <c r="A371" s="970" t="s">
        <v>738</v>
      </c>
      <c r="B371" s="475" t="s">
        <v>1311</v>
      </c>
      <c r="C371" s="475">
        <v>7509407</v>
      </c>
      <c r="D371" s="475" t="s">
        <v>1311</v>
      </c>
      <c r="E371" s="475">
        <v>7509407</v>
      </c>
      <c r="F371" s="475" t="s">
        <v>1311</v>
      </c>
      <c r="G371" s="475">
        <v>46486</v>
      </c>
      <c r="H371" s="475">
        <v>46486</v>
      </c>
      <c r="I371" s="475" t="s">
        <v>1311</v>
      </c>
      <c r="J371" s="475" t="s">
        <v>1311</v>
      </c>
      <c r="K371" s="475">
        <v>485873</v>
      </c>
      <c r="L371" s="475">
        <v>485873</v>
      </c>
      <c r="M371" s="475">
        <v>8977380</v>
      </c>
      <c r="N371" s="475">
        <v>1550589</v>
      </c>
      <c r="O371" s="475">
        <v>7060</v>
      </c>
      <c r="P371" s="475">
        <v>274</v>
      </c>
      <c r="Q371" s="475" t="s">
        <v>1311</v>
      </c>
      <c r="R371" s="475">
        <v>68031</v>
      </c>
      <c r="S371" s="475">
        <v>49553</v>
      </c>
      <c r="T371" s="475">
        <v>392920</v>
      </c>
      <c r="U371" s="475">
        <v>223095</v>
      </c>
      <c r="V371" s="475">
        <v>272165</v>
      </c>
      <c r="W371" s="480" t="s">
        <v>600</v>
      </c>
    </row>
    <row r="372" spans="1:23" s="475" customFormat="1" ht="9.75" customHeight="1" x14ac:dyDescent="0.15">
      <c r="A372" s="970" t="s">
        <v>776</v>
      </c>
      <c r="B372" s="475" t="s">
        <v>1311</v>
      </c>
      <c r="C372" s="475">
        <v>8511947</v>
      </c>
      <c r="D372" s="475">
        <v>493802</v>
      </c>
      <c r="E372" s="475">
        <v>8018145</v>
      </c>
      <c r="F372" s="475" t="s">
        <v>1311</v>
      </c>
      <c r="G372" s="475" t="s">
        <v>1311</v>
      </c>
      <c r="H372" s="475" t="s">
        <v>1311</v>
      </c>
      <c r="I372" s="475" t="s">
        <v>1311</v>
      </c>
      <c r="J372" s="475" t="s">
        <v>1311</v>
      </c>
      <c r="K372" s="475">
        <v>686484</v>
      </c>
      <c r="L372" s="475">
        <v>686484</v>
      </c>
      <c r="M372" s="475">
        <v>8868825</v>
      </c>
      <c r="N372" s="475">
        <v>693219</v>
      </c>
      <c r="O372" s="475">
        <v>5422</v>
      </c>
      <c r="P372" s="475" t="s">
        <v>1311</v>
      </c>
      <c r="Q372" s="475" t="s">
        <v>1311</v>
      </c>
      <c r="R372" s="475">
        <v>55366</v>
      </c>
      <c r="S372" s="475">
        <v>27632</v>
      </c>
      <c r="T372" s="475">
        <v>41682</v>
      </c>
      <c r="U372" s="475">
        <v>142859</v>
      </c>
      <c r="V372" s="475">
        <v>145167</v>
      </c>
      <c r="W372" s="480" t="s">
        <v>779</v>
      </c>
    </row>
    <row r="373" spans="1:23" s="475" customFormat="1" ht="6.75" customHeight="1" x14ac:dyDescent="0.15">
      <c r="A373" s="970"/>
      <c r="W373" s="480"/>
    </row>
    <row r="374" spans="1:23" s="475" customFormat="1" ht="9.75" customHeight="1" x14ac:dyDescent="0.15">
      <c r="A374" s="970" t="s">
        <v>1003</v>
      </c>
      <c r="B374" s="475" t="s">
        <v>1311</v>
      </c>
      <c r="C374" s="475">
        <v>2235079</v>
      </c>
      <c r="D374" s="475" t="s">
        <v>1311</v>
      </c>
      <c r="E374" s="475">
        <v>2235079</v>
      </c>
      <c r="F374" s="475" t="s">
        <v>1311</v>
      </c>
      <c r="G374" s="475" t="s">
        <v>1311</v>
      </c>
      <c r="H374" s="475" t="s">
        <v>1311</v>
      </c>
      <c r="I374" s="475" t="s">
        <v>1311</v>
      </c>
      <c r="J374" s="475" t="s">
        <v>1311</v>
      </c>
      <c r="K374" s="475">
        <v>223525</v>
      </c>
      <c r="L374" s="475">
        <v>223525</v>
      </c>
      <c r="M374" s="475">
        <v>2485447</v>
      </c>
      <c r="N374" s="475">
        <v>229103</v>
      </c>
      <c r="O374" s="475">
        <v>1590</v>
      </c>
      <c r="P374" s="475" t="s">
        <v>1311</v>
      </c>
      <c r="Q374" s="475" t="s">
        <v>1311</v>
      </c>
      <c r="R374" s="475">
        <v>22544</v>
      </c>
      <c r="S374" s="475">
        <v>33270</v>
      </c>
      <c r="T374" s="475">
        <v>22686</v>
      </c>
      <c r="U374" s="475">
        <v>5041</v>
      </c>
      <c r="V374" s="475">
        <v>23120</v>
      </c>
      <c r="W374" s="480" t="s">
        <v>601</v>
      </c>
    </row>
    <row r="375" spans="1:23" s="475" customFormat="1" ht="9.75" customHeight="1" x14ac:dyDescent="0.15">
      <c r="A375" s="970" t="s">
        <v>781</v>
      </c>
      <c r="B375" s="475" t="s">
        <v>1311</v>
      </c>
      <c r="C375" s="475">
        <v>1984479</v>
      </c>
      <c r="D375" s="475">
        <v>20976</v>
      </c>
      <c r="E375" s="475">
        <v>1963503</v>
      </c>
      <c r="F375" s="475" t="s">
        <v>1311</v>
      </c>
      <c r="G375" s="475" t="s">
        <v>1311</v>
      </c>
      <c r="H375" s="475" t="s">
        <v>1311</v>
      </c>
      <c r="I375" s="475" t="s">
        <v>1311</v>
      </c>
      <c r="J375" s="475" t="s">
        <v>1311</v>
      </c>
      <c r="K375" s="475">
        <v>92317</v>
      </c>
      <c r="L375" s="475">
        <v>92317</v>
      </c>
      <c r="M375" s="475">
        <v>2141556</v>
      </c>
      <c r="N375" s="475">
        <v>275623</v>
      </c>
      <c r="O375" s="475">
        <v>2332</v>
      </c>
      <c r="P375" s="475" t="s">
        <v>1311</v>
      </c>
      <c r="Q375" s="475" t="s">
        <v>1311</v>
      </c>
      <c r="R375" s="475">
        <v>10419</v>
      </c>
      <c r="S375" s="475" t="s">
        <v>1311</v>
      </c>
      <c r="T375" s="475" t="s">
        <v>1311</v>
      </c>
      <c r="U375" s="475">
        <v>133959</v>
      </c>
      <c r="V375" s="475">
        <v>88763</v>
      </c>
      <c r="W375" s="480" t="s">
        <v>100</v>
      </c>
    </row>
    <row r="376" spans="1:23" s="475" customFormat="1" ht="9.75" customHeight="1" x14ac:dyDescent="0.15">
      <c r="A376" s="970" t="s">
        <v>819</v>
      </c>
      <c r="B376" s="475" t="s">
        <v>1311</v>
      </c>
      <c r="C376" s="475">
        <v>2048373</v>
      </c>
      <c r="D376" s="475">
        <v>173955</v>
      </c>
      <c r="E376" s="475">
        <v>1874418</v>
      </c>
      <c r="F376" s="475" t="s">
        <v>1311</v>
      </c>
      <c r="G376" s="475" t="s">
        <v>1311</v>
      </c>
      <c r="H376" s="475" t="s">
        <v>1311</v>
      </c>
      <c r="I376" s="475" t="s">
        <v>1311</v>
      </c>
      <c r="J376" s="475" t="s">
        <v>1311</v>
      </c>
      <c r="K376" s="475">
        <v>252259</v>
      </c>
      <c r="L376" s="475">
        <v>252259</v>
      </c>
      <c r="M376" s="475">
        <v>2136909</v>
      </c>
      <c r="N376" s="475">
        <v>118387</v>
      </c>
      <c r="O376" s="475">
        <v>739</v>
      </c>
      <c r="P376" s="475" t="s">
        <v>1311</v>
      </c>
      <c r="Q376" s="475" t="s">
        <v>1311</v>
      </c>
      <c r="R376" s="475" t="s">
        <v>1311</v>
      </c>
      <c r="S376" s="475">
        <v>11202</v>
      </c>
      <c r="T376" s="475" t="s">
        <v>1311</v>
      </c>
      <c r="U376" s="475" t="s">
        <v>1311</v>
      </c>
      <c r="V376" s="475">
        <v>22613</v>
      </c>
      <c r="W376" s="480" t="s">
        <v>101</v>
      </c>
    </row>
    <row r="377" spans="1:23" s="475" customFormat="1" ht="9.75" customHeight="1" x14ac:dyDescent="0.15">
      <c r="A377" s="970" t="s">
        <v>1005</v>
      </c>
      <c r="B377" s="475" t="s">
        <v>1311</v>
      </c>
      <c r="C377" s="475">
        <v>2038827</v>
      </c>
      <c r="D377" s="475">
        <v>150034</v>
      </c>
      <c r="E377" s="475">
        <v>1888793</v>
      </c>
      <c r="F377" s="475" t="s">
        <v>1311</v>
      </c>
      <c r="G377" s="475" t="s">
        <v>1311</v>
      </c>
      <c r="H377" s="475" t="s">
        <v>1311</v>
      </c>
      <c r="I377" s="475" t="s">
        <v>1311</v>
      </c>
      <c r="J377" s="475" t="s">
        <v>1311</v>
      </c>
      <c r="K377" s="475">
        <v>177521</v>
      </c>
      <c r="L377" s="475">
        <v>177521</v>
      </c>
      <c r="M377" s="475">
        <v>2067776</v>
      </c>
      <c r="N377" s="475">
        <v>166797</v>
      </c>
      <c r="O377" s="475">
        <v>2351</v>
      </c>
      <c r="P377" s="475" t="s">
        <v>1311</v>
      </c>
      <c r="Q377" s="475" t="s">
        <v>1311</v>
      </c>
      <c r="R377" s="475">
        <v>22542</v>
      </c>
      <c r="S377" s="475">
        <v>3429</v>
      </c>
      <c r="T377" s="475">
        <v>21771</v>
      </c>
      <c r="U377" s="475" t="s">
        <v>1311</v>
      </c>
      <c r="V377" s="475" t="s">
        <v>1311</v>
      </c>
      <c r="W377" s="480" t="s">
        <v>102</v>
      </c>
    </row>
    <row r="378" spans="1:23" s="475" customFormat="1" ht="9.75" customHeight="1" x14ac:dyDescent="0.15">
      <c r="A378" s="970" t="s">
        <v>784</v>
      </c>
      <c r="B378" s="475" t="s">
        <v>1311</v>
      </c>
      <c r="C378" s="475">
        <v>2440268</v>
      </c>
      <c r="D378" s="475">
        <v>148837</v>
      </c>
      <c r="E378" s="475">
        <v>2291431</v>
      </c>
      <c r="F378" s="475" t="s">
        <v>1311</v>
      </c>
      <c r="G378" s="475" t="s">
        <v>1311</v>
      </c>
      <c r="H378" s="475" t="s">
        <v>1311</v>
      </c>
      <c r="I378" s="475" t="s">
        <v>1311</v>
      </c>
      <c r="J378" s="475" t="s">
        <v>1311</v>
      </c>
      <c r="K378" s="475">
        <v>164387</v>
      </c>
      <c r="L378" s="475">
        <v>164387</v>
      </c>
      <c r="M378" s="475">
        <v>2522584</v>
      </c>
      <c r="N378" s="475">
        <v>132412</v>
      </c>
      <c r="O378" s="475" t="s">
        <v>1311</v>
      </c>
      <c r="P378" s="475" t="s">
        <v>1311</v>
      </c>
      <c r="Q378" s="475" t="s">
        <v>1311</v>
      </c>
      <c r="R378" s="475">
        <v>22405</v>
      </c>
      <c r="S378" s="475">
        <v>13001</v>
      </c>
      <c r="T378" s="475">
        <v>19911</v>
      </c>
      <c r="U378" s="475">
        <v>8900</v>
      </c>
      <c r="V378" s="475">
        <v>33791</v>
      </c>
      <c r="W378" s="480" t="s">
        <v>785</v>
      </c>
    </row>
    <row r="379" spans="1:23" s="475" customFormat="1" ht="6.75" customHeight="1" x14ac:dyDescent="0.15">
      <c r="A379" s="970"/>
      <c r="W379" s="480"/>
    </row>
    <row r="380" spans="1:23" s="475" customFormat="1" ht="9.75" customHeight="1" x14ac:dyDescent="0.15">
      <c r="A380" s="970" t="s">
        <v>1359</v>
      </c>
      <c r="B380" s="475" t="s">
        <v>1311</v>
      </c>
      <c r="C380" s="475">
        <v>791897</v>
      </c>
      <c r="D380" s="475" t="s">
        <v>1311</v>
      </c>
      <c r="E380" s="475">
        <v>791897</v>
      </c>
      <c r="F380" s="475" t="s">
        <v>1311</v>
      </c>
      <c r="G380" s="475" t="s">
        <v>1311</v>
      </c>
      <c r="H380" s="475" t="s">
        <v>1311</v>
      </c>
      <c r="I380" s="475" t="s">
        <v>1311</v>
      </c>
      <c r="J380" s="475" t="s">
        <v>1311</v>
      </c>
      <c r="K380" s="475">
        <v>85084</v>
      </c>
      <c r="L380" s="475">
        <v>85084</v>
      </c>
      <c r="M380" s="475">
        <v>872396</v>
      </c>
      <c r="N380" s="475">
        <v>75421</v>
      </c>
      <c r="O380" s="475">
        <v>794</v>
      </c>
      <c r="P380" s="475" t="s">
        <v>1311</v>
      </c>
      <c r="Q380" s="475" t="s">
        <v>1311</v>
      </c>
      <c r="R380" s="475">
        <v>22544</v>
      </c>
      <c r="S380" s="475">
        <v>12518</v>
      </c>
      <c r="T380" s="475" t="s">
        <v>1311</v>
      </c>
      <c r="U380" s="475">
        <v>5041</v>
      </c>
      <c r="V380" s="475" t="s">
        <v>1311</v>
      </c>
      <c r="W380" s="480" t="s">
        <v>602</v>
      </c>
    </row>
    <row r="381" spans="1:23" s="475" customFormat="1" ht="9.75" customHeight="1" x14ac:dyDescent="0.15">
      <c r="A381" s="970" t="s">
        <v>957</v>
      </c>
      <c r="B381" s="475" t="s">
        <v>1311</v>
      </c>
      <c r="C381" s="475">
        <v>1036424</v>
      </c>
      <c r="D381" s="475" t="s">
        <v>1311</v>
      </c>
      <c r="E381" s="475">
        <v>1036424</v>
      </c>
      <c r="F381" s="475" t="s">
        <v>1311</v>
      </c>
      <c r="G381" s="475" t="s">
        <v>1311</v>
      </c>
      <c r="H381" s="475" t="s">
        <v>1311</v>
      </c>
      <c r="I381" s="475" t="s">
        <v>1311</v>
      </c>
      <c r="J381" s="475" t="s">
        <v>1311</v>
      </c>
      <c r="K381" s="475">
        <v>45043</v>
      </c>
      <c r="L381" s="475">
        <v>45043</v>
      </c>
      <c r="M381" s="475">
        <v>1083242</v>
      </c>
      <c r="N381" s="475">
        <v>62257</v>
      </c>
      <c r="O381" s="475">
        <v>796</v>
      </c>
      <c r="P381" s="475" t="s">
        <v>1311</v>
      </c>
      <c r="Q381" s="475" t="s">
        <v>1311</v>
      </c>
      <c r="R381" s="475" t="s">
        <v>1311</v>
      </c>
      <c r="S381" s="475">
        <v>12037</v>
      </c>
      <c r="T381" s="475">
        <v>22686</v>
      </c>
      <c r="U381" s="475" t="s">
        <v>1311</v>
      </c>
      <c r="V381" s="475">
        <v>23120</v>
      </c>
      <c r="W381" s="480" t="s">
        <v>86</v>
      </c>
    </row>
    <row r="382" spans="1:23" s="475" customFormat="1" ht="9.75" customHeight="1" x14ac:dyDescent="0.15">
      <c r="A382" s="970" t="s">
        <v>1324</v>
      </c>
      <c r="B382" s="475" t="s">
        <v>1311</v>
      </c>
      <c r="C382" s="475">
        <v>406758</v>
      </c>
      <c r="D382" s="475" t="s">
        <v>1311</v>
      </c>
      <c r="E382" s="475">
        <v>406758</v>
      </c>
      <c r="F382" s="475" t="s">
        <v>1311</v>
      </c>
      <c r="G382" s="475" t="s">
        <v>1311</v>
      </c>
      <c r="H382" s="475" t="s">
        <v>1311</v>
      </c>
      <c r="I382" s="475" t="s">
        <v>1311</v>
      </c>
      <c r="J382" s="475" t="s">
        <v>1311</v>
      </c>
      <c r="K382" s="475">
        <v>93398</v>
      </c>
      <c r="L382" s="475">
        <v>93398</v>
      </c>
      <c r="M382" s="475">
        <v>529809</v>
      </c>
      <c r="N382" s="475">
        <v>91425</v>
      </c>
      <c r="O382" s="475" t="s">
        <v>1311</v>
      </c>
      <c r="P382" s="475" t="s">
        <v>1311</v>
      </c>
      <c r="Q382" s="475" t="s">
        <v>1311</v>
      </c>
      <c r="R382" s="475" t="s">
        <v>1311</v>
      </c>
      <c r="S382" s="475">
        <v>8715</v>
      </c>
      <c r="T382" s="475" t="s">
        <v>1311</v>
      </c>
      <c r="U382" s="475" t="s">
        <v>1311</v>
      </c>
      <c r="V382" s="475" t="s">
        <v>1311</v>
      </c>
      <c r="W382" s="480" t="s">
        <v>87</v>
      </c>
    </row>
    <row r="383" spans="1:23" s="475" customFormat="1" ht="9.75" customHeight="1" x14ac:dyDescent="0.15">
      <c r="A383" s="970" t="s">
        <v>1320</v>
      </c>
      <c r="B383" s="475" t="s">
        <v>1311</v>
      </c>
      <c r="C383" s="475">
        <v>592339</v>
      </c>
      <c r="D383" s="475" t="s">
        <v>1311</v>
      </c>
      <c r="E383" s="475">
        <v>592339</v>
      </c>
      <c r="F383" s="475" t="s">
        <v>1311</v>
      </c>
      <c r="G383" s="475" t="s">
        <v>1311</v>
      </c>
      <c r="H383" s="475" t="s">
        <v>1311</v>
      </c>
      <c r="I383" s="475" t="s">
        <v>1311</v>
      </c>
      <c r="J383" s="475" t="s">
        <v>1311</v>
      </c>
      <c r="K383" s="475">
        <v>47516</v>
      </c>
      <c r="L383" s="475">
        <v>47516</v>
      </c>
      <c r="M383" s="475">
        <v>602637</v>
      </c>
      <c r="N383" s="475">
        <v>69624</v>
      </c>
      <c r="O383" s="475">
        <v>794</v>
      </c>
      <c r="P383" s="475" t="s">
        <v>1311</v>
      </c>
      <c r="Q383" s="475" t="s">
        <v>1311</v>
      </c>
      <c r="R383" s="475" t="s">
        <v>1311</v>
      </c>
      <c r="S383" s="475" t="s">
        <v>1311</v>
      </c>
      <c r="T383" s="475" t="s">
        <v>1311</v>
      </c>
      <c r="U383" s="475">
        <v>57272</v>
      </c>
      <c r="V383" s="475" t="s">
        <v>1311</v>
      </c>
      <c r="W383" s="480" t="s">
        <v>88</v>
      </c>
    </row>
    <row r="384" spans="1:23" s="475" customFormat="1" ht="9.75" customHeight="1" x14ac:dyDescent="0.15">
      <c r="A384" s="970" t="s">
        <v>823</v>
      </c>
      <c r="B384" s="475" t="s">
        <v>1311</v>
      </c>
      <c r="C384" s="475">
        <v>703884</v>
      </c>
      <c r="D384" s="475" t="s">
        <v>1311</v>
      </c>
      <c r="E384" s="475">
        <v>703884</v>
      </c>
      <c r="F384" s="475" t="s">
        <v>1311</v>
      </c>
      <c r="G384" s="475" t="s">
        <v>1311</v>
      </c>
      <c r="H384" s="475" t="s">
        <v>1311</v>
      </c>
      <c r="I384" s="475" t="s">
        <v>1311</v>
      </c>
      <c r="J384" s="475" t="s">
        <v>1311</v>
      </c>
      <c r="K384" s="475">
        <v>44801</v>
      </c>
      <c r="L384" s="475">
        <v>44801</v>
      </c>
      <c r="M384" s="475">
        <v>816151</v>
      </c>
      <c r="N384" s="475">
        <v>136509</v>
      </c>
      <c r="O384" s="475">
        <v>791</v>
      </c>
      <c r="P384" s="475" t="s">
        <v>1311</v>
      </c>
      <c r="Q384" s="475" t="s">
        <v>1311</v>
      </c>
      <c r="R384" s="475" t="s">
        <v>1311</v>
      </c>
      <c r="S384" s="475" t="s">
        <v>1311</v>
      </c>
      <c r="T384" s="475" t="s">
        <v>1311</v>
      </c>
      <c r="U384" s="475">
        <v>62100</v>
      </c>
      <c r="V384" s="475">
        <v>45026</v>
      </c>
      <c r="W384" s="480" t="s">
        <v>103</v>
      </c>
    </row>
    <row r="385" spans="1:23" s="475" customFormat="1" ht="9.75" customHeight="1" x14ac:dyDescent="0.15">
      <c r="A385" s="970" t="s">
        <v>1321</v>
      </c>
      <c r="B385" s="475" t="s">
        <v>1311</v>
      </c>
      <c r="C385" s="475">
        <v>688256</v>
      </c>
      <c r="D385" s="475">
        <v>20976</v>
      </c>
      <c r="E385" s="475">
        <v>667280</v>
      </c>
      <c r="F385" s="475" t="s">
        <v>1311</v>
      </c>
      <c r="G385" s="475" t="s">
        <v>1311</v>
      </c>
      <c r="H385" s="475" t="s">
        <v>1311</v>
      </c>
      <c r="I385" s="475" t="s">
        <v>1311</v>
      </c>
      <c r="J385" s="475" t="s">
        <v>1311</v>
      </c>
      <c r="K385" s="475" t="s">
        <v>1311</v>
      </c>
      <c r="L385" s="475" t="s">
        <v>1311</v>
      </c>
      <c r="M385" s="475">
        <v>722768</v>
      </c>
      <c r="N385" s="475">
        <v>69490</v>
      </c>
      <c r="O385" s="475">
        <v>747</v>
      </c>
      <c r="P385" s="475" t="s">
        <v>1311</v>
      </c>
      <c r="Q385" s="475" t="s">
        <v>1311</v>
      </c>
      <c r="R385" s="475">
        <v>10419</v>
      </c>
      <c r="S385" s="475" t="s">
        <v>1311</v>
      </c>
      <c r="T385" s="475" t="s">
        <v>1311</v>
      </c>
      <c r="U385" s="475">
        <v>14587</v>
      </c>
      <c r="V385" s="475">
        <v>43737</v>
      </c>
      <c r="W385" s="480" t="s">
        <v>104</v>
      </c>
    </row>
    <row r="386" spans="1:23" s="475" customFormat="1" ht="9.75" customHeight="1" x14ac:dyDescent="0.15">
      <c r="A386" s="970" t="s">
        <v>995</v>
      </c>
      <c r="B386" s="475" t="s">
        <v>1311</v>
      </c>
      <c r="C386" s="475">
        <v>562915</v>
      </c>
      <c r="D386" s="475">
        <v>88011</v>
      </c>
      <c r="E386" s="475">
        <v>474904</v>
      </c>
      <c r="F386" s="475" t="s">
        <v>1311</v>
      </c>
      <c r="G386" s="475" t="s">
        <v>1311</v>
      </c>
      <c r="H386" s="475" t="s">
        <v>1311</v>
      </c>
      <c r="I386" s="475" t="s">
        <v>1311</v>
      </c>
      <c r="J386" s="475" t="s">
        <v>1311</v>
      </c>
      <c r="K386" s="475">
        <v>111932</v>
      </c>
      <c r="L386" s="475">
        <v>111932</v>
      </c>
      <c r="M386" s="475">
        <v>670655</v>
      </c>
      <c r="N386" s="475">
        <v>56037</v>
      </c>
      <c r="O386" s="475">
        <v>739</v>
      </c>
      <c r="P386" s="475" t="s">
        <v>1311</v>
      </c>
      <c r="Q386" s="475" t="s">
        <v>1311</v>
      </c>
      <c r="R386" s="475" t="s">
        <v>1311</v>
      </c>
      <c r="S386" s="475">
        <v>11202</v>
      </c>
      <c r="T386" s="475" t="s">
        <v>1311</v>
      </c>
      <c r="U386" s="475" t="s">
        <v>1311</v>
      </c>
      <c r="V386" s="475" t="s">
        <v>1311</v>
      </c>
      <c r="W386" s="480" t="s">
        <v>105</v>
      </c>
    </row>
    <row r="387" spans="1:23" s="475" customFormat="1" ht="9.75" customHeight="1" x14ac:dyDescent="0.15">
      <c r="A387" s="970" t="s">
        <v>1342</v>
      </c>
      <c r="B387" s="475" t="s">
        <v>1311</v>
      </c>
      <c r="C387" s="475">
        <v>874300</v>
      </c>
      <c r="D387" s="475">
        <v>67622</v>
      </c>
      <c r="E387" s="475">
        <v>806678</v>
      </c>
      <c r="F387" s="475" t="s">
        <v>1311</v>
      </c>
      <c r="G387" s="475" t="s">
        <v>1311</v>
      </c>
      <c r="H387" s="475" t="s">
        <v>1311</v>
      </c>
      <c r="I387" s="475" t="s">
        <v>1311</v>
      </c>
      <c r="J387" s="475" t="s">
        <v>1311</v>
      </c>
      <c r="K387" s="475">
        <v>83237</v>
      </c>
      <c r="L387" s="475">
        <v>83237</v>
      </c>
      <c r="M387" s="475">
        <v>881567</v>
      </c>
      <c r="N387" s="475">
        <v>44183</v>
      </c>
      <c r="O387" s="475" t="s">
        <v>1311</v>
      </c>
      <c r="P387" s="475" t="s">
        <v>1311</v>
      </c>
      <c r="Q387" s="475" t="s">
        <v>1311</v>
      </c>
      <c r="R387" s="475" t="s">
        <v>1311</v>
      </c>
      <c r="S387" s="475" t="s">
        <v>1311</v>
      </c>
      <c r="T387" s="475" t="s">
        <v>1311</v>
      </c>
      <c r="U387" s="475" t="s">
        <v>1311</v>
      </c>
      <c r="V387" s="475">
        <v>22613</v>
      </c>
      <c r="W387" s="480" t="s">
        <v>106</v>
      </c>
    </row>
    <row r="388" spans="1:23" s="475" customFormat="1" ht="9.75" customHeight="1" x14ac:dyDescent="0.15">
      <c r="A388" s="970" t="s">
        <v>794</v>
      </c>
      <c r="B388" s="475" t="s">
        <v>1311</v>
      </c>
      <c r="C388" s="475">
        <v>611158</v>
      </c>
      <c r="D388" s="475">
        <v>18322</v>
      </c>
      <c r="E388" s="475">
        <v>592836</v>
      </c>
      <c r="F388" s="475" t="s">
        <v>1311</v>
      </c>
      <c r="G388" s="475" t="s">
        <v>1311</v>
      </c>
      <c r="H388" s="475" t="s">
        <v>1311</v>
      </c>
      <c r="I388" s="475" t="s">
        <v>1311</v>
      </c>
      <c r="J388" s="475" t="s">
        <v>1311</v>
      </c>
      <c r="K388" s="475">
        <v>57090</v>
      </c>
      <c r="L388" s="475">
        <v>57090</v>
      </c>
      <c r="M388" s="475">
        <v>584687</v>
      </c>
      <c r="N388" s="475">
        <v>18167</v>
      </c>
      <c r="O388" s="475" t="s">
        <v>1311</v>
      </c>
      <c r="P388" s="475" t="s">
        <v>1311</v>
      </c>
      <c r="Q388" s="475" t="s">
        <v>1311</v>
      </c>
      <c r="R388" s="475" t="s">
        <v>1311</v>
      </c>
      <c r="S388" s="475" t="s">
        <v>1311</v>
      </c>
      <c r="T388" s="475" t="s">
        <v>1311</v>
      </c>
      <c r="U388" s="475" t="s">
        <v>1311</v>
      </c>
      <c r="V388" s="475" t="s">
        <v>1311</v>
      </c>
      <c r="W388" s="480" t="s">
        <v>107</v>
      </c>
    </row>
    <row r="389" spans="1:23" s="475" customFormat="1" ht="9.75" customHeight="1" x14ac:dyDescent="0.15">
      <c r="A389" s="970" t="s">
        <v>1343</v>
      </c>
      <c r="B389" s="475" t="s">
        <v>1311</v>
      </c>
      <c r="C389" s="475">
        <v>528287</v>
      </c>
      <c r="D389" s="475">
        <v>65656</v>
      </c>
      <c r="E389" s="475">
        <v>462631</v>
      </c>
      <c r="F389" s="475" t="s">
        <v>1311</v>
      </c>
      <c r="G389" s="475" t="s">
        <v>1311</v>
      </c>
      <c r="H389" s="475" t="s">
        <v>1311</v>
      </c>
      <c r="I389" s="475" t="s">
        <v>1311</v>
      </c>
      <c r="J389" s="475" t="s">
        <v>1311</v>
      </c>
      <c r="K389" s="475">
        <v>89402</v>
      </c>
      <c r="L389" s="475">
        <v>89402</v>
      </c>
      <c r="M389" s="475">
        <v>544256</v>
      </c>
      <c r="N389" s="475">
        <v>20675</v>
      </c>
      <c r="O389" s="475">
        <v>782</v>
      </c>
      <c r="P389" s="475" t="s">
        <v>1311</v>
      </c>
      <c r="Q389" s="475" t="s">
        <v>1311</v>
      </c>
      <c r="R389" s="475" t="s">
        <v>1311</v>
      </c>
      <c r="S389" s="475" t="s">
        <v>1311</v>
      </c>
      <c r="T389" s="475">
        <v>9887</v>
      </c>
      <c r="U389" s="475" t="s">
        <v>1311</v>
      </c>
      <c r="V389" s="475" t="s">
        <v>1311</v>
      </c>
      <c r="W389" s="480" t="s">
        <v>89</v>
      </c>
    </row>
    <row r="390" spans="1:23" s="475" customFormat="1" ht="9.75" customHeight="1" x14ac:dyDescent="0.15">
      <c r="A390" s="970" t="s">
        <v>1344</v>
      </c>
      <c r="B390" s="475" t="s">
        <v>1311</v>
      </c>
      <c r="C390" s="475">
        <v>573447</v>
      </c>
      <c r="D390" s="475">
        <v>19590</v>
      </c>
      <c r="E390" s="475">
        <v>553857</v>
      </c>
      <c r="F390" s="475" t="s">
        <v>1311</v>
      </c>
      <c r="G390" s="475" t="s">
        <v>1311</v>
      </c>
      <c r="H390" s="475" t="s">
        <v>1311</v>
      </c>
      <c r="I390" s="475" t="s">
        <v>1311</v>
      </c>
      <c r="J390" s="475" t="s">
        <v>1311</v>
      </c>
      <c r="K390" s="475">
        <v>35349</v>
      </c>
      <c r="L390" s="475">
        <v>35349</v>
      </c>
      <c r="M390" s="475">
        <v>576830</v>
      </c>
      <c r="N390" s="475">
        <v>70278</v>
      </c>
      <c r="O390" s="475">
        <v>790</v>
      </c>
      <c r="P390" s="475" t="s">
        <v>1311</v>
      </c>
      <c r="Q390" s="475" t="s">
        <v>1311</v>
      </c>
      <c r="R390" s="475" t="s">
        <v>1311</v>
      </c>
      <c r="S390" s="475" t="s">
        <v>1311</v>
      </c>
      <c r="T390" s="475" t="s">
        <v>1311</v>
      </c>
      <c r="U390" s="475" t="s">
        <v>1311</v>
      </c>
      <c r="V390" s="475" t="s">
        <v>1311</v>
      </c>
      <c r="W390" s="480" t="s">
        <v>90</v>
      </c>
    </row>
    <row r="391" spans="1:23" s="475" customFormat="1" ht="9.75" customHeight="1" x14ac:dyDescent="0.15">
      <c r="A391" s="970" t="s">
        <v>1332</v>
      </c>
      <c r="B391" s="475" t="s">
        <v>1311</v>
      </c>
      <c r="C391" s="475">
        <v>937093</v>
      </c>
      <c r="D391" s="475">
        <v>64788</v>
      </c>
      <c r="E391" s="475">
        <v>872305</v>
      </c>
      <c r="F391" s="475" t="s">
        <v>1311</v>
      </c>
      <c r="G391" s="475" t="s">
        <v>1311</v>
      </c>
      <c r="H391" s="475" t="s">
        <v>1311</v>
      </c>
      <c r="I391" s="475" t="s">
        <v>1311</v>
      </c>
      <c r="J391" s="475" t="s">
        <v>1311</v>
      </c>
      <c r="K391" s="475">
        <v>52770</v>
      </c>
      <c r="L391" s="475">
        <v>52770</v>
      </c>
      <c r="M391" s="475">
        <v>946690</v>
      </c>
      <c r="N391" s="475">
        <v>75844</v>
      </c>
      <c r="O391" s="475">
        <v>779</v>
      </c>
      <c r="P391" s="475" t="s">
        <v>1311</v>
      </c>
      <c r="Q391" s="475" t="s">
        <v>1311</v>
      </c>
      <c r="R391" s="475">
        <v>22542</v>
      </c>
      <c r="S391" s="475">
        <v>3429</v>
      </c>
      <c r="T391" s="475">
        <v>11884</v>
      </c>
      <c r="U391" s="475" t="s">
        <v>1311</v>
      </c>
      <c r="V391" s="475" t="s">
        <v>1311</v>
      </c>
      <c r="W391" s="480" t="s">
        <v>91</v>
      </c>
    </row>
    <row r="392" spans="1:23" s="475" customFormat="1" ht="9.75" customHeight="1" x14ac:dyDescent="0.15">
      <c r="A392" s="970" t="s">
        <v>981</v>
      </c>
      <c r="B392" s="475" t="s">
        <v>1311</v>
      </c>
      <c r="C392" s="475">
        <v>824082</v>
      </c>
      <c r="D392" s="475">
        <v>47900</v>
      </c>
      <c r="E392" s="475">
        <v>776182</v>
      </c>
      <c r="F392" s="475" t="s">
        <v>1311</v>
      </c>
      <c r="G392" s="475" t="s">
        <v>1311</v>
      </c>
      <c r="H392" s="475" t="s">
        <v>1311</v>
      </c>
      <c r="I392" s="475" t="s">
        <v>1311</v>
      </c>
      <c r="J392" s="475" t="s">
        <v>1311</v>
      </c>
      <c r="K392" s="475">
        <v>73704</v>
      </c>
      <c r="L392" s="475">
        <v>73704</v>
      </c>
      <c r="M392" s="475">
        <v>866424</v>
      </c>
      <c r="N392" s="475">
        <v>44261</v>
      </c>
      <c r="O392" s="475" t="s">
        <v>1311</v>
      </c>
      <c r="P392" s="475" t="s">
        <v>1311</v>
      </c>
      <c r="Q392" s="475" t="s">
        <v>1311</v>
      </c>
      <c r="R392" s="475" t="s">
        <v>1311</v>
      </c>
      <c r="S392" s="475">
        <v>13001</v>
      </c>
      <c r="T392" s="475">
        <v>9912</v>
      </c>
      <c r="U392" s="475">
        <v>8900</v>
      </c>
      <c r="V392" s="475">
        <v>353</v>
      </c>
      <c r="W392" s="480" t="s">
        <v>799</v>
      </c>
    </row>
    <row r="393" spans="1:23" s="475" customFormat="1" ht="9.75" customHeight="1" x14ac:dyDescent="0.15">
      <c r="A393" s="970" t="s">
        <v>957</v>
      </c>
      <c r="B393" s="475" t="s">
        <v>1311</v>
      </c>
      <c r="C393" s="475">
        <v>720757</v>
      </c>
      <c r="D393" s="475">
        <v>29323</v>
      </c>
      <c r="E393" s="475">
        <v>691434</v>
      </c>
      <c r="F393" s="475" t="s">
        <v>1311</v>
      </c>
      <c r="G393" s="475" t="s">
        <v>1311</v>
      </c>
      <c r="H393" s="475" t="s">
        <v>1311</v>
      </c>
      <c r="I393" s="475" t="s">
        <v>1311</v>
      </c>
      <c r="J393" s="475" t="s">
        <v>1311</v>
      </c>
      <c r="K393" s="475">
        <v>18922</v>
      </c>
      <c r="L393" s="475">
        <v>18922</v>
      </c>
      <c r="M393" s="475">
        <v>726075</v>
      </c>
      <c r="N393" s="475">
        <v>67629</v>
      </c>
      <c r="O393" s="475" t="s">
        <v>1311</v>
      </c>
      <c r="P393" s="475" t="s">
        <v>1311</v>
      </c>
      <c r="Q393" s="475" t="s">
        <v>1311</v>
      </c>
      <c r="R393" s="475">
        <v>22405</v>
      </c>
      <c r="S393" s="475" t="s">
        <v>1311</v>
      </c>
      <c r="T393" s="475" t="s">
        <v>1311</v>
      </c>
      <c r="U393" s="475" t="s">
        <v>1311</v>
      </c>
      <c r="V393" s="475">
        <v>33438</v>
      </c>
      <c r="W393" s="480" t="s">
        <v>86</v>
      </c>
    </row>
    <row r="394" spans="1:23" s="475" customFormat="1" ht="9.75" customHeight="1" x14ac:dyDescent="0.15">
      <c r="A394" s="971" t="s">
        <v>1324</v>
      </c>
      <c r="B394" s="479" t="s">
        <v>1311</v>
      </c>
      <c r="C394" s="478">
        <v>895429</v>
      </c>
      <c r="D394" s="478">
        <v>71614</v>
      </c>
      <c r="E394" s="478">
        <v>823815</v>
      </c>
      <c r="F394" s="478" t="s">
        <v>1311</v>
      </c>
      <c r="G394" s="478" t="s">
        <v>1311</v>
      </c>
      <c r="H394" s="478" t="s">
        <v>1311</v>
      </c>
      <c r="I394" s="478" t="s">
        <v>1311</v>
      </c>
      <c r="J394" s="478" t="s">
        <v>1311</v>
      </c>
      <c r="K394" s="478">
        <v>71761</v>
      </c>
      <c r="L394" s="478">
        <v>71761</v>
      </c>
      <c r="M394" s="478">
        <v>930085</v>
      </c>
      <c r="N394" s="478">
        <v>20522</v>
      </c>
      <c r="O394" s="478" t="s">
        <v>1311</v>
      </c>
      <c r="P394" s="478" t="s">
        <v>1311</v>
      </c>
      <c r="Q394" s="478" t="s">
        <v>1311</v>
      </c>
      <c r="R394" s="478" t="s">
        <v>1311</v>
      </c>
      <c r="S394" s="478" t="s">
        <v>1311</v>
      </c>
      <c r="T394" s="478">
        <v>9999</v>
      </c>
      <c r="U394" s="478" t="s">
        <v>1311</v>
      </c>
      <c r="V394" s="478" t="s">
        <v>1311</v>
      </c>
      <c r="W394" s="476" t="s">
        <v>87</v>
      </c>
    </row>
    <row r="395" spans="1:23" ht="12" customHeight="1" x14ac:dyDescent="0.15"/>
    <row r="396" spans="1:23" ht="12" customHeight="1" x14ac:dyDescent="0.15"/>
    <row r="397" spans="1:23" ht="12" customHeight="1" x14ac:dyDescent="0.15">
      <c r="K397" s="490" t="s">
        <v>108</v>
      </c>
    </row>
    <row r="398" spans="1:23" s="486" customFormat="1" ht="21" customHeight="1" x14ac:dyDescent="0.15">
      <c r="A398" s="1023" t="s">
        <v>230</v>
      </c>
      <c r="B398" s="489" t="s">
        <v>352</v>
      </c>
      <c r="C398" s="488"/>
      <c r="D398" s="488"/>
      <c r="E398" s="488"/>
      <c r="F398" s="488"/>
      <c r="G398" s="488"/>
      <c r="H398" s="488"/>
      <c r="I398" s="488"/>
      <c r="J398" s="488"/>
      <c r="K398" s="488"/>
      <c r="L398" s="488"/>
      <c r="M398" s="488"/>
      <c r="N398" s="851"/>
      <c r="O398" s="852" t="s">
        <v>351</v>
      </c>
      <c r="P398" s="488"/>
      <c r="Q398" s="488"/>
      <c r="R398" s="488"/>
      <c r="S398" s="488"/>
      <c r="T398" s="488"/>
      <c r="U398" s="488"/>
      <c r="V398" s="488"/>
      <c r="W398" s="1026" t="s">
        <v>92</v>
      </c>
    </row>
    <row r="399" spans="1:23" s="486" customFormat="1" ht="21" customHeight="1" x14ac:dyDescent="0.15">
      <c r="A399" s="1024"/>
      <c r="B399" s="834" t="s">
        <v>1362</v>
      </c>
      <c r="C399" s="852" t="s">
        <v>337</v>
      </c>
      <c r="D399" s="851"/>
      <c r="E399" s="852" t="s">
        <v>336</v>
      </c>
      <c r="F399" s="488"/>
      <c r="G399" s="488"/>
      <c r="H399" s="851"/>
      <c r="I399" s="852" t="s">
        <v>318</v>
      </c>
      <c r="J399" s="488"/>
      <c r="K399" s="488"/>
      <c r="L399" s="851"/>
      <c r="M399" s="852" t="s">
        <v>317</v>
      </c>
      <c r="N399" s="851"/>
      <c r="O399" s="1029" t="s">
        <v>350</v>
      </c>
      <c r="P399" s="852" t="s">
        <v>345</v>
      </c>
      <c r="Q399" s="488"/>
      <c r="R399" s="488"/>
      <c r="S399" s="488"/>
      <c r="T399" s="488"/>
      <c r="U399" s="488"/>
      <c r="V399" s="488"/>
      <c r="W399" s="1027"/>
    </row>
    <row r="400" spans="1:23" s="486" customFormat="1" ht="52.5" customHeight="1" x14ac:dyDescent="0.15">
      <c r="A400" s="1025"/>
      <c r="B400" s="492" t="s">
        <v>1368</v>
      </c>
      <c r="C400" s="854" t="s">
        <v>117</v>
      </c>
      <c r="D400" s="487" t="s">
        <v>326</v>
      </c>
      <c r="E400" s="854" t="s">
        <v>1326</v>
      </c>
      <c r="F400" s="487" t="s">
        <v>361</v>
      </c>
      <c r="G400" s="487" t="s">
        <v>321</v>
      </c>
      <c r="H400" s="487" t="s">
        <v>349</v>
      </c>
      <c r="I400" s="854" t="s">
        <v>1364</v>
      </c>
      <c r="J400" s="487" t="s">
        <v>315</v>
      </c>
      <c r="K400" s="487" t="s">
        <v>313</v>
      </c>
      <c r="L400" s="487" t="s">
        <v>311</v>
      </c>
      <c r="M400" s="854" t="s">
        <v>1334</v>
      </c>
      <c r="N400" s="487" t="s">
        <v>310</v>
      </c>
      <c r="O400" s="1030"/>
      <c r="P400" s="854" t="s">
        <v>1335</v>
      </c>
      <c r="Q400" s="487" t="s">
        <v>344</v>
      </c>
      <c r="R400" s="487" t="s">
        <v>342</v>
      </c>
      <c r="S400" s="487" t="s">
        <v>341</v>
      </c>
      <c r="T400" s="487" t="s">
        <v>340</v>
      </c>
      <c r="U400" s="487" t="s">
        <v>329</v>
      </c>
      <c r="V400" s="494" t="s">
        <v>1381</v>
      </c>
      <c r="W400" s="1028"/>
    </row>
    <row r="401" spans="1:23" s="475" customFormat="1" ht="9.75" customHeight="1" x14ac:dyDescent="0.15">
      <c r="A401" s="969" t="s">
        <v>772</v>
      </c>
      <c r="B401" s="485">
        <v>1662231</v>
      </c>
      <c r="C401" s="484">
        <v>23327</v>
      </c>
      <c r="D401" s="484">
        <v>23327</v>
      </c>
      <c r="E401" s="484">
        <v>2295784</v>
      </c>
      <c r="F401" s="484" t="s">
        <v>1311</v>
      </c>
      <c r="G401" s="484">
        <v>1755086</v>
      </c>
      <c r="H401" s="484">
        <v>540698</v>
      </c>
      <c r="I401" s="484">
        <v>474001</v>
      </c>
      <c r="J401" s="484">
        <v>306738</v>
      </c>
      <c r="K401" s="484">
        <v>134171</v>
      </c>
      <c r="L401" s="484">
        <v>33092</v>
      </c>
      <c r="M401" s="484">
        <v>272727</v>
      </c>
      <c r="N401" s="484">
        <v>272727</v>
      </c>
      <c r="O401" s="484">
        <v>2037346</v>
      </c>
      <c r="P401" s="484">
        <v>1532722</v>
      </c>
      <c r="Q401" s="484">
        <v>79954</v>
      </c>
      <c r="R401" s="484" t="s">
        <v>1311</v>
      </c>
      <c r="S401" s="484">
        <v>342017</v>
      </c>
      <c r="T401" s="484">
        <v>125855</v>
      </c>
      <c r="U401" s="484">
        <v>387571</v>
      </c>
      <c r="V401" s="484">
        <v>597325</v>
      </c>
      <c r="W401" s="482" t="s">
        <v>99</v>
      </c>
    </row>
    <row r="402" spans="1:23" s="475" customFormat="1" ht="9.75" customHeight="1" x14ac:dyDescent="0.15">
      <c r="A402" s="970" t="s">
        <v>1312</v>
      </c>
      <c r="B402" s="475">
        <v>1332368</v>
      </c>
      <c r="C402" s="475">
        <v>126446</v>
      </c>
      <c r="D402" s="475">
        <v>126446</v>
      </c>
      <c r="E402" s="475">
        <v>3236874</v>
      </c>
      <c r="F402" s="475" t="s">
        <v>1311</v>
      </c>
      <c r="G402" s="475">
        <v>3029512</v>
      </c>
      <c r="H402" s="475">
        <v>207362</v>
      </c>
      <c r="I402" s="475">
        <v>193332</v>
      </c>
      <c r="J402" s="475">
        <v>160179</v>
      </c>
      <c r="K402" s="475" t="s">
        <v>1311</v>
      </c>
      <c r="L402" s="475">
        <v>33153</v>
      </c>
      <c r="M402" s="475">
        <v>253934</v>
      </c>
      <c r="N402" s="475">
        <v>253934</v>
      </c>
      <c r="O402" s="475">
        <v>2056719</v>
      </c>
      <c r="P402" s="475">
        <v>1651178</v>
      </c>
      <c r="Q402" s="475">
        <v>70302</v>
      </c>
      <c r="R402" s="475" t="s">
        <v>1311</v>
      </c>
      <c r="S402" s="475">
        <v>326993</v>
      </c>
      <c r="T402" s="475">
        <v>331644</v>
      </c>
      <c r="U402" s="475">
        <v>392972</v>
      </c>
      <c r="V402" s="475">
        <v>529267</v>
      </c>
      <c r="W402" s="480" t="s">
        <v>233</v>
      </c>
    </row>
    <row r="403" spans="1:23" s="475" customFormat="1" ht="9.75" customHeight="1" x14ac:dyDescent="0.15">
      <c r="A403" s="970" t="s">
        <v>774</v>
      </c>
      <c r="B403" s="475">
        <v>820121</v>
      </c>
      <c r="C403" s="475">
        <v>23039</v>
      </c>
      <c r="D403" s="475">
        <v>23039</v>
      </c>
      <c r="E403" s="475">
        <v>5830008</v>
      </c>
      <c r="F403" s="475" t="s">
        <v>1311</v>
      </c>
      <c r="G403" s="475">
        <v>5830008</v>
      </c>
      <c r="H403" s="475" t="s">
        <v>1311</v>
      </c>
      <c r="I403" s="475">
        <v>45832</v>
      </c>
      <c r="J403" s="475">
        <v>45832</v>
      </c>
      <c r="K403" s="475" t="s">
        <v>1311</v>
      </c>
      <c r="L403" s="475" t="s">
        <v>1311</v>
      </c>
      <c r="M403" s="475">
        <v>151227</v>
      </c>
      <c r="N403" s="475">
        <v>151227</v>
      </c>
      <c r="O403" s="475">
        <v>1666220</v>
      </c>
      <c r="P403" s="475">
        <v>1310571</v>
      </c>
      <c r="Q403" s="475">
        <v>67934</v>
      </c>
      <c r="R403" s="475">
        <v>13995</v>
      </c>
      <c r="S403" s="475">
        <v>219402</v>
      </c>
      <c r="T403" s="475">
        <v>238133</v>
      </c>
      <c r="U403" s="475">
        <v>364725</v>
      </c>
      <c r="V403" s="475">
        <v>406382</v>
      </c>
      <c r="W403" s="480" t="s">
        <v>529</v>
      </c>
    </row>
    <row r="404" spans="1:23" s="475" customFormat="1" ht="9.75" customHeight="1" x14ac:dyDescent="0.15">
      <c r="A404" s="970" t="s">
        <v>804</v>
      </c>
      <c r="B404" s="475">
        <v>583848</v>
      </c>
      <c r="C404" s="475" t="s">
        <v>1311</v>
      </c>
      <c r="D404" s="475" t="s">
        <v>1311</v>
      </c>
      <c r="E404" s="475">
        <v>6687535</v>
      </c>
      <c r="F404" s="475" t="s">
        <v>1311</v>
      </c>
      <c r="G404" s="475">
        <v>6687535</v>
      </c>
      <c r="H404" s="475" t="s">
        <v>1311</v>
      </c>
      <c r="I404" s="475">
        <v>46486</v>
      </c>
      <c r="J404" s="475">
        <v>46486</v>
      </c>
      <c r="K404" s="475" t="s">
        <v>1311</v>
      </c>
      <c r="L404" s="475" t="s">
        <v>1311</v>
      </c>
      <c r="M404" s="475">
        <v>162273</v>
      </c>
      <c r="N404" s="475">
        <v>162273</v>
      </c>
      <c r="O404" s="475">
        <v>1816543</v>
      </c>
      <c r="P404" s="475">
        <v>1278251</v>
      </c>
      <c r="Q404" s="475">
        <v>57619</v>
      </c>
      <c r="R404" s="475">
        <v>14641</v>
      </c>
      <c r="S404" s="475">
        <v>275446</v>
      </c>
      <c r="T404" s="475">
        <v>180060</v>
      </c>
      <c r="U404" s="475">
        <v>345613</v>
      </c>
      <c r="V404" s="475">
        <v>404872</v>
      </c>
      <c r="W404" s="480" t="s">
        <v>599</v>
      </c>
    </row>
    <row r="405" spans="1:23" s="475" customFormat="1" ht="9.75" customHeight="1" x14ac:dyDescent="0.15">
      <c r="A405" s="970" t="s">
        <v>776</v>
      </c>
      <c r="B405" s="475">
        <v>361539</v>
      </c>
      <c r="C405" s="475" t="s">
        <v>1311</v>
      </c>
      <c r="D405" s="475" t="s">
        <v>1311</v>
      </c>
      <c r="E405" s="475">
        <v>7655325</v>
      </c>
      <c r="F405" s="475">
        <v>344965</v>
      </c>
      <c r="G405" s="475">
        <v>7310360</v>
      </c>
      <c r="H405" s="475" t="s">
        <v>1311</v>
      </c>
      <c r="I405" s="475" t="s">
        <v>1311</v>
      </c>
      <c r="J405" s="475" t="s">
        <v>1311</v>
      </c>
      <c r="K405" s="475" t="s">
        <v>1311</v>
      </c>
      <c r="L405" s="475" t="s">
        <v>1311</v>
      </c>
      <c r="M405" s="475">
        <v>386453</v>
      </c>
      <c r="N405" s="475">
        <v>386453</v>
      </c>
      <c r="O405" s="475">
        <v>1930580</v>
      </c>
      <c r="P405" s="475">
        <v>919978</v>
      </c>
      <c r="Q405" s="475">
        <v>55526</v>
      </c>
      <c r="R405" s="475">
        <v>62529</v>
      </c>
      <c r="S405" s="475">
        <v>128478</v>
      </c>
      <c r="T405" s="475">
        <v>130636</v>
      </c>
      <c r="U405" s="475">
        <v>112774</v>
      </c>
      <c r="V405" s="475">
        <v>430035</v>
      </c>
      <c r="W405" s="480" t="s">
        <v>777</v>
      </c>
    </row>
    <row r="406" spans="1:23" s="475" customFormat="1" ht="6.75" customHeight="1" x14ac:dyDescent="0.15">
      <c r="A406" s="970"/>
      <c r="W406" s="480"/>
    </row>
    <row r="407" spans="1:23" s="475" customFormat="1" ht="9.75" customHeight="1" x14ac:dyDescent="0.15">
      <c r="A407" s="970" t="s">
        <v>738</v>
      </c>
      <c r="B407" s="475">
        <v>537491</v>
      </c>
      <c r="C407" s="475" t="s">
        <v>1311</v>
      </c>
      <c r="D407" s="475" t="s">
        <v>1311</v>
      </c>
      <c r="E407" s="475">
        <v>7170860</v>
      </c>
      <c r="F407" s="475" t="s">
        <v>1311</v>
      </c>
      <c r="G407" s="475">
        <v>7170860</v>
      </c>
      <c r="H407" s="475" t="s">
        <v>1311</v>
      </c>
      <c r="I407" s="475">
        <v>46486</v>
      </c>
      <c r="J407" s="475">
        <v>46486</v>
      </c>
      <c r="K407" s="475" t="s">
        <v>1311</v>
      </c>
      <c r="L407" s="475" t="s">
        <v>1311</v>
      </c>
      <c r="M407" s="475">
        <v>209445</v>
      </c>
      <c r="N407" s="475">
        <v>209445</v>
      </c>
      <c r="O407" s="475">
        <v>1816303</v>
      </c>
      <c r="P407" s="475">
        <v>1201328</v>
      </c>
      <c r="Q407" s="475">
        <v>57910</v>
      </c>
      <c r="R407" s="475">
        <v>43997</v>
      </c>
      <c r="S407" s="475">
        <v>233231</v>
      </c>
      <c r="T407" s="475">
        <v>142142</v>
      </c>
      <c r="U407" s="475">
        <v>268627</v>
      </c>
      <c r="V407" s="475">
        <v>455421</v>
      </c>
      <c r="W407" s="480" t="s">
        <v>600</v>
      </c>
    </row>
    <row r="408" spans="1:23" s="475" customFormat="1" ht="9.75" customHeight="1" x14ac:dyDescent="0.15">
      <c r="A408" s="970" t="s">
        <v>776</v>
      </c>
      <c r="B408" s="475">
        <v>275091</v>
      </c>
      <c r="C408" s="475" t="s">
        <v>1311</v>
      </c>
      <c r="D408" s="475" t="s">
        <v>1311</v>
      </c>
      <c r="E408" s="475">
        <v>7792256</v>
      </c>
      <c r="F408" s="475">
        <v>493802</v>
      </c>
      <c r="G408" s="475">
        <v>7298454</v>
      </c>
      <c r="H408" s="475" t="s">
        <v>1311</v>
      </c>
      <c r="I408" s="475" t="s">
        <v>1311</v>
      </c>
      <c r="J408" s="475" t="s">
        <v>1311</v>
      </c>
      <c r="K408" s="475" t="s">
        <v>1311</v>
      </c>
      <c r="L408" s="475" t="s">
        <v>1311</v>
      </c>
      <c r="M408" s="475">
        <v>383350</v>
      </c>
      <c r="N408" s="475">
        <v>383350</v>
      </c>
      <c r="O408" s="475">
        <v>1916809</v>
      </c>
      <c r="P408" s="475">
        <v>893984</v>
      </c>
      <c r="Q408" s="475">
        <v>55562</v>
      </c>
      <c r="R408" s="475">
        <v>44802</v>
      </c>
      <c r="S408" s="475">
        <v>168799</v>
      </c>
      <c r="T408" s="475">
        <v>111754</v>
      </c>
      <c r="U408" s="475">
        <v>123699</v>
      </c>
      <c r="V408" s="475">
        <v>389368</v>
      </c>
      <c r="W408" s="480" t="s">
        <v>779</v>
      </c>
    </row>
    <row r="409" spans="1:23" s="475" customFormat="1" ht="6.75" customHeight="1" x14ac:dyDescent="0.15">
      <c r="A409" s="970"/>
      <c r="W409" s="480"/>
    </row>
    <row r="410" spans="1:23" s="475" customFormat="1" ht="9.75" customHeight="1" x14ac:dyDescent="0.15">
      <c r="A410" s="970" t="s">
        <v>1003</v>
      </c>
      <c r="B410" s="475">
        <v>120852</v>
      </c>
      <c r="C410" s="475" t="s">
        <v>1311</v>
      </c>
      <c r="D410" s="475" t="s">
        <v>1311</v>
      </c>
      <c r="E410" s="475">
        <v>2160786</v>
      </c>
      <c r="F410" s="475" t="s">
        <v>1311</v>
      </c>
      <c r="G410" s="475">
        <v>2160786</v>
      </c>
      <c r="H410" s="475" t="s">
        <v>1311</v>
      </c>
      <c r="I410" s="475" t="s">
        <v>1311</v>
      </c>
      <c r="J410" s="475" t="s">
        <v>1311</v>
      </c>
      <c r="K410" s="475" t="s">
        <v>1311</v>
      </c>
      <c r="L410" s="475" t="s">
        <v>1311</v>
      </c>
      <c r="M410" s="475">
        <v>95558</v>
      </c>
      <c r="N410" s="475">
        <v>95558</v>
      </c>
      <c r="O410" s="475">
        <v>426594</v>
      </c>
      <c r="P410" s="475">
        <v>224334</v>
      </c>
      <c r="Q410" s="475">
        <v>20073</v>
      </c>
      <c r="R410" s="475">
        <v>29356</v>
      </c>
      <c r="S410" s="475">
        <v>22395</v>
      </c>
      <c r="T410" s="475">
        <v>30722</v>
      </c>
      <c r="U410" s="475">
        <v>23397</v>
      </c>
      <c r="V410" s="475">
        <v>98391</v>
      </c>
      <c r="W410" s="480" t="s">
        <v>601</v>
      </c>
    </row>
    <row r="411" spans="1:23" s="475" customFormat="1" ht="9.75" customHeight="1" x14ac:dyDescent="0.15">
      <c r="A411" s="970" t="s">
        <v>1358</v>
      </c>
      <c r="B411" s="475">
        <v>40150</v>
      </c>
      <c r="C411" s="475" t="s">
        <v>1311</v>
      </c>
      <c r="D411" s="475" t="s">
        <v>1311</v>
      </c>
      <c r="E411" s="475">
        <v>1819544</v>
      </c>
      <c r="F411" s="475">
        <v>20976</v>
      </c>
      <c r="G411" s="475">
        <v>1798568</v>
      </c>
      <c r="H411" s="475" t="s">
        <v>1311</v>
      </c>
      <c r="I411" s="475" t="s">
        <v>1311</v>
      </c>
      <c r="J411" s="475" t="s">
        <v>1311</v>
      </c>
      <c r="K411" s="475" t="s">
        <v>1311</v>
      </c>
      <c r="L411" s="475" t="s">
        <v>1311</v>
      </c>
      <c r="M411" s="475">
        <v>46389</v>
      </c>
      <c r="N411" s="475">
        <v>46389</v>
      </c>
      <c r="O411" s="475">
        <v>430188</v>
      </c>
      <c r="P411" s="475">
        <v>219325</v>
      </c>
      <c r="Q411" s="475" t="s">
        <v>1311</v>
      </c>
      <c r="R411" s="475" t="s">
        <v>1311</v>
      </c>
      <c r="S411" s="475">
        <v>23501</v>
      </c>
      <c r="T411" s="475">
        <v>84174</v>
      </c>
      <c r="U411" s="475">
        <v>43648</v>
      </c>
      <c r="V411" s="475">
        <v>68002</v>
      </c>
      <c r="W411" s="480" t="s">
        <v>100</v>
      </c>
    </row>
    <row r="412" spans="1:23" s="475" customFormat="1" ht="9.75" customHeight="1" x14ac:dyDescent="0.15">
      <c r="A412" s="970" t="s">
        <v>819</v>
      </c>
      <c r="B412" s="475">
        <v>83833</v>
      </c>
      <c r="C412" s="475" t="s">
        <v>1311</v>
      </c>
      <c r="D412" s="475" t="s">
        <v>1311</v>
      </c>
      <c r="E412" s="475">
        <v>1858194</v>
      </c>
      <c r="F412" s="475">
        <v>173955</v>
      </c>
      <c r="G412" s="475">
        <v>1684239</v>
      </c>
      <c r="H412" s="475" t="s">
        <v>1311</v>
      </c>
      <c r="I412" s="475" t="s">
        <v>1311</v>
      </c>
      <c r="J412" s="475" t="s">
        <v>1311</v>
      </c>
      <c r="K412" s="475" t="s">
        <v>1311</v>
      </c>
      <c r="L412" s="475" t="s">
        <v>1311</v>
      </c>
      <c r="M412" s="475">
        <v>160328</v>
      </c>
      <c r="N412" s="475">
        <v>160328</v>
      </c>
      <c r="O412" s="475">
        <v>523733</v>
      </c>
      <c r="P412" s="475">
        <v>241623</v>
      </c>
      <c r="Q412" s="475">
        <v>15024</v>
      </c>
      <c r="R412" s="475">
        <v>25978</v>
      </c>
      <c r="S412" s="475" t="s">
        <v>1311</v>
      </c>
      <c r="T412" s="475">
        <v>15740</v>
      </c>
      <c r="U412" s="475">
        <v>45729</v>
      </c>
      <c r="V412" s="475">
        <v>139152</v>
      </c>
      <c r="W412" s="480" t="s">
        <v>101</v>
      </c>
    </row>
    <row r="413" spans="1:23" s="475" customFormat="1" ht="9.75" customHeight="1" x14ac:dyDescent="0.15">
      <c r="A413" s="970" t="s">
        <v>1378</v>
      </c>
      <c r="B413" s="475">
        <v>116704</v>
      </c>
      <c r="C413" s="475" t="s">
        <v>1311</v>
      </c>
      <c r="D413" s="475" t="s">
        <v>1311</v>
      </c>
      <c r="E413" s="475">
        <v>1816801</v>
      </c>
      <c r="F413" s="475">
        <v>150034</v>
      </c>
      <c r="G413" s="475">
        <v>1666767</v>
      </c>
      <c r="H413" s="475" t="s">
        <v>1311</v>
      </c>
      <c r="I413" s="475" t="s">
        <v>1311</v>
      </c>
      <c r="J413" s="475" t="s">
        <v>1311</v>
      </c>
      <c r="K413" s="475" t="s">
        <v>1311</v>
      </c>
      <c r="L413" s="475" t="s">
        <v>1311</v>
      </c>
      <c r="M413" s="475">
        <v>84178</v>
      </c>
      <c r="N413" s="475">
        <v>84178</v>
      </c>
      <c r="O413" s="475">
        <v>550065</v>
      </c>
      <c r="P413" s="475">
        <v>234696</v>
      </c>
      <c r="Q413" s="475">
        <v>20429</v>
      </c>
      <c r="R413" s="475">
        <v>7195</v>
      </c>
      <c r="S413" s="475">
        <v>82582</v>
      </c>
      <c r="T413" s="475" t="s">
        <v>1311</v>
      </c>
      <c r="U413" s="475" t="s">
        <v>1311</v>
      </c>
      <c r="V413" s="475">
        <v>124490</v>
      </c>
      <c r="W413" s="480" t="s">
        <v>102</v>
      </c>
    </row>
    <row r="414" spans="1:23" s="475" customFormat="1" ht="9.75" customHeight="1" x14ac:dyDescent="0.15">
      <c r="A414" s="970" t="s">
        <v>1382</v>
      </c>
      <c r="B414" s="475">
        <v>34404</v>
      </c>
      <c r="C414" s="475" t="s">
        <v>1311</v>
      </c>
      <c r="D414" s="475" t="s">
        <v>1311</v>
      </c>
      <c r="E414" s="475">
        <v>2297717</v>
      </c>
      <c r="F414" s="475">
        <v>148837</v>
      </c>
      <c r="G414" s="475">
        <v>2148880</v>
      </c>
      <c r="H414" s="475" t="s">
        <v>1311</v>
      </c>
      <c r="I414" s="475" t="s">
        <v>1311</v>
      </c>
      <c r="J414" s="475" t="s">
        <v>1311</v>
      </c>
      <c r="K414" s="475" t="s">
        <v>1311</v>
      </c>
      <c r="L414" s="475" t="s">
        <v>1311</v>
      </c>
      <c r="M414" s="475">
        <v>92455</v>
      </c>
      <c r="N414" s="475">
        <v>92455</v>
      </c>
      <c r="O414" s="475">
        <v>412823</v>
      </c>
      <c r="P414" s="475">
        <v>198340</v>
      </c>
      <c r="Q414" s="475">
        <v>20109</v>
      </c>
      <c r="R414" s="475">
        <v>11629</v>
      </c>
      <c r="S414" s="475">
        <v>62716</v>
      </c>
      <c r="T414" s="475">
        <v>11840</v>
      </c>
      <c r="U414" s="475">
        <v>34322</v>
      </c>
      <c r="V414" s="475">
        <v>57724</v>
      </c>
      <c r="W414" s="480" t="s">
        <v>785</v>
      </c>
    </row>
    <row r="415" spans="1:23" s="475" customFormat="1" ht="6.75" customHeight="1" x14ac:dyDescent="0.15">
      <c r="A415" s="970"/>
      <c r="W415" s="480"/>
    </row>
    <row r="416" spans="1:23" s="475" customFormat="1" ht="9.75" customHeight="1" x14ac:dyDescent="0.15">
      <c r="A416" s="970" t="s">
        <v>786</v>
      </c>
      <c r="B416" s="475">
        <v>34524</v>
      </c>
      <c r="C416" s="475" t="s">
        <v>1311</v>
      </c>
      <c r="D416" s="475" t="s">
        <v>1311</v>
      </c>
      <c r="E416" s="475">
        <v>767875</v>
      </c>
      <c r="F416" s="475" t="s">
        <v>1311</v>
      </c>
      <c r="G416" s="475">
        <v>767875</v>
      </c>
      <c r="H416" s="475" t="s">
        <v>1311</v>
      </c>
      <c r="I416" s="475" t="s">
        <v>1311</v>
      </c>
      <c r="J416" s="475" t="s">
        <v>1311</v>
      </c>
      <c r="K416" s="475" t="s">
        <v>1311</v>
      </c>
      <c r="L416" s="475" t="s">
        <v>1311</v>
      </c>
      <c r="M416" s="475">
        <v>29100</v>
      </c>
      <c r="N416" s="475">
        <v>29100</v>
      </c>
      <c r="O416" s="475">
        <v>175677</v>
      </c>
      <c r="P416" s="475">
        <v>95671</v>
      </c>
      <c r="Q416" s="475">
        <v>20073</v>
      </c>
      <c r="R416" s="475">
        <v>21764</v>
      </c>
      <c r="S416" s="475" t="s">
        <v>1311</v>
      </c>
      <c r="T416" s="475">
        <v>18622</v>
      </c>
      <c r="U416" s="475" t="s">
        <v>1311</v>
      </c>
      <c r="V416" s="475">
        <v>35212</v>
      </c>
      <c r="W416" s="480" t="s">
        <v>602</v>
      </c>
    </row>
    <row r="417" spans="1:23" s="475" customFormat="1" ht="9.75" customHeight="1" x14ac:dyDescent="0.15">
      <c r="A417" s="970" t="s">
        <v>1319</v>
      </c>
      <c r="B417" s="475">
        <v>3618</v>
      </c>
      <c r="C417" s="475" t="s">
        <v>1311</v>
      </c>
      <c r="D417" s="475" t="s">
        <v>1311</v>
      </c>
      <c r="E417" s="475">
        <v>999034</v>
      </c>
      <c r="F417" s="475" t="s">
        <v>1311</v>
      </c>
      <c r="G417" s="475">
        <v>999034</v>
      </c>
      <c r="H417" s="475" t="s">
        <v>1311</v>
      </c>
      <c r="I417" s="475" t="s">
        <v>1311</v>
      </c>
      <c r="J417" s="475" t="s">
        <v>1311</v>
      </c>
      <c r="K417" s="475" t="s">
        <v>1311</v>
      </c>
      <c r="L417" s="475" t="s">
        <v>1311</v>
      </c>
      <c r="M417" s="475">
        <v>21951</v>
      </c>
      <c r="N417" s="475">
        <v>21951</v>
      </c>
      <c r="O417" s="475">
        <v>134923</v>
      </c>
      <c r="P417" s="475">
        <v>74441</v>
      </c>
      <c r="Q417" s="475" t="s">
        <v>1311</v>
      </c>
      <c r="R417" s="475" t="s">
        <v>1311</v>
      </c>
      <c r="S417" s="475">
        <v>22395</v>
      </c>
      <c r="T417" s="475" t="s">
        <v>1311</v>
      </c>
      <c r="U417" s="475">
        <v>23397</v>
      </c>
      <c r="V417" s="475">
        <v>28649</v>
      </c>
      <c r="W417" s="480" t="s">
        <v>86</v>
      </c>
    </row>
    <row r="418" spans="1:23" s="475" customFormat="1" ht="9.75" customHeight="1" x14ac:dyDescent="0.15">
      <c r="A418" s="970" t="s">
        <v>821</v>
      </c>
      <c r="B418" s="475">
        <v>82710</v>
      </c>
      <c r="C418" s="475" t="s">
        <v>1311</v>
      </c>
      <c r="D418" s="475" t="s">
        <v>1311</v>
      </c>
      <c r="E418" s="475">
        <v>393877</v>
      </c>
      <c r="F418" s="475" t="s">
        <v>1311</v>
      </c>
      <c r="G418" s="475">
        <v>393877</v>
      </c>
      <c r="H418" s="475" t="s">
        <v>1311</v>
      </c>
      <c r="I418" s="475" t="s">
        <v>1311</v>
      </c>
      <c r="J418" s="475" t="s">
        <v>1311</v>
      </c>
      <c r="K418" s="475" t="s">
        <v>1311</v>
      </c>
      <c r="L418" s="475" t="s">
        <v>1311</v>
      </c>
      <c r="M418" s="475">
        <v>44507</v>
      </c>
      <c r="N418" s="475">
        <v>44507</v>
      </c>
      <c r="O418" s="475">
        <v>115994</v>
      </c>
      <c r="P418" s="475">
        <v>54222</v>
      </c>
      <c r="Q418" s="475" t="s">
        <v>1311</v>
      </c>
      <c r="R418" s="475">
        <v>7592</v>
      </c>
      <c r="S418" s="475" t="s">
        <v>1311</v>
      </c>
      <c r="T418" s="475">
        <v>12100</v>
      </c>
      <c r="U418" s="475" t="s">
        <v>1311</v>
      </c>
      <c r="V418" s="475">
        <v>34530</v>
      </c>
      <c r="W418" s="480" t="s">
        <v>87</v>
      </c>
    </row>
    <row r="419" spans="1:23" s="475" customFormat="1" ht="9.75" customHeight="1" x14ac:dyDescent="0.15">
      <c r="A419" s="970" t="s">
        <v>1340</v>
      </c>
      <c r="B419" s="475">
        <v>11558</v>
      </c>
      <c r="C419" s="475" t="s">
        <v>1311</v>
      </c>
      <c r="D419" s="475" t="s">
        <v>1311</v>
      </c>
      <c r="E419" s="475">
        <v>509033</v>
      </c>
      <c r="F419" s="475" t="s">
        <v>1311</v>
      </c>
      <c r="G419" s="475">
        <v>509033</v>
      </c>
      <c r="H419" s="475" t="s">
        <v>1311</v>
      </c>
      <c r="I419" s="475" t="s">
        <v>1311</v>
      </c>
      <c r="J419" s="475" t="s">
        <v>1311</v>
      </c>
      <c r="K419" s="475" t="s">
        <v>1311</v>
      </c>
      <c r="L419" s="475" t="s">
        <v>1311</v>
      </c>
      <c r="M419" s="475">
        <v>23980</v>
      </c>
      <c r="N419" s="475">
        <v>23980</v>
      </c>
      <c r="O419" s="475">
        <v>139555</v>
      </c>
      <c r="P419" s="475">
        <v>32713</v>
      </c>
      <c r="Q419" s="475" t="s">
        <v>1311</v>
      </c>
      <c r="R419" s="475" t="s">
        <v>1311</v>
      </c>
      <c r="S419" s="475" t="s">
        <v>1311</v>
      </c>
      <c r="T419" s="475">
        <v>24740</v>
      </c>
      <c r="U419" s="475" t="s">
        <v>1311</v>
      </c>
      <c r="V419" s="475">
        <v>7973</v>
      </c>
      <c r="W419" s="480" t="s">
        <v>88</v>
      </c>
    </row>
    <row r="420" spans="1:23" s="475" customFormat="1" ht="9.75" customHeight="1" x14ac:dyDescent="0.15">
      <c r="A420" s="970" t="s">
        <v>823</v>
      </c>
      <c r="B420" s="475">
        <v>28592</v>
      </c>
      <c r="C420" s="475" t="s">
        <v>1311</v>
      </c>
      <c r="D420" s="475" t="s">
        <v>1311</v>
      </c>
      <c r="E420" s="475">
        <v>657233</v>
      </c>
      <c r="F420" s="475" t="s">
        <v>1311</v>
      </c>
      <c r="G420" s="475">
        <v>657233</v>
      </c>
      <c r="H420" s="475" t="s">
        <v>1311</v>
      </c>
      <c r="I420" s="475" t="s">
        <v>1311</v>
      </c>
      <c r="J420" s="475" t="s">
        <v>1311</v>
      </c>
      <c r="K420" s="475" t="s">
        <v>1311</v>
      </c>
      <c r="L420" s="475" t="s">
        <v>1311</v>
      </c>
      <c r="M420" s="475">
        <v>22409</v>
      </c>
      <c r="N420" s="475">
        <v>22409</v>
      </c>
      <c r="O420" s="475">
        <v>163802</v>
      </c>
      <c r="P420" s="475">
        <v>94759</v>
      </c>
      <c r="Q420" s="475" t="s">
        <v>1311</v>
      </c>
      <c r="R420" s="475" t="s">
        <v>1311</v>
      </c>
      <c r="S420" s="475">
        <v>23501</v>
      </c>
      <c r="T420" s="475">
        <v>35981</v>
      </c>
      <c r="U420" s="475" t="s">
        <v>1311</v>
      </c>
      <c r="V420" s="475">
        <v>35277</v>
      </c>
      <c r="W420" s="480" t="s">
        <v>103</v>
      </c>
    </row>
    <row r="421" spans="1:23" s="475" customFormat="1" ht="9.75" customHeight="1" x14ac:dyDescent="0.15">
      <c r="A421" s="970" t="s">
        <v>1366</v>
      </c>
      <c r="B421" s="475" t="s">
        <v>1311</v>
      </c>
      <c r="C421" s="475" t="s">
        <v>1311</v>
      </c>
      <c r="D421" s="475" t="s">
        <v>1311</v>
      </c>
      <c r="E421" s="475">
        <v>653278</v>
      </c>
      <c r="F421" s="475">
        <v>20976</v>
      </c>
      <c r="G421" s="475">
        <v>632302</v>
      </c>
      <c r="H421" s="475" t="s">
        <v>1311</v>
      </c>
      <c r="I421" s="475" t="s">
        <v>1311</v>
      </c>
      <c r="J421" s="475" t="s">
        <v>1311</v>
      </c>
      <c r="K421" s="475" t="s">
        <v>1311</v>
      </c>
      <c r="L421" s="475" t="s">
        <v>1311</v>
      </c>
      <c r="M421" s="475" t="s">
        <v>1311</v>
      </c>
      <c r="N421" s="475" t="s">
        <v>1311</v>
      </c>
      <c r="O421" s="475">
        <v>126831</v>
      </c>
      <c r="P421" s="475">
        <v>91853</v>
      </c>
      <c r="Q421" s="475" t="s">
        <v>1311</v>
      </c>
      <c r="R421" s="475" t="s">
        <v>1311</v>
      </c>
      <c r="S421" s="475" t="s">
        <v>1311</v>
      </c>
      <c r="T421" s="475">
        <v>23453</v>
      </c>
      <c r="U421" s="475">
        <v>43648</v>
      </c>
      <c r="V421" s="475">
        <v>24752</v>
      </c>
      <c r="W421" s="480" t="s">
        <v>104</v>
      </c>
    </row>
    <row r="422" spans="1:23" s="475" customFormat="1" ht="9.75" customHeight="1" x14ac:dyDescent="0.15">
      <c r="A422" s="970" t="s">
        <v>1322</v>
      </c>
      <c r="B422" s="475">
        <v>44096</v>
      </c>
      <c r="C422" s="475" t="s">
        <v>1311</v>
      </c>
      <c r="D422" s="475" t="s">
        <v>1311</v>
      </c>
      <c r="E422" s="475">
        <v>526633</v>
      </c>
      <c r="F422" s="475">
        <v>88011</v>
      </c>
      <c r="G422" s="475">
        <v>438622</v>
      </c>
      <c r="H422" s="475" t="s">
        <v>1311</v>
      </c>
      <c r="I422" s="475" t="s">
        <v>1311</v>
      </c>
      <c r="J422" s="475" t="s">
        <v>1311</v>
      </c>
      <c r="K422" s="475" t="s">
        <v>1311</v>
      </c>
      <c r="L422" s="475" t="s">
        <v>1311</v>
      </c>
      <c r="M422" s="475">
        <v>87985</v>
      </c>
      <c r="N422" s="475">
        <v>87985</v>
      </c>
      <c r="O422" s="475">
        <v>159624</v>
      </c>
      <c r="P422" s="475">
        <v>99395</v>
      </c>
      <c r="Q422" s="475" t="s">
        <v>1311</v>
      </c>
      <c r="R422" s="475">
        <v>25978</v>
      </c>
      <c r="S422" s="475" t="s">
        <v>1311</v>
      </c>
      <c r="T422" s="475">
        <v>15740</v>
      </c>
      <c r="U422" s="475">
        <v>12303</v>
      </c>
      <c r="V422" s="475">
        <v>45374</v>
      </c>
      <c r="W422" s="480" t="s">
        <v>105</v>
      </c>
    </row>
    <row r="423" spans="1:23" s="475" customFormat="1" ht="9.75" customHeight="1" x14ac:dyDescent="0.15">
      <c r="A423" s="970" t="s">
        <v>978</v>
      </c>
      <c r="B423" s="475">
        <v>21570</v>
      </c>
      <c r="C423" s="475" t="s">
        <v>1311</v>
      </c>
      <c r="D423" s="475" t="s">
        <v>1311</v>
      </c>
      <c r="E423" s="475">
        <v>791913</v>
      </c>
      <c r="F423" s="475">
        <v>67622</v>
      </c>
      <c r="G423" s="475">
        <v>724291</v>
      </c>
      <c r="H423" s="475" t="s">
        <v>1311</v>
      </c>
      <c r="I423" s="475" t="s">
        <v>1311</v>
      </c>
      <c r="J423" s="475" t="s">
        <v>1311</v>
      </c>
      <c r="K423" s="475" t="s">
        <v>1311</v>
      </c>
      <c r="L423" s="475" t="s">
        <v>1311</v>
      </c>
      <c r="M423" s="475">
        <v>45471</v>
      </c>
      <c r="N423" s="475">
        <v>45471</v>
      </c>
      <c r="O423" s="475">
        <v>203349</v>
      </c>
      <c r="P423" s="475">
        <v>83196</v>
      </c>
      <c r="Q423" s="475">
        <v>15024</v>
      </c>
      <c r="R423" s="475" t="s">
        <v>1311</v>
      </c>
      <c r="S423" s="475" t="s">
        <v>1311</v>
      </c>
      <c r="T423" s="475" t="s">
        <v>1311</v>
      </c>
      <c r="U423" s="475">
        <v>25400</v>
      </c>
      <c r="V423" s="475">
        <v>42772</v>
      </c>
      <c r="W423" s="480" t="s">
        <v>106</v>
      </c>
    </row>
    <row r="424" spans="1:23" s="475" customFormat="1" ht="9.75" customHeight="1" x14ac:dyDescent="0.15">
      <c r="A424" s="970" t="s">
        <v>1383</v>
      </c>
      <c r="B424" s="475">
        <v>18167</v>
      </c>
      <c r="C424" s="475" t="s">
        <v>1311</v>
      </c>
      <c r="D424" s="475" t="s">
        <v>1311</v>
      </c>
      <c r="E424" s="475">
        <v>539648</v>
      </c>
      <c r="F424" s="475">
        <v>18322</v>
      </c>
      <c r="G424" s="475">
        <v>521326</v>
      </c>
      <c r="H424" s="475" t="s">
        <v>1311</v>
      </c>
      <c r="I424" s="475" t="s">
        <v>1311</v>
      </c>
      <c r="J424" s="475" t="s">
        <v>1311</v>
      </c>
      <c r="K424" s="475" t="s">
        <v>1311</v>
      </c>
      <c r="L424" s="475" t="s">
        <v>1311</v>
      </c>
      <c r="M424" s="475">
        <v>26872</v>
      </c>
      <c r="N424" s="475">
        <v>26872</v>
      </c>
      <c r="O424" s="475">
        <v>160760</v>
      </c>
      <c r="P424" s="475">
        <v>59032</v>
      </c>
      <c r="Q424" s="475" t="s">
        <v>1311</v>
      </c>
      <c r="R424" s="475" t="s">
        <v>1311</v>
      </c>
      <c r="S424" s="475" t="s">
        <v>1311</v>
      </c>
      <c r="T424" s="475" t="s">
        <v>1311</v>
      </c>
      <c r="U424" s="475">
        <v>8026</v>
      </c>
      <c r="V424" s="475">
        <v>51006</v>
      </c>
      <c r="W424" s="480" t="s">
        <v>107</v>
      </c>
    </row>
    <row r="425" spans="1:23" s="475" customFormat="1" ht="9.75" customHeight="1" x14ac:dyDescent="0.15">
      <c r="A425" s="970" t="s">
        <v>814</v>
      </c>
      <c r="B425" s="475">
        <v>10006</v>
      </c>
      <c r="C425" s="475" t="s">
        <v>1311</v>
      </c>
      <c r="D425" s="475" t="s">
        <v>1311</v>
      </c>
      <c r="E425" s="475">
        <v>481778</v>
      </c>
      <c r="F425" s="475">
        <v>65656</v>
      </c>
      <c r="G425" s="475">
        <v>416122</v>
      </c>
      <c r="H425" s="475" t="s">
        <v>1311</v>
      </c>
      <c r="I425" s="475" t="s">
        <v>1311</v>
      </c>
      <c r="J425" s="475" t="s">
        <v>1311</v>
      </c>
      <c r="K425" s="475" t="s">
        <v>1311</v>
      </c>
      <c r="L425" s="475" t="s">
        <v>1311</v>
      </c>
      <c r="M425" s="475">
        <v>41803</v>
      </c>
      <c r="N425" s="475">
        <v>41803</v>
      </c>
      <c r="O425" s="475">
        <v>145429</v>
      </c>
      <c r="P425" s="475">
        <v>51321</v>
      </c>
      <c r="Q425" s="475" t="s">
        <v>1311</v>
      </c>
      <c r="R425" s="475" t="s">
        <v>1311</v>
      </c>
      <c r="S425" s="475">
        <v>35356</v>
      </c>
      <c r="T425" s="475" t="s">
        <v>1311</v>
      </c>
      <c r="U425" s="475" t="s">
        <v>1311</v>
      </c>
      <c r="V425" s="475">
        <v>15965</v>
      </c>
      <c r="W425" s="480" t="s">
        <v>89</v>
      </c>
    </row>
    <row r="426" spans="1:23" s="475" customFormat="1" ht="9.75" customHeight="1" x14ac:dyDescent="0.15">
      <c r="A426" s="970" t="s">
        <v>1360</v>
      </c>
      <c r="B426" s="475">
        <v>69488</v>
      </c>
      <c r="C426" s="475" t="s">
        <v>1311</v>
      </c>
      <c r="D426" s="475" t="s">
        <v>1311</v>
      </c>
      <c r="E426" s="475">
        <v>502952</v>
      </c>
      <c r="F426" s="475">
        <v>19590</v>
      </c>
      <c r="G426" s="475">
        <v>483362</v>
      </c>
      <c r="H426" s="475" t="s">
        <v>1311</v>
      </c>
      <c r="I426" s="475" t="s">
        <v>1311</v>
      </c>
      <c r="J426" s="475" t="s">
        <v>1311</v>
      </c>
      <c r="K426" s="475" t="s">
        <v>1311</v>
      </c>
      <c r="L426" s="475" t="s">
        <v>1311</v>
      </c>
      <c r="M426" s="475">
        <v>3600</v>
      </c>
      <c r="N426" s="475">
        <v>3600</v>
      </c>
      <c r="O426" s="475">
        <v>185641</v>
      </c>
      <c r="P426" s="475">
        <v>83397</v>
      </c>
      <c r="Q426" s="475" t="s">
        <v>1311</v>
      </c>
      <c r="R426" s="475" t="s">
        <v>1311</v>
      </c>
      <c r="S426" s="475" t="s">
        <v>1311</v>
      </c>
      <c r="T426" s="475" t="s">
        <v>1311</v>
      </c>
      <c r="U426" s="475" t="s">
        <v>1311</v>
      </c>
      <c r="V426" s="475">
        <v>83397</v>
      </c>
      <c r="W426" s="480" t="s">
        <v>90</v>
      </c>
    </row>
    <row r="427" spans="1:23" s="475" customFormat="1" ht="9.75" customHeight="1" x14ac:dyDescent="0.15">
      <c r="A427" s="970" t="s">
        <v>797</v>
      </c>
      <c r="B427" s="475">
        <v>37210</v>
      </c>
      <c r="C427" s="475" t="s">
        <v>1311</v>
      </c>
      <c r="D427" s="475" t="s">
        <v>1311</v>
      </c>
      <c r="E427" s="475">
        <v>832071</v>
      </c>
      <c r="F427" s="475">
        <v>64788</v>
      </c>
      <c r="G427" s="475">
        <v>767283</v>
      </c>
      <c r="H427" s="475" t="s">
        <v>1311</v>
      </c>
      <c r="I427" s="475" t="s">
        <v>1311</v>
      </c>
      <c r="J427" s="475" t="s">
        <v>1311</v>
      </c>
      <c r="K427" s="475" t="s">
        <v>1311</v>
      </c>
      <c r="L427" s="475" t="s">
        <v>1311</v>
      </c>
      <c r="M427" s="475">
        <v>38775</v>
      </c>
      <c r="N427" s="475">
        <v>38775</v>
      </c>
      <c r="O427" s="475">
        <v>218995</v>
      </c>
      <c r="P427" s="475">
        <v>99978</v>
      </c>
      <c r="Q427" s="475">
        <v>20429</v>
      </c>
      <c r="R427" s="475">
        <v>7195</v>
      </c>
      <c r="S427" s="475">
        <v>47226</v>
      </c>
      <c r="T427" s="475" t="s">
        <v>1311</v>
      </c>
      <c r="U427" s="475" t="s">
        <v>1311</v>
      </c>
      <c r="V427" s="475">
        <v>25128</v>
      </c>
      <c r="W427" s="480" t="s">
        <v>91</v>
      </c>
    </row>
    <row r="428" spans="1:23" s="475" customFormat="1" ht="9.75" customHeight="1" x14ac:dyDescent="0.15">
      <c r="A428" s="970" t="s">
        <v>1348</v>
      </c>
      <c r="B428" s="475">
        <v>12095</v>
      </c>
      <c r="C428" s="475" t="s">
        <v>1311</v>
      </c>
      <c r="D428" s="475" t="s">
        <v>1311</v>
      </c>
      <c r="E428" s="475">
        <v>767461</v>
      </c>
      <c r="F428" s="475">
        <v>47900</v>
      </c>
      <c r="G428" s="475">
        <v>719561</v>
      </c>
      <c r="H428" s="475" t="s">
        <v>1311</v>
      </c>
      <c r="I428" s="475" t="s">
        <v>1311</v>
      </c>
      <c r="J428" s="475" t="s">
        <v>1311</v>
      </c>
      <c r="K428" s="475" t="s">
        <v>1311</v>
      </c>
      <c r="L428" s="475" t="s">
        <v>1311</v>
      </c>
      <c r="M428" s="475">
        <v>54702</v>
      </c>
      <c r="N428" s="475">
        <v>54702</v>
      </c>
      <c r="O428" s="475">
        <v>178554</v>
      </c>
      <c r="P428" s="475">
        <v>102931</v>
      </c>
      <c r="Q428" s="475" t="s">
        <v>1311</v>
      </c>
      <c r="R428" s="475">
        <v>11629</v>
      </c>
      <c r="S428" s="475">
        <v>33061</v>
      </c>
      <c r="T428" s="475">
        <v>11840</v>
      </c>
      <c r="U428" s="475">
        <v>34322</v>
      </c>
      <c r="V428" s="475">
        <v>12079</v>
      </c>
      <c r="W428" s="480" t="s">
        <v>799</v>
      </c>
    </row>
    <row r="429" spans="1:23" s="475" customFormat="1" ht="9.75" customHeight="1" x14ac:dyDescent="0.15">
      <c r="A429" s="970" t="s">
        <v>957</v>
      </c>
      <c r="B429" s="475">
        <v>11786</v>
      </c>
      <c r="C429" s="475" t="s">
        <v>1311</v>
      </c>
      <c r="D429" s="475" t="s">
        <v>1311</v>
      </c>
      <c r="E429" s="475">
        <v>658446</v>
      </c>
      <c r="F429" s="475">
        <v>29323</v>
      </c>
      <c r="G429" s="475">
        <v>629123</v>
      </c>
      <c r="H429" s="475" t="s">
        <v>1311</v>
      </c>
      <c r="I429" s="475" t="s">
        <v>1311</v>
      </c>
      <c r="J429" s="475" t="s">
        <v>1311</v>
      </c>
      <c r="K429" s="475" t="s">
        <v>1311</v>
      </c>
      <c r="L429" s="475" t="s">
        <v>1311</v>
      </c>
      <c r="M429" s="475" t="s">
        <v>1311</v>
      </c>
      <c r="N429" s="475" t="s">
        <v>1311</v>
      </c>
      <c r="O429" s="475">
        <v>136659</v>
      </c>
      <c r="P429" s="475">
        <v>55426</v>
      </c>
      <c r="Q429" s="475">
        <v>20109</v>
      </c>
      <c r="R429" s="475" t="s">
        <v>1311</v>
      </c>
      <c r="S429" s="475" t="s">
        <v>1311</v>
      </c>
      <c r="T429" s="475" t="s">
        <v>1311</v>
      </c>
      <c r="U429" s="475" t="s">
        <v>1311</v>
      </c>
      <c r="V429" s="475">
        <v>35317</v>
      </c>
      <c r="W429" s="480" t="s">
        <v>86</v>
      </c>
    </row>
    <row r="430" spans="1:23" s="475" customFormat="1" ht="9.75" customHeight="1" x14ac:dyDescent="0.15">
      <c r="A430" s="971" t="s">
        <v>821</v>
      </c>
      <c r="B430" s="479">
        <v>10523</v>
      </c>
      <c r="C430" s="478" t="s">
        <v>1311</v>
      </c>
      <c r="D430" s="478" t="s">
        <v>1311</v>
      </c>
      <c r="E430" s="478">
        <v>871810</v>
      </c>
      <c r="F430" s="478">
        <v>71614</v>
      </c>
      <c r="G430" s="478">
        <v>800196</v>
      </c>
      <c r="H430" s="478" t="s">
        <v>1311</v>
      </c>
      <c r="I430" s="478" t="s">
        <v>1311</v>
      </c>
      <c r="J430" s="478" t="s">
        <v>1311</v>
      </c>
      <c r="K430" s="478" t="s">
        <v>1311</v>
      </c>
      <c r="L430" s="478" t="s">
        <v>1311</v>
      </c>
      <c r="M430" s="478">
        <v>37753</v>
      </c>
      <c r="N430" s="478">
        <v>37753</v>
      </c>
      <c r="O430" s="478">
        <v>97610</v>
      </c>
      <c r="P430" s="478">
        <v>39983</v>
      </c>
      <c r="Q430" s="478" t="s">
        <v>1311</v>
      </c>
      <c r="R430" s="478" t="s">
        <v>1311</v>
      </c>
      <c r="S430" s="478">
        <v>29655</v>
      </c>
      <c r="T430" s="478" t="s">
        <v>1311</v>
      </c>
      <c r="U430" s="478" t="s">
        <v>1311</v>
      </c>
      <c r="V430" s="478">
        <v>10328</v>
      </c>
      <c r="W430" s="476" t="s">
        <v>87</v>
      </c>
    </row>
    <row r="431" spans="1:23" ht="12" customHeight="1" x14ac:dyDescent="0.15"/>
    <row r="432" spans="1:23" ht="12" customHeight="1" x14ac:dyDescent="0.15"/>
    <row r="433" spans="1:23" ht="12" customHeight="1" x14ac:dyDescent="0.15">
      <c r="K433" s="490" t="s">
        <v>108</v>
      </c>
      <c r="V433" s="493" t="s">
        <v>1333</v>
      </c>
    </row>
    <row r="434" spans="1:23" s="486" customFormat="1" ht="21" customHeight="1" x14ac:dyDescent="0.15">
      <c r="A434" s="1023" t="s">
        <v>230</v>
      </c>
      <c r="B434" s="489" t="s">
        <v>348</v>
      </c>
      <c r="C434" s="488"/>
      <c r="D434" s="488"/>
      <c r="E434" s="488"/>
      <c r="F434" s="488"/>
      <c r="G434" s="488"/>
      <c r="H434" s="488"/>
      <c r="I434" s="488"/>
      <c r="J434" s="488"/>
      <c r="K434" s="851"/>
      <c r="L434" s="852" t="s">
        <v>347</v>
      </c>
      <c r="M434" s="488"/>
      <c r="N434" s="488"/>
      <c r="O434" s="488"/>
      <c r="P434" s="488"/>
      <c r="Q434" s="488"/>
      <c r="R434" s="488"/>
      <c r="S434" s="488"/>
      <c r="T434" s="488"/>
      <c r="U434" s="488"/>
      <c r="V434" s="488"/>
      <c r="W434" s="1026" t="s">
        <v>92</v>
      </c>
    </row>
    <row r="435" spans="1:23" s="486" customFormat="1" ht="21" customHeight="1" x14ac:dyDescent="0.15">
      <c r="A435" s="1024"/>
      <c r="B435" s="852" t="s">
        <v>337</v>
      </c>
      <c r="C435" s="851"/>
      <c r="D435" s="852" t="s">
        <v>336</v>
      </c>
      <c r="E435" s="851"/>
      <c r="F435" s="852" t="s">
        <v>318</v>
      </c>
      <c r="G435" s="488"/>
      <c r="H435" s="488"/>
      <c r="I435" s="851"/>
      <c r="J435" s="852" t="s">
        <v>317</v>
      </c>
      <c r="K435" s="851"/>
      <c r="L435" s="1029" t="s">
        <v>346</v>
      </c>
      <c r="M435" s="852" t="s">
        <v>345</v>
      </c>
      <c r="N435" s="488"/>
      <c r="O435" s="488"/>
      <c r="P435" s="488"/>
      <c r="Q435" s="488"/>
      <c r="R435" s="488"/>
      <c r="S435" s="488"/>
      <c r="T435" s="488"/>
      <c r="U435" s="488"/>
      <c r="V435" s="488"/>
      <c r="W435" s="1027"/>
    </row>
    <row r="436" spans="1:23" s="486" customFormat="1" ht="52.5" customHeight="1" x14ac:dyDescent="0.15">
      <c r="A436" s="1025"/>
      <c r="B436" s="854" t="s">
        <v>117</v>
      </c>
      <c r="C436" s="487" t="s">
        <v>326</v>
      </c>
      <c r="D436" s="854" t="s">
        <v>684</v>
      </c>
      <c r="E436" s="487" t="s">
        <v>321</v>
      </c>
      <c r="F436" s="854" t="s">
        <v>1377</v>
      </c>
      <c r="G436" s="487" t="s">
        <v>315</v>
      </c>
      <c r="H436" s="487" t="s">
        <v>313</v>
      </c>
      <c r="I436" s="487" t="s">
        <v>311</v>
      </c>
      <c r="J436" s="854" t="s">
        <v>1334</v>
      </c>
      <c r="K436" s="487" t="s">
        <v>310</v>
      </c>
      <c r="L436" s="1030"/>
      <c r="M436" s="854" t="s">
        <v>683</v>
      </c>
      <c r="N436" s="487" t="s">
        <v>334</v>
      </c>
      <c r="O436" s="487" t="s">
        <v>333</v>
      </c>
      <c r="P436" s="487" t="s">
        <v>332</v>
      </c>
      <c r="Q436" s="487" t="s">
        <v>331</v>
      </c>
      <c r="R436" s="487" t="s">
        <v>330</v>
      </c>
      <c r="S436" s="487" t="s">
        <v>329</v>
      </c>
      <c r="T436" s="487" t="s">
        <v>328</v>
      </c>
      <c r="U436" s="492" t="s">
        <v>1381</v>
      </c>
      <c r="V436" s="491" t="s">
        <v>327</v>
      </c>
      <c r="W436" s="1028"/>
    </row>
    <row r="437" spans="1:23" s="475" customFormat="1" ht="9.75" customHeight="1" x14ac:dyDescent="0.15">
      <c r="A437" s="969" t="s">
        <v>1338</v>
      </c>
      <c r="B437" s="485" t="s">
        <v>1311</v>
      </c>
      <c r="C437" s="484" t="s">
        <v>1311</v>
      </c>
      <c r="D437" s="484">
        <v>112859</v>
      </c>
      <c r="E437" s="484">
        <v>112859</v>
      </c>
      <c r="F437" s="484">
        <v>91651</v>
      </c>
      <c r="G437" s="484">
        <v>12023</v>
      </c>
      <c r="H437" s="484">
        <v>67100</v>
      </c>
      <c r="I437" s="484">
        <v>12528</v>
      </c>
      <c r="J437" s="484">
        <v>300114</v>
      </c>
      <c r="K437" s="484">
        <v>300114</v>
      </c>
      <c r="L437" s="484">
        <v>80994094</v>
      </c>
      <c r="M437" s="484">
        <v>47007505</v>
      </c>
      <c r="N437" s="484" t="s">
        <v>1311</v>
      </c>
      <c r="O437" s="484">
        <v>67106</v>
      </c>
      <c r="P437" s="484">
        <v>15454224</v>
      </c>
      <c r="Q437" s="484">
        <v>4229701</v>
      </c>
      <c r="R437" s="484">
        <v>4838508</v>
      </c>
      <c r="S437" s="484">
        <v>14432810</v>
      </c>
      <c r="T437" s="484">
        <v>2330593</v>
      </c>
      <c r="U437" s="484">
        <v>5435652</v>
      </c>
      <c r="V437" s="484">
        <v>218911</v>
      </c>
      <c r="W437" s="482" t="s">
        <v>99</v>
      </c>
    </row>
    <row r="438" spans="1:23" s="475" customFormat="1" ht="9.75" customHeight="1" x14ac:dyDescent="0.15">
      <c r="A438" s="970" t="s">
        <v>817</v>
      </c>
      <c r="B438" s="475">
        <v>12040</v>
      </c>
      <c r="C438" s="475">
        <v>12040</v>
      </c>
      <c r="D438" s="475">
        <v>84796</v>
      </c>
      <c r="E438" s="475">
        <v>84796</v>
      </c>
      <c r="F438" s="475">
        <v>12592</v>
      </c>
      <c r="G438" s="475" t="s">
        <v>1311</v>
      </c>
      <c r="H438" s="475" t="s">
        <v>1311</v>
      </c>
      <c r="I438" s="475">
        <v>12592</v>
      </c>
      <c r="J438" s="475">
        <v>296113</v>
      </c>
      <c r="K438" s="475">
        <v>296113</v>
      </c>
      <c r="L438" s="475">
        <v>79210091</v>
      </c>
      <c r="M438" s="475">
        <v>43870087</v>
      </c>
      <c r="N438" s="475">
        <v>66920</v>
      </c>
      <c r="O438" s="475">
        <v>55459</v>
      </c>
      <c r="P438" s="475">
        <v>14731502</v>
      </c>
      <c r="Q438" s="475">
        <v>4074775</v>
      </c>
      <c r="R438" s="475">
        <v>5364019</v>
      </c>
      <c r="S438" s="475">
        <v>12185364</v>
      </c>
      <c r="T438" s="475">
        <v>2404747</v>
      </c>
      <c r="U438" s="475">
        <v>4987301</v>
      </c>
      <c r="V438" s="475" t="s">
        <v>1311</v>
      </c>
      <c r="W438" s="480" t="s">
        <v>233</v>
      </c>
    </row>
    <row r="439" spans="1:23" s="475" customFormat="1" ht="9.75" customHeight="1" x14ac:dyDescent="0.15">
      <c r="A439" s="970" t="s">
        <v>1313</v>
      </c>
      <c r="B439" s="475" t="s">
        <v>1311</v>
      </c>
      <c r="C439" s="475" t="s">
        <v>1311</v>
      </c>
      <c r="D439" s="475">
        <v>236510</v>
      </c>
      <c r="E439" s="475">
        <v>236510</v>
      </c>
      <c r="F439" s="475" t="s">
        <v>1311</v>
      </c>
      <c r="G439" s="475" t="s">
        <v>1311</v>
      </c>
      <c r="H439" s="475" t="s">
        <v>1311</v>
      </c>
      <c r="I439" s="475" t="s">
        <v>1311</v>
      </c>
      <c r="J439" s="475">
        <v>119139</v>
      </c>
      <c r="K439" s="475">
        <v>119139</v>
      </c>
      <c r="L439" s="475">
        <v>79594758</v>
      </c>
      <c r="M439" s="475">
        <v>41329821</v>
      </c>
      <c r="N439" s="475">
        <v>56724</v>
      </c>
      <c r="O439" s="475">
        <v>61948</v>
      </c>
      <c r="P439" s="475">
        <v>14489782</v>
      </c>
      <c r="Q439" s="475">
        <v>3667628</v>
      </c>
      <c r="R439" s="475">
        <v>5806121</v>
      </c>
      <c r="S439" s="475">
        <v>9915483</v>
      </c>
      <c r="T439" s="475">
        <v>2649165</v>
      </c>
      <c r="U439" s="475">
        <v>4682970</v>
      </c>
      <c r="V439" s="475" t="s">
        <v>1311</v>
      </c>
      <c r="W439" s="480" t="s">
        <v>529</v>
      </c>
    </row>
    <row r="440" spans="1:23" s="475" customFormat="1" ht="9.75" customHeight="1" x14ac:dyDescent="0.15">
      <c r="A440" s="970" t="s">
        <v>1002</v>
      </c>
      <c r="B440" s="475" t="s">
        <v>1311</v>
      </c>
      <c r="C440" s="475" t="s">
        <v>1311</v>
      </c>
      <c r="D440" s="475">
        <v>335371</v>
      </c>
      <c r="E440" s="475">
        <v>335371</v>
      </c>
      <c r="F440" s="475" t="s">
        <v>1311</v>
      </c>
      <c r="G440" s="475" t="s">
        <v>1311</v>
      </c>
      <c r="H440" s="475" t="s">
        <v>1311</v>
      </c>
      <c r="I440" s="475" t="s">
        <v>1311</v>
      </c>
      <c r="J440" s="475">
        <v>202921</v>
      </c>
      <c r="K440" s="475">
        <v>202921</v>
      </c>
      <c r="L440" s="475">
        <v>77892517</v>
      </c>
      <c r="M440" s="475">
        <v>38239743</v>
      </c>
      <c r="N440" s="475" t="s">
        <v>1311</v>
      </c>
      <c r="O440" s="475">
        <v>90805</v>
      </c>
      <c r="P440" s="475">
        <v>11019206</v>
      </c>
      <c r="Q440" s="475">
        <v>4181432</v>
      </c>
      <c r="R440" s="475">
        <v>4651414</v>
      </c>
      <c r="S440" s="475">
        <v>10244398</v>
      </c>
      <c r="T440" s="475">
        <v>3075810</v>
      </c>
      <c r="U440" s="475">
        <v>4976678</v>
      </c>
      <c r="V440" s="475" t="s">
        <v>1311</v>
      </c>
      <c r="W440" s="480" t="s">
        <v>599</v>
      </c>
    </row>
    <row r="441" spans="1:23" s="475" customFormat="1" ht="9.75" customHeight="1" x14ac:dyDescent="0.15">
      <c r="A441" s="970" t="s">
        <v>776</v>
      </c>
      <c r="B441" s="475" t="s">
        <v>1311</v>
      </c>
      <c r="C441" s="475" t="s">
        <v>1311</v>
      </c>
      <c r="D441" s="475">
        <v>651433</v>
      </c>
      <c r="E441" s="475">
        <v>651433</v>
      </c>
      <c r="F441" s="475" t="s">
        <v>1311</v>
      </c>
      <c r="G441" s="475" t="s">
        <v>1311</v>
      </c>
      <c r="H441" s="475" t="s">
        <v>1311</v>
      </c>
      <c r="I441" s="475" t="s">
        <v>1311</v>
      </c>
      <c r="J441" s="475">
        <v>359169</v>
      </c>
      <c r="K441" s="475">
        <v>359169</v>
      </c>
      <c r="L441" s="475">
        <v>72221502</v>
      </c>
      <c r="M441" s="475">
        <v>31189095</v>
      </c>
      <c r="N441" s="475" t="s">
        <v>1311</v>
      </c>
      <c r="O441" s="475" t="s">
        <v>1311</v>
      </c>
      <c r="P441" s="475">
        <v>8799251</v>
      </c>
      <c r="Q441" s="475">
        <v>4128273</v>
      </c>
      <c r="R441" s="475">
        <v>3789044</v>
      </c>
      <c r="S441" s="475">
        <v>9606633</v>
      </c>
      <c r="T441" s="475">
        <v>2624931</v>
      </c>
      <c r="U441" s="475">
        <v>2240963</v>
      </c>
      <c r="V441" s="475" t="s">
        <v>1311</v>
      </c>
      <c r="W441" s="480" t="s">
        <v>777</v>
      </c>
    </row>
    <row r="442" spans="1:23" s="475" customFormat="1" ht="6.75" customHeight="1" x14ac:dyDescent="0.15">
      <c r="A442" s="970"/>
      <c r="W442" s="480"/>
    </row>
    <row r="443" spans="1:23" s="475" customFormat="1" ht="9.75" customHeight="1" x14ac:dyDescent="0.15">
      <c r="A443" s="970" t="s">
        <v>738</v>
      </c>
      <c r="B443" s="475" t="s">
        <v>1311</v>
      </c>
      <c r="C443" s="475" t="s">
        <v>1311</v>
      </c>
      <c r="D443" s="475">
        <v>338547</v>
      </c>
      <c r="E443" s="475">
        <v>338547</v>
      </c>
      <c r="F443" s="475" t="s">
        <v>1311</v>
      </c>
      <c r="G443" s="475" t="s">
        <v>1311</v>
      </c>
      <c r="H443" s="475" t="s">
        <v>1311</v>
      </c>
      <c r="I443" s="475" t="s">
        <v>1311</v>
      </c>
      <c r="J443" s="475">
        <v>276428</v>
      </c>
      <c r="K443" s="475">
        <v>276428</v>
      </c>
      <c r="L443" s="475">
        <v>75893420</v>
      </c>
      <c r="M443" s="475">
        <v>35809667</v>
      </c>
      <c r="N443" s="475" t="s">
        <v>1311</v>
      </c>
      <c r="O443" s="475" t="s">
        <v>1311</v>
      </c>
      <c r="P443" s="475">
        <v>9645413</v>
      </c>
      <c r="Q443" s="475">
        <v>4255780</v>
      </c>
      <c r="R443" s="475">
        <v>4366859</v>
      </c>
      <c r="S443" s="475">
        <v>10236739</v>
      </c>
      <c r="T443" s="475">
        <v>2569077</v>
      </c>
      <c r="U443" s="475">
        <v>4735799</v>
      </c>
      <c r="V443" s="475" t="s">
        <v>1311</v>
      </c>
      <c r="W443" s="480" t="s">
        <v>600</v>
      </c>
    </row>
    <row r="444" spans="1:23" s="475" customFormat="1" ht="9.75" customHeight="1" x14ac:dyDescent="0.15">
      <c r="A444" s="970" t="s">
        <v>776</v>
      </c>
      <c r="B444" s="475" t="s">
        <v>1311</v>
      </c>
      <c r="C444" s="475" t="s">
        <v>1311</v>
      </c>
      <c r="D444" s="475">
        <v>719691</v>
      </c>
      <c r="E444" s="475">
        <v>719691</v>
      </c>
      <c r="F444" s="475" t="s">
        <v>1311</v>
      </c>
      <c r="G444" s="475" t="s">
        <v>1311</v>
      </c>
      <c r="H444" s="475" t="s">
        <v>1311</v>
      </c>
      <c r="I444" s="475" t="s">
        <v>1311</v>
      </c>
      <c r="J444" s="475">
        <v>303134</v>
      </c>
      <c r="K444" s="475">
        <v>303134</v>
      </c>
      <c r="L444" s="475">
        <v>71128706</v>
      </c>
      <c r="M444" s="475">
        <v>30162241</v>
      </c>
      <c r="N444" s="475" t="s">
        <v>1311</v>
      </c>
      <c r="O444" s="475" t="s">
        <v>1311</v>
      </c>
      <c r="P444" s="475">
        <v>9278431</v>
      </c>
      <c r="Q444" s="475">
        <v>3984896</v>
      </c>
      <c r="R444" s="475">
        <v>3179106</v>
      </c>
      <c r="S444" s="475">
        <v>9584309</v>
      </c>
      <c r="T444" s="475">
        <v>2619485</v>
      </c>
      <c r="U444" s="475">
        <v>1516014</v>
      </c>
      <c r="V444" s="475" t="s">
        <v>1311</v>
      </c>
      <c r="W444" s="480" t="s">
        <v>779</v>
      </c>
    </row>
    <row r="445" spans="1:23" s="475" customFormat="1" ht="6.75" customHeight="1" x14ac:dyDescent="0.15">
      <c r="A445" s="970"/>
      <c r="W445" s="480"/>
    </row>
    <row r="446" spans="1:23" s="475" customFormat="1" ht="9.75" customHeight="1" x14ac:dyDescent="0.15">
      <c r="A446" s="970" t="s">
        <v>1003</v>
      </c>
      <c r="B446" s="475" t="s">
        <v>1311</v>
      </c>
      <c r="C446" s="475" t="s">
        <v>1311</v>
      </c>
      <c r="D446" s="475">
        <v>74293</v>
      </c>
      <c r="E446" s="475">
        <v>74293</v>
      </c>
      <c r="F446" s="475" t="s">
        <v>1311</v>
      </c>
      <c r="G446" s="475" t="s">
        <v>1311</v>
      </c>
      <c r="H446" s="475" t="s">
        <v>1311</v>
      </c>
      <c r="I446" s="475" t="s">
        <v>1311</v>
      </c>
      <c r="J446" s="475">
        <v>127967</v>
      </c>
      <c r="K446" s="475">
        <v>127967</v>
      </c>
      <c r="L446" s="475">
        <v>20985935</v>
      </c>
      <c r="M446" s="475">
        <v>9903398</v>
      </c>
      <c r="N446" s="475" t="s">
        <v>1311</v>
      </c>
      <c r="O446" s="475" t="s">
        <v>1311</v>
      </c>
      <c r="P446" s="475">
        <v>2687537</v>
      </c>
      <c r="Q446" s="475">
        <v>1312004</v>
      </c>
      <c r="R446" s="475">
        <v>1366841</v>
      </c>
      <c r="S446" s="475">
        <v>2819480</v>
      </c>
      <c r="T446" s="475">
        <v>505974</v>
      </c>
      <c r="U446" s="475">
        <v>1211562</v>
      </c>
      <c r="V446" s="475" t="s">
        <v>1311</v>
      </c>
      <c r="W446" s="480" t="s">
        <v>601</v>
      </c>
    </row>
    <row r="447" spans="1:23" s="475" customFormat="1" ht="9.75" customHeight="1" x14ac:dyDescent="0.15">
      <c r="A447" s="970" t="s">
        <v>781</v>
      </c>
      <c r="B447" s="475" t="s">
        <v>1311</v>
      </c>
      <c r="C447" s="475" t="s">
        <v>1311</v>
      </c>
      <c r="D447" s="475">
        <v>164935</v>
      </c>
      <c r="E447" s="475">
        <v>164935</v>
      </c>
      <c r="F447" s="475" t="s">
        <v>1311</v>
      </c>
      <c r="G447" s="475" t="s">
        <v>1311</v>
      </c>
      <c r="H447" s="475" t="s">
        <v>1311</v>
      </c>
      <c r="I447" s="475" t="s">
        <v>1311</v>
      </c>
      <c r="J447" s="475">
        <v>45928</v>
      </c>
      <c r="K447" s="475">
        <v>45928</v>
      </c>
      <c r="L447" s="475">
        <v>15255487</v>
      </c>
      <c r="M447" s="475">
        <v>6838041</v>
      </c>
      <c r="N447" s="475" t="s">
        <v>1311</v>
      </c>
      <c r="O447" s="475" t="s">
        <v>1311</v>
      </c>
      <c r="P447" s="475">
        <v>2159202</v>
      </c>
      <c r="Q447" s="475">
        <v>980004</v>
      </c>
      <c r="R447" s="475">
        <v>893745</v>
      </c>
      <c r="S447" s="475">
        <v>1863177</v>
      </c>
      <c r="T447" s="475">
        <v>820967</v>
      </c>
      <c r="U447" s="475">
        <v>120946</v>
      </c>
      <c r="V447" s="475" t="s">
        <v>1311</v>
      </c>
      <c r="W447" s="480" t="s">
        <v>100</v>
      </c>
    </row>
    <row r="448" spans="1:23" s="475" customFormat="1" ht="9.75" customHeight="1" x14ac:dyDescent="0.15">
      <c r="A448" s="970" t="s">
        <v>819</v>
      </c>
      <c r="B448" s="475" t="s">
        <v>1311</v>
      </c>
      <c r="C448" s="475" t="s">
        <v>1311</v>
      </c>
      <c r="D448" s="475">
        <v>190179</v>
      </c>
      <c r="E448" s="475">
        <v>190179</v>
      </c>
      <c r="F448" s="475" t="s">
        <v>1311</v>
      </c>
      <c r="G448" s="475" t="s">
        <v>1311</v>
      </c>
      <c r="H448" s="475" t="s">
        <v>1311</v>
      </c>
      <c r="I448" s="475" t="s">
        <v>1311</v>
      </c>
      <c r="J448" s="475">
        <v>91931</v>
      </c>
      <c r="K448" s="475">
        <v>91931</v>
      </c>
      <c r="L448" s="475">
        <v>18003955</v>
      </c>
      <c r="M448" s="475">
        <v>6869148</v>
      </c>
      <c r="N448" s="475" t="s">
        <v>1311</v>
      </c>
      <c r="O448" s="475" t="s">
        <v>1311</v>
      </c>
      <c r="P448" s="475">
        <v>2035893</v>
      </c>
      <c r="Q448" s="475">
        <v>664913</v>
      </c>
      <c r="R448" s="475">
        <v>766058</v>
      </c>
      <c r="S448" s="475">
        <v>2219568</v>
      </c>
      <c r="T448" s="475">
        <v>752554</v>
      </c>
      <c r="U448" s="475">
        <v>430162</v>
      </c>
      <c r="V448" s="475" t="s">
        <v>1311</v>
      </c>
      <c r="W448" s="480" t="s">
        <v>101</v>
      </c>
    </row>
    <row r="449" spans="1:23" s="475" customFormat="1" ht="9.75" customHeight="1" x14ac:dyDescent="0.15">
      <c r="A449" s="970" t="s">
        <v>1005</v>
      </c>
      <c r="B449" s="475" t="s">
        <v>1311</v>
      </c>
      <c r="C449" s="475" t="s">
        <v>1311</v>
      </c>
      <c r="D449" s="475">
        <v>222026</v>
      </c>
      <c r="E449" s="475">
        <v>222026</v>
      </c>
      <c r="F449" s="475" t="s">
        <v>1311</v>
      </c>
      <c r="G449" s="475" t="s">
        <v>1311</v>
      </c>
      <c r="H449" s="475" t="s">
        <v>1311</v>
      </c>
      <c r="I449" s="475" t="s">
        <v>1311</v>
      </c>
      <c r="J449" s="475">
        <v>93343</v>
      </c>
      <c r="K449" s="475">
        <v>93343</v>
      </c>
      <c r="L449" s="475">
        <v>17976125</v>
      </c>
      <c r="M449" s="475">
        <v>7578508</v>
      </c>
      <c r="N449" s="475" t="s">
        <v>1311</v>
      </c>
      <c r="O449" s="475" t="s">
        <v>1311</v>
      </c>
      <c r="P449" s="475">
        <v>1916619</v>
      </c>
      <c r="Q449" s="475">
        <v>1171352</v>
      </c>
      <c r="R449" s="475">
        <v>762400</v>
      </c>
      <c r="S449" s="475">
        <v>2704408</v>
      </c>
      <c r="T449" s="475">
        <v>545436</v>
      </c>
      <c r="U449" s="475">
        <v>478293</v>
      </c>
      <c r="V449" s="475" t="s">
        <v>1311</v>
      </c>
      <c r="W449" s="480" t="s">
        <v>102</v>
      </c>
    </row>
    <row r="450" spans="1:23" s="475" customFormat="1" ht="9.75" customHeight="1" x14ac:dyDescent="0.15">
      <c r="A450" s="970" t="s">
        <v>1318</v>
      </c>
      <c r="B450" s="475" t="s">
        <v>1311</v>
      </c>
      <c r="C450" s="475" t="s">
        <v>1311</v>
      </c>
      <c r="D450" s="475">
        <v>142551</v>
      </c>
      <c r="E450" s="475">
        <v>142551</v>
      </c>
      <c r="F450" s="475" t="s">
        <v>1311</v>
      </c>
      <c r="G450" s="475" t="s">
        <v>1311</v>
      </c>
      <c r="H450" s="475" t="s">
        <v>1311</v>
      </c>
      <c r="I450" s="475" t="s">
        <v>1311</v>
      </c>
      <c r="J450" s="475">
        <v>71932</v>
      </c>
      <c r="K450" s="475">
        <v>71932</v>
      </c>
      <c r="L450" s="475">
        <v>19893139</v>
      </c>
      <c r="M450" s="475">
        <v>8876544</v>
      </c>
      <c r="N450" s="475" t="s">
        <v>1311</v>
      </c>
      <c r="O450" s="475" t="s">
        <v>1311</v>
      </c>
      <c r="P450" s="475">
        <v>3166717</v>
      </c>
      <c r="Q450" s="475">
        <v>1168627</v>
      </c>
      <c r="R450" s="475">
        <v>756903</v>
      </c>
      <c r="S450" s="475">
        <v>2797156</v>
      </c>
      <c r="T450" s="475">
        <v>500528</v>
      </c>
      <c r="U450" s="475">
        <v>486613</v>
      </c>
      <c r="V450" s="475" t="s">
        <v>1311</v>
      </c>
      <c r="W450" s="480" t="s">
        <v>785</v>
      </c>
    </row>
    <row r="451" spans="1:23" s="475" customFormat="1" ht="6.75" customHeight="1" x14ac:dyDescent="0.15">
      <c r="A451" s="970"/>
      <c r="W451" s="480"/>
    </row>
    <row r="452" spans="1:23" s="475" customFormat="1" ht="9.75" customHeight="1" x14ac:dyDescent="0.15">
      <c r="A452" s="970" t="s">
        <v>820</v>
      </c>
      <c r="B452" s="475" t="s">
        <v>1311</v>
      </c>
      <c r="C452" s="475" t="s">
        <v>1311</v>
      </c>
      <c r="D452" s="475">
        <v>24022</v>
      </c>
      <c r="E452" s="475">
        <v>24022</v>
      </c>
      <c r="F452" s="475" t="s">
        <v>1311</v>
      </c>
      <c r="G452" s="475" t="s">
        <v>1311</v>
      </c>
      <c r="H452" s="475" t="s">
        <v>1311</v>
      </c>
      <c r="I452" s="475" t="s">
        <v>1311</v>
      </c>
      <c r="J452" s="475">
        <v>55984</v>
      </c>
      <c r="K452" s="475">
        <v>55984</v>
      </c>
      <c r="L452" s="475">
        <v>7510854</v>
      </c>
      <c r="M452" s="475">
        <v>3535682</v>
      </c>
      <c r="N452" s="475" t="s">
        <v>1311</v>
      </c>
      <c r="O452" s="475" t="s">
        <v>1311</v>
      </c>
      <c r="P452" s="475">
        <v>903550</v>
      </c>
      <c r="Q452" s="475">
        <v>461611</v>
      </c>
      <c r="R452" s="475">
        <v>600241</v>
      </c>
      <c r="S452" s="475">
        <v>1019437</v>
      </c>
      <c r="T452" s="475">
        <v>188753</v>
      </c>
      <c r="U452" s="475">
        <v>362090</v>
      </c>
      <c r="V452" s="475" t="s">
        <v>1311</v>
      </c>
      <c r="W452" s="480" t="s">
        <v>602</v>
      </c>
    </row>
    <row r="453" spans="1:23" s="475" customFormat="1" ht="9.75" customHeight="1" x14ac:dyDescent="0.15">
      <c r="A453" s="970" t="s">
        <v>787</v>
      </c>
      <c r="B453" s="475" t="s">
        <v>1311</v>
      </c>
      <c r="C453" s="475" t="s">
        <v>1311</v>
      </c>
      <c r="D453" s="475">
        <v>37390</v>
      </c>
      <c r="E453" s="475">
        <v>37390</v>
      </c>
      <c r="F453" s="475" t="s">
        <v>1311</v>
      </c>
      <c r="G453" s="475" t="s">
        <v>1311</v>
      </c>
      <c r="H453" s="475" t="s">
        <v>1311</v>
      </c>
      <c r="I453" s="475" t="s">
        <v>1311</v>
      </c>
      <c r="J453" s="475">
        <v>23092</v>
      </c>
      <c r="K453" s="475">
        <v>23092</v>
      </c>
      <c r="L453" s="475">
        <v>6900333</v>
      </c>
      <c r="M453" s="475">
        <v>3433550</v>
      </c>
      <c r="N453" s="475" t="s">
        <v>1311</v>
      </c>
      <c r="O453" s="475" t="s">
        <v>1311</v>
      </c>
      <c r="P453" s="475">
        <v>922369</v>
      </c>
      <c r="Q453" s="475">
        <v>452904</v>
      </c>
      <c r="R453" s="475">
        <v>419681</v>
      </c>
      <c r="S453" s="475">
        <v>1145094</v>
      </c>
      <c r="T453" s="475">
        <v>67183</v>
      </c>
      <c r="U453" s="475">
        <v>426319</v>
      </c>
      <c r="V453" s="475" t="s">
        <v>1311</v>
      </c>
      <c r="W453" s="480" t="s">
        <v>86</v>
      </c>
    </row>
    <row r="454" spans="1:23" s="475" customFormat="1" ht="9.75" customHeight="1" x14ac:dyDescent="0.15">
      <c r="A454" s="970" t="s">
        <v>1371</v>
      </c>
      <c r="B454" s="475" t="s">
        <v>1311</v>
      </c>
      <c r="C454" s="475" t="s">
        <v>1311</v>
      </c>
      <c r="D454" s="475">
        <v>12881</v>
      </c>
      <c r="E454" s="475">
        <v>12881</v>
      </c>
      <c r="F454" s="475" t="s">
        <v>1311</v>
      </c>
      <c r="G454" s="475" t="s">
        <v>1311</v>
      </c>
      <c r="H454" s="475" t="s">
        <v>1311</v>
      </c>
      <c r="I454" s="475" t="s">
        <v>1311</v>
      </c>
      <c r="J454" s="475">
        <v>48891</v>
      </c>
      <c r="K454" s="475">
        <v>48891</v>
      </c>
      <c r="L454" s="475">
        <v>6574748</v>
      </c>
      <c r="M454" s="475">
        <v>2934166</v>
      </c>
      <c r="N454" s="475" t="s">
        <v>1311</v>
      </c>
      <c r="O454" s="475" t="s">
        <v>1311</v>
      </c>
      <c r="P454" s="475">
        <v>861618</v>
      </c>
      <c r="Q454" s="475">
        <v>397489</v>
      </c>
      <c r="R454" s="475">
        <v>346919</v>
      </c>
      <c r="S454" s="475">
        <v>654949</v>
      </c>
      <c r="T454" s="475">
        <v>250038</v>
      </c>
      <c r="U454" s="475">
        <v>423153</v>
      </c>
      <c r="V454" s="475" t="s">
        <v>1311</v>
      </c>
      <c r="W454" s="480" t="s">
        <v>87</v>
      </c>
    </row>
    <row r="455" spans="1:23" s="475" customFormat="1" ht="9.75" customHeight="1" x14ac:dyDescent="0.15">
      <c r="A455" s="970" t="s">
        <v>822</v>
      </c>
      <c r="B455" s="475" t="s">
        <v>1311</v>
      </c>
      <c r="C455" s="475" t="s">
        <v>1311</v>
      </c>
      <c r="D455" s="475">
        <v>83306</v>
      </c>
      <c r="E455" s="475">
        <v>83306</v>
      </c>
      <c r="F455" s="475" t="s">
        <v>1311</v>
      </c>
      <c r="G455" s="475" t="s">
        <v>1311</v>
      </c>
      <c r="H455" s="475" t="s">
        <v>1311</v>
      </c>
      <c r="I455" s="475" t="s">
        <v>1311</v>
      </c>
      <c r="J455" s="475">
        <v>23536</v>
      </c>
      <c r="K455" s="475">
        <v>23536</v>
      </c>
      <c r="L455" s="475">
        <v>5193966</v>
      </c>
      <c r="M455" s="475">
        <v>2288865</v>
      </c>
      <c r="N455" s="475" t="s">
        <v>1311</v>
      </c>
      <c r="O455" s="475" t="s">
        <v>1311</v>
      </c>
      <c r="P455" s="475">
        <v>844417</v>
      </c>
      <c r="Q455" s="475">
        <v>328365</v>
      </c>
      <c r="R455" s="475">
        <v>171350</v>
      </c>
      <c r="S455" s="475">
        <v>569236</v>
      </c>
      <c r="T455" s="475">
        <v>314887</v>
      </c>
      <c r="U455" s="475">
        <v>60610</v>
      </c>
      <c r="V455" s="475" t="s">
        <v>1311</v>
      </c>
      <c r="W455" s="480" t="s">
        <v>88</v>
      </c>
    </row>
    <row r="456" spans="1:23" s="475" customFormat="1" ht="9.75" customHeight="1" x14ac:dyDescent="0.15">
      <c r="A456" s="970" t="s">
        <v>823</v>
      </c>
      <c r="B456" s="475" t="s">
        <v>1311</v>
      </c>
      <c r="C456" s="475" t="s">
        <v>1311</v>
      </c>
      <c r="D456" s="475">
        <v>46651</v>
      </c>
      <c r="E456" s="475">
        <v>46651</v>
      </c>
      <c r="F456" s="475" t="s">
        <v>1311</v>
      </c>
      <c r="G456" s="475" t="s">
        <v>1311</v>
      </c>
      <c r="H456" s="475" t="s">
        <v>1311</v>
      </c>
      <c r="I456" s="475" t="s">
        <v>1311</v>
      </c>
      <c r="J456" s="475">
        <v>22392</v>
      </c>
      <c r="K456" s="475">
        <v>22392</v>
      </c>
      <c r="L456" s="475">
        <v>5405057</v>
      </c>
      <c r="M456" s="475">
        <v>2236886</v>
      </c>
      <c r="N456" s="475" t="s">
        <v>1311</v>
      </c>
      <c r="O456" s="475" t="s">
        <v>1311</v>
      </c>
      <c r="P456" s="475">
        <v>800987</v>
      </c>
      <c r="Q456" s="475">
        <v>325624</v>
      </c>
      <c r="R456" s="475">
        <v>226639</v>
      </c>
      <c r="S456" s="475">
        <v>692685</v>
      </c>
      <c r="T456" s="475">
        <v>190951</v>
      </c>
      <c r="U456" s="475" t="s">
        <v>1311</v>
      </c>
      <c r="V456" s="475" t="s">
        <v>1311</v>
      </c>
      <c r="W456" s="480" t="s">
        <v>103</v>
      </c>
    </row>
    <row r="457" spans="1:23" s="475" customFormat="1" ht="9.75" customHeight="1" x14ac:dyDescent="0.15">
      <c r="A457" s="970" t="s">
        <v>1321</v>
      </c>
      <c r="B457" s="475" t="s">
        <v>1311</v>
      </c>
      <c r="C457" s="475" t="s">
        <v>1311</v>
      </c>
      <c r="D457" s="475">
        <v>34978</v>
      </c>
      <c r="E457" s="475">
        <v>34978</v>
      </c>
      <c r="F457" s="475" t="s">
        <v>1311</v>
      </c>
      <c r="G457" s="475" t="s">
        <v>1311</v>
      </c>
      <c r="H457" s="475" t="s">
        <v>1311</v>
      </c>
      <c r="I457" s="475" t="s">
        <v>1311</v>
      </c>
      <c r="J457" s="475" t="s">
        <v>1311</v>
      </c>
      <c r="K457" s="475" t="s">
        <v>1311</v>
      </c>
      <c r="L457" s="475">
        <v>4656464</v>
      </c>
      <c r="M457" s="475">
        <v>2312290</v>
      </c>
      <c r="N457" s="475" t="s">
        <v>1311</v>
      </c>
      <c r="O457" s="475" t="s">
        <v>1311</v>
      </c>
      <c r="P457" s="475">
        <v>513798</v>
      </c>
      <c r="Q457" s="475">
        <v>326015</v>
      </c>
      <c r="R457" s="475">
        <v>495756</v>
      </c>
      <c r="S457" s="475">
        <v>601256</v>
      </c>
      <c r="T457" s="475">
        <v>315129</v>
      </c>
      <c r="U457" s="475">
        <v>60336</v>
      </c>
      <c r="V457" s="475" t="s">
        <v>1311</v>
      </c>
      <c r="W457" s="480" t="s">
        <v>104</v>
      </c>
    </row>
    <row r="458" spans="1:23" s="475" customFormat="1" ht="9.75" customHeight="1" x14ac:dyDescent="0.15">
      <c r="A458" s="970" t="s">
        <v>1322</v>
      </c>
      <c r="B458" s="475" t="s">
        <v>1311</v>
      </c>
      <c r="C458" s="475" t="s">
        <v>1311</v>
      </c>
      <c r="D458" s="475">
        <v>36282</v>
      </c>
      <c r="E458" s="475">
        <v>36282</v>
      </c>
      <c r="F458" s="475" t="s">
        <v>1311</v>
      </c>
      <c r="G458" s="475" t="s">
        <v>1311</v>
      </c>
      <c r="H458" s="475" t="s">
        <v>1311</v>
      </c>
      <c r="I458" s="475" t="s">
        <v>1311</v>
      </c>
      <c r="J458" s="475">
        <v>23947</v>
      </c>
      <c r="K458" s="475">
        <v>23947</v>
      </c>
      <c r="L458" s="475">
        <v>6208121</v>
      </c>
      <c r="M458" s="475">
        <v>2379071</v>
      </c>
      <c r="N458" s="475" t="s">
        <v>1311</v>
      </c>
      <c r="O458" s="475" t="s">
        <v>1311</v>
      </c>
      <c r="P458" s="475">
        <v>542906</v>
      </c>
      <c r="Q458" s="475">
        <v>265792</v>
      </c>
      <c r="R458" s="475">
        <v>416968</v>
      </c>
      <c r="S458" s="475">
        <v>717969</v>
      </c>
      <c r="T458" s="475">
        <v>315827</v>
      </c>
      <c r="U458" s="475">
        <v>119609</v>
      </c>
      <c r="V458" s="475" t="s">
        <v>1311</v>
      </c>
      <c r="W458" s="480" t="s">
        <v>105</v>
      </c>
    </row>
    <row r="459" spans="1:23" s="475" customFormat="1" ht="9.75" customHeight="1" x14ac:dyDescent="0.15">
      <c r="A459" s="970" t="s">
        <v>1342</v>
      </c>
      <c r="B459" s="475" t="s">
        <v>1311</v>
      </c>
      <c r="C459" s="475" t="s">
        <v>1311</v>
      </c>
      <c r="D459" s="475">
        <v>82387</v>
      </c>
      <c r="E459" s="475">
        <v>82387</v>
      </c>
      <c r="F459" s="475" t="s">
        <v>1311</v>
      </c>
      <c r="G459" s="475" t="s">
        <v>1311</v>
      </c>
      <c r="H459" s="475" t="s">
        <v>1311</v>
      </c>
      <c r="I459" s="475" t="s">
        <v>1311</v>
      </c>
      <c r="J459" s="475">
        <v>37766</v>
      </c>
      <c r="K459" s="475">
        <v>37766</v>
      </c>
      <c r="L459" s="475">
        <v>5713662</v>
      </c>
      <c r="M459" s="475">
        <v>2042799</v>
      </c>
      <c r="N459" s="475" t="s">
        <v>1311</v>
      </c>
      <c r="O459" s="475" t="s">
        <v>1311</v>
      </c>
      <c r="P459" s="475">
        <v>556294</v>
      </c>
      <c r="Q459" s="475">
        <v>266136</v>
      </c>
      <c r="R459" s="475">
        <v>170081</v>
      </c>
      <c r="S459" s="475">
        <v>725052</v>
      </c>
      <c r="T459" s="475">
        <v>252779</v>
      </c>
      <c r="U459" s="475">
        <v>72457</v>
      </c>
      <c r="V459" s="475" t="s">
        <v>1311</v>
      </c>
      <c r="W459" s="480" t="s">
        <v>106</v>
      </c>
    </row>
    <row r="460" spans="1:23" s="475" customFormat="1" ht="9.75" customHeight="1" x14ac:dyDescent="0.15">
      <c r="A460" s="970" t="s">
        <v>1383</v>
      </c>
      <c r="B460" s="475" t="s">
        <v>1311</v>
      </c>
      <c r="C460" s="475" t="s">
        <v>1311</v>
      </c>
      <c r="D460" s="475">
        <v>71510</v>
      </c>
      <c r="E460" s="475">
        <v>71510</v>
      </c>
      <c r="F460" s="475" t="s">
        <v>1311</v>
      </c>
      <c r="G460" s="475" t="s">
        <v>1311</v>
      </c>
      <c r="H460" s="475" t="s">
        <v>1311</v>
      </c>
      <c r="I460" s="475" t="s">
        <v>1311</v>
      </c>
      <c r="J460" s="475">
        <v>30218</v>
      </c>
      <c r="K460" s="475">
        <v>30218</v>
      </c>
      <c r="L460" s="475">
        <v>6082172</v>
      </c>
      <c r="M460" s="475">
        <v>2447278</v>
      </c>
      <c r="N460" s="475" t="s">
        <v>1311</v>
      </c>
      <c r="O460" s="475" t="s">
        <v>1311</v>
      </c>
      <c r="P460" s="475">
        <v>936693</v>
      </c>
      <c r="Q460" s="475">
        <v>132985</v>
      </c>
      <c r="R460" s="475">
        <v>179009</v>
      </c>
      <c r="S460" s="475">
        <v>776547</v>
      </c>
      <c r="T460" s="475">
        <v>183948</v>
      </c>
      <c r="U460" s="475">
        <v>238096</v>
      </c>
      <c r="V460" s="475" t="s">
        <v>1311</v>
      </c>
      <c r="W460" s="480" t="s">
        <v>107</v>
      </c>
    </row>
    <row r="461" spans="1:23" s="475" customFormat="1" ht="9.75" customHeight="1" x14ac:dyDescent="0.15">
      <c r="A461" s="970" t="s">
        <v>1343</v>
      </c>
      <c r="B461" s="475" t="s">
        <v>1311</v>
      </c>
      <c r="C461" s="475" t="s">
        <v>1311</v>
      </c>
      <c r="D461" s="475">
        <v>46509</v>
      </c>
      <c r="E461" s="475">
        <v>46509</v>
      </c>
      <c r="F461" s="475" t="s">
        <v>1311</v>
      </c>
      <c r="G461" s="475" t="s">
        <v>1311</v>
      </c>
      <c r="H461" s="475" t="s">
        <v>1311</v>
      </c>
      <c r="I461" s="475" t="s">
        <v>1311</v>
      </c>
      <c r="J461" s="475">
        <v>47599</v>
      </c>
      <c r="K461" s="475">
        <v>47599</v>
      </c>
      <c r="L461" s="475">
        <v>5846147</v>
      </c>
      <c r="M461" s="475">
        <v>2352455</v>
      </c>
      <c r="N461" s="475" t="s">
        <v>1311</v>
      </c>
      <c r="O461" s="475" t="s">
        <v>1311</v>
      </c>
      <c r="P461" s="475">
        <v>568065</v>
      </c>
      <c r="Q461" s="475">
        <v>455486</v>
      </c>
      <c r="R461" s="475">
        <v>232505</v>
      </c>
      <c r="S461" s="475">
        <v>727364</v>
      </c>
      <c r="T461" s="475">
        <v>129836</v>
      </c>
      <c r="U461" s="475">
        <v>239199</v>
      </c>
      <c r="V461" s="475" t="s">
        <v>1311</v>
      </c>
      <c r="W461" s="480" t="s">
        <v>89</v>
      </c>
    </row>
    <row r="462" spans="1:23" s="475" customFormat="1" ht="9.75" customHeight="1" x14ac:dyDescent="0.15">
      <c r="A462" s="970" t="s">
        <v>1360</v>
      </c>
      <c r="B462" s="475" t="s">
        <v>1311</v>
      </c>
      <c r="C462" s="475" t="s">
        <v>1311</v>
      </c>
      <c r="D462" s="475">
        <v>70495</v>
      </c>
      <c r="E462" s="475">
        <v>70495</v>
      </c>
      <c r="F462" s="475" t="s">
        <v>1311</v>
      </c>
      <c r="G462" s="475" t="s">
        <v>1311</v>
      </c>
      <c r="H462" s="475" t="s">
        <v>1311</v>
      </c>
      <c r="I462" s="475" t="s">
        <v>1311</v>
      </c>
      <c r="J462" s="475">
        <v>31749</v>
      </c>
      <c r="K462" s="475">
        <v>31749</v>
      </c>
      <c r="L462" s="475">
        <v>5635256</v>
      </c>
      <c r="M462" s="475">
        <v>2393080</v>
      </c>
      <c r="N462" s="475" t="s">
        <v>1311</v>
      </c>
      <c r="O462" s="475" t="s">
        <v>1311</v>
      </c>
      <c r="P462" s="475">
        <v>649624</v>
      </c>
      <c r="Q462" s="475">
        <v>325701</v>
      </c>
      <c r="R462" s="475">
        <v>178492</v>
      </c>
      <c r="S462" s="475">
        <v>1015385</v>
      </c>
      <c r="T462" s="475">
        <v>163489</v>
      </c>
      <c r="U462" s="475">
        <v>60389</v>
      </c>
      <c r="V462" s="475" t="s">
        <v>1311</v>
      </c>
      <c r="W462" s="480" t="s">
        <v>90</v>
      </c>
    </row>
    <row r="463" spans="1:23" s="475" customFormat="1" ht="9.75" customHeight="1" x14ac:dyDescent="0.15">
      <c r="A463" s="970" t="s">
        <v>1332</v>
      </c>
      <c r="B463" s="475" t="s">
        <v>1311</v>
      </c>
      <c r="C463" s="475" t="s">
        <v>1311</v>
      </c>
      <c r="D463" s="475">
        <v>105022</v>
      </c>
      <c r="E463" s="475">
        <v>105022</v>
      </c>
      <c r="F463" s="475" t="s">
        <v>1311</v>
      </c>
      <c r="G463" s="475" t="s">
        <v>1311</v>
      </c>
      <c r="H463" s="475" t="s">
        <v>1311</v>
      </c>
      <c r="I463" s="475" t="s">
        <v>1311</v>
      </c>
      <c r="J463" s="475">
        <v>13995</v>
      </c>
      <c r="K463" s="475">
        <v>13995</v>
      </c>
      <c r="L463" s="475">
        <v>6494722</v>
      </c>
      <c r="M463" s="475">
        <v>2832973</v>
      </c>
      <c r="N463" s="475" t="s">
        <v>1311</v>
      </c>
      <c r="O463" s="475" t="s">
        <v>1311</v>
      </c>
      <c r="P463" s="475">
        <v>698930</v>
      </c>
      <c r="Q463" s="475">
        <v>390165</v>
      </c>
      <c r="R463" s="475">
        <v>351403</v>
      </c>
      <c r="S463" s="475">
        <v>961659</v>
      </c>
      <c r="T463" s="475">
        <v>252111</v>
      </c>
      <c r="U463" s="475">
        <v>178705</v>
      </c>
      <c r="V463" s="475" t="s">
        <v>1311</v>
      </c>
      <c r="W463" s="480" t="s">
        <v>91</v>
      </c>
    </row>
    <row r="464" spans="1:23" s="475" customFormat="1" ht="9.75" customHeight="1" x14ac:dyDescent="0.15">
      <c r="A464" s="970" t="s">
        <v>981</v>
      </c>
      <c r="B464" s="475" t="s">
        <v>1311</v>
      </c>
      <c r="C464" s="475" t="s">
        <v>1311</v>
      </c>
      <c r="D464" s="475">
        <v>56621</v>
      </c>
      <c r="E464" s="475">
        <v>56621</v>
      </c>
      <c r="F464" s="475" t="s">
        <v>1311</v>
      </c>
      <c r="G464" s="475" t="s">
        <v>1311</v>
      </c>
      <c r="H464" s="475" t="s">
        <v>1311</v>
      </c>
      <c r="I464" s="475" t="s">
        <v>1311</v>
      </c>
      <c r="J464" s="475">
        <v>19002</v>
      </c>
      <c r="K464" s="475">
        <v>19002</v>
      </c>
      <c r="L464" s="475">
        <v>7015347</v>
      </c>
      <c r="M464" s="475">
        <v>3485539</v>
      </c>
      <c r="N464" s="475" t="s">
        <v>1311</v>
      </c>
      <c r="O464" s="475" t="s">
        <v>1311</v>
      </c>
      <c r="P464" s="475">
        <v>1286225</v>
      </c>
      <c r="Q464" s="475">
        <v>458503</v>
      </c>
      <c r="R464" s="475">
        <v>300811</v>
      </c>
      <c r="S464" s="475">
        <v>1131994</v>
      </c>
      <c r="T464" s="475">
        <v>129624</v>
      </c>
      <c r="U464" s="475">
        <v>178382</v>
      </c>
      <c r="V464" s="475" t="s">
        <v>1311</v>
      </c>
      <c r="W464" s="480" t="s">
        <v>799</v>
      </c>
    </row>
    <row r="465" spans="1:23" s="475" customFormat="1" ht="9.75" customHeight="1" x14ac:dyDescent="0.15">
      <c r="A465" s="970" t="s">
        <v>1319</v>
      </c>
      <c r="B465" s="475" t="s">
        <v>1311</v>
      </c>
      <c r="C465" s="475" t="s">
        <v>1311</v>
      </c>
      <c r="D465" s="475">
        <v>62311</v>
      </c>
      <c r="E465" s="475">
        <v>62311</v>
      </c>
      <c r="F465" s="475" t="s">
        <v>1311</v>
      </c>
      <c r="G465" s="475" t="s">
        <v>1311</v>
      </c>
      <c r="H465" s="475" t="s">
        <v>1311</v>
      </c>
      <c r="I465" s="475" t="s">
        <v>1311</v>
      </c>
      <c r="J465" s="475">
        <v>18922</v>
      </c>
      <c r="K465" s="475">
        <v>18922</v>
      </c>
      <c r="L465" s="475">
        <v>6525921</v>
      </c>
      <c r="M465" s="475">
        <v>2990958</v>
      </c>
      <c r="N465" s="475" t="s">
        <v>1311</v>
      </c>
      <c r="O465" s="475" t="s">
        <v>1311</v>
      </c>
      <c r="P465" s="475">
        <v>903756</v>
      </c>
      <c r="Q465" s="475">
        <v>453414</v>
      </c>
      <c r="R465" s="475">
        <v>226918</v>
      </c>
      <c r="S465" s="475">
        <v>969457</v>
      </c>
      <c r="T465" s="475">
        <v>251590</v>
      </c>
      <c r="U465" s="475">
        <v>185823</v>
      </c>
      <c r="V465" s="475" t="s">
        <v>1311</v>
      </c>
      <c r="W465" s="480" t="s">
        <v>86</v>
      </c>
    </row>
    <row r="466" spans="1:23" s="475" customFormat="1" ht="9.75" customHeight="1" x14ac:dyDescent="0.15">
      <c r="A466" s="971" t="s">
        <v>800</v>
      </c>
      <c r="B466" s="479" t="s">
        <v>1311</v>
      </c>
      <c r="C466" s="478" t="s">
        <v>1311</v>
      </c>
      <c r="D466" s="478">
        <v>23619</v>
      </c>
      <c r="E466" s="478">
        <v>23619</v>
      </c>
      <c r="F466" s="478" t="s">
        <v>1311</v>
      </c>
      <c r="G466" s="478" t="s">
        <v>1311</v>
      </c>
      <c r="H466" s="478" t="s">
        <v>1311</v>
      </c>
      <c r="I466" s="478" t="s">
        <v>1311</v>
      </c>
      <c r="J466" s="478">
        <v>34008</v>
      </c>
      <c r="K466" s="478">
        <v>34008</v>
      </c>
      <c r="L466" s="478">
        <v>6351871</v>
      </c>
      <c r="M466" s="478">
        <v>2400047</v>
      </c>
      <c r="N466" s="478" t="s">
        <v>1311</v>
      </c>
      <c r="O466" s="478" t="s">
        <v>1311</v>
      </c>
      <c r="P466" s="478">
        <v>976736</v>
      </c>
      <c r="Q466" s="478">
        <v>256710</v>
      </c>
      <c r="R466" s="478">
        <v>229174</v>
      </c>
      <c r="S466" s="478">
        <v>695705</v>
      </c>
      <c r="T466" s="478">
        <v>119314</v>
      </c>
      <c r="U466" s="478">
        <v>122408</v>
      </c>
      <c r="V466" s="478" t="s">
        <v>1311</v>
      </c>
      <c r="W466" s="476" t="s">
        <v>87</v>
      </c>
    </row>
    <row r="467" spans="1:23" ht="12" customHeight="1" x14ac:dyDescent="0.15"/>
    <row r="468" spans="1:23" ht="12" customHeight="1" x14ac:dyDescent="0.15"/>
    <row r="469" spans="1:23" ht="12" customHeight="1" x14ac:dyDescent="0.15">
      <c r="K469" s="490" t="s">
        <v>108</v>
      </c>
    </row>
    <row r="470" spans="1:23" s="486" customFormat="1" ht="21" customHeight="1" x14ac:dyDescent="0.15">
      <c r="A470" s="1023" t="s">
        <v>230</v>
      </c>
      <c r="B470" s="489" t="s">
        <v>319</v>
      </c>
      <c r="C470" s="488"/>
      <c r="D470" s="488"/>
      <c r="E470" s="488"/>
      <c r="F470" s="488"/>
      <c r="G470" s="488"/>
      <c r="H470" s="488"/>
      <c r="I470" s="488"/>
      <c r="J470" s="488"/>
      <c r="K470" s="488"/>
      <c r="L470" s="488"/>
      <c r="M470" s="488"/>
      <c r="N470" s="488"/>
      <c r="O470" s="488"/>
      <c r="P470" s="488"/>
      <c r="Q470" s="488"/>
      <c r="R470" s="488"/>
      <c r="S470" s="488"/>
      <c r="T470" s="488"/>
      <c r="U470" s="851"/>
      <c r="V470" s="1026" t="s">
        <v>92</v>
      </c>
    </row>
    <row r="471" spans="1:23" s="486" customFormat="1" ht="21" customHeight="1" x14ac:dyDescent="0.15">
      <c r="A471" s="1024"/>
      <c r="B471" s="852" t="s">
        <v>337</v>
      </c>
      <c r="C471" s="488"/>
      <c r="D471" s="488"/>
      <c r="E471" s="488"/>
      <c r="F471" s="488"/>
      <c r="G471" s="851"/>
      <c r="H471" s="852" t="s">
        <v>336</v>
      </c>
      <c r="I471" s="488"/>
      <c r="J471" s="851"/>
      <c r="K471" s="852" t="s">
        <v>335</v>
      </c>
      <c r="L471" s="851"/>
      <c r="M471" s="852" t="s">
        <v>318</v>
      </c>
      <c r="N471" s="488"/>
      <c r="O471" s="488"/>
      <c r="P471" s="488"/>
      <c r="Q471" s="488"/>
      <c r="R471" s="851"/>
      <c r="S471" s="852" t="s">
        <v>317</v>
      </c>
      <c r="T471" s="488"/>
      <c r="U471" s="851"/>
      <c r="V471" s="1027"/>
    </row>
    <row r="472" spans="1:23" s="486" customFormat="1" ht="52.5" customHeight="1" x14ac:dyDescent="0.15">
      <c r="A472" s="1025"/>
      <c r="B472" s="854" t="s">
        <v>117</v>
      </c>
      <c r="C472" s="487" t="s">
        <v>326</v>
      </c>
      <c r="D472" s="492" t="s">
        <v>1384</v>
      </c>
      <c r="E472" s="487" t="s">
        <v>324</v>
      </c>
      <c r="F472" s="487" t="s">
        <v>323</v>
      </c>
      <c r="G472" s="487" t="s">
        <v>322</v>
      </c>
      <c r="H472" s="854" t="s">
        <v>1385</v>
      </c>
      <c r="I472" s="487" t="s">
        <v>321</v>
      </c>
      <c r="J472" s="487" t="s">
        <v>1386</v>
      </c>
      <c r="K472" s="854" t="s">
        <v>685</v>
      </c>
      <c r="L472" s="487" t="s">
        <v>320</v>
      </c>
      <c r="M472" s="854" t="s">
        <v>1364</v>
      </c>
      <c r="N472" s="487" t="s">
        <v>315</v>
      </c>
      <c r="O472" s="487" t="s">
        <v>314</v>
      </c>
      <c r="P472" s="487" t="s">
        <v>313</v>
      </c>
      <c r="Q472" s="487" t="s">
        <v>312</v>
      </c>
      <c r="R472" s="487" t="s">
        <v>311</v>
      </c>
      <c r="S472" s="854" t="s">
        <v>687</v>
      </c>
      <c r="T472" s="487" t="s">
        <v>310</v>
      </c>
      <c r="U472" s="487" t="s">
        <v>309</v>
      </c>
      <c r="V472" s="1028"/>
    </row>
    <row r="473" spans="1:23" s="475" customFormat="1" ht="9.75" customHeight="1" x14ac:dyDescent="0.15">
      <c r="A473" s="969" t="s">
        <v>772</v>
      </c>
      <c r="B473" s="485">
        <v>7192680</v>
      </c>
      <c r="C473" s="484">
        <v>60914</v>
      </c>
      <c r="D473" s="484" t="s">
        <v>1311</v>
      </c>
      <c r="E473" s="484">
        <v>61739</v>
      </c>
      <c r="F473" s="484">
        <v>134585</v>
      </c>
      <c r="G473" s="484">
        <v>6935442</v>
      </c>
      <c r="H473" s="484">
        <v>157121</v>
      </c>
      <c r="I473" s="484">
        <v>157121</v>
      </c>
      <c r="J473" s="484" t="s">
        <v>1311</v>
      </c>
      <c r="K473" s="484">
        <v>148233</v>
      </c>
      <c r="L473" s="484">
        <v>148233</v>
      </c>
      <c r="M473" s="484">
        <v>4648550</v>
      </c>
      <c r="N473" s="484">
        <v>696099</v>
      </c>
      <c r="O473" s="484" t="s">
        <v>1311</v>
      </c>
      <c r="P473" s="484">
        <v>3695023</v>
      </c>
      <c r="Q473" s="484">
        <v>257428</v>
      </c>
      <c r="R473" s="484" t="s">
        <v>1311</v>
      </c>
      <c r="S473" s="484">
        <v>21840005</v>
      </c>
      <c r="T473" s="484">
        <v>17935609</v>
      </c>
      <c r="U473" s="483">
        <v>3904396</v>
      </c>
      <c r="V473" s="482" t="s">
        <v>99</v>
      </c>
    </row>
    <row r="474" spans="1:23" s="475" customFormat="1" ht="9.75" customHeight="1" x14ac:dyDescent="0.15">
      <c r="A474" s="970" t="s">
        <v>1312</v>
      </c>
      <c r="B474" s="475">
        <v>7380455</v>
      </c>
      <c r="C474" s="475" t="s">
        <v>1311</v>
      </c>
      <c r="D474" s="475" t="s">
        <v>1311</v>
      </c>
      <c r="E474" s="475">
        <v>334332</v>
      </c>
      <c r="F474" s="475" t="s">
        <v>1311</v>
      </c>
      <c r="G474" s="475">
        <v>7046123</v>
      </c>
      <c r="H474" s="475">
        <v>57090</v>
      </c>
      <c r="I474" s="475" t="s">
        <v>1311</v>
      </c>
      <c r="J474" s="475">
        <v>57090</v>
      </c>
      <c r="K474" s="475" t="s">
        <v>1311</v>
      </c>
      <c r="L474" s="475" t="s">
        <v>1311</v>
      </c>
      <c r="M474" s="475">
        <v>2399900</v>
      </c>
      <c r="N474" s="475">
        <v>449468</v>
      </c>
      <c r="O474" s="475" t="s">
        <v>1311</v>
      </c>
      <c r="P474" s="475">
        <v>1693124</v>
      </c>
      <c r="Q474" s="475">
        <v>257308</v>
      </c>
      <c r="R474" s="475" t="s">
        <v>1311</v>
      </c>
      <c r="S474" s="475">
        <v>25502559</v>
      </c>
      <c r="T474" s="475">
        <v>21636758</v>
      </c>
      <c r="U474" s="481">
        <v>3865801</v>
      </c>
      <c r="V474" s="480" t="s">
        <v>233</v>
      </c>
    </row>
    <row r="475" spans="1:23" s="475" customFormat="1" ht="9.75" customHeight="1" x14ac:dyDescent="0.15">
      <c r="A475" s="970" t="s">
        <v>774</v>
      </c>
      <c r="B475" s="475">
        <v>6714504</v>
      </c>
      <c r="C475" s="475" t="s">
        <v>1311</v>
      </c>
      <c r="D475" s="475" t="s">
        <v>1311</v>
      </c>
      <c r="E475" s="475">
        <v>70781</v>
      </c>
      <c r="F475" s="475" t="s">
        <v>1311</v>
      </c>
      <c r="G475" s="475">
        <v>6643723</v>
      </c>
      <c r="H475" s="475">
        <v>1004175</v>
      </c>
      <c r="I475" s="475">
        <v>893179</v>
      </c>
      <c r="J475" s="475">
        <v>110996</v>
      </c>
      <c r="K475" s="475">
        <v>198336</v>
      </c>
      <c r="L475" s="475">
        <v>198336</v>
      </c>
      <c r="M475" s="475">
        <v>1928143</v>
      </c>
      <c r="N475" s="475">
        <v>73264</v>
      </c>
      <c r="O475" s="475">
        <v>130225</v>
      </c>
      <c r="P475" s="475">
        <v>1389837</v>
      </c>
      <c r="Q475" s="475">
        <v>270571</v>
      </c>
      <c r="R475" s="475">
        <v>64246</v>
      </c>
      <c r="S475" s="475">
        <v>28419779</v>
      </c>
      <c r="T475" s="475">
        <v>24280630</v>
      </c>
      <c r="U475" s="481">
        <v>4139149</v>
      </c>
      <c r="V475" s="480" t="s">
        <v>529</v>
      </c>
    </row>
    <row r="476" spans="1:23" s="475" customFormat="1" ht="9.75" customHeight="1" x14ac:dyDescent="0.15">
      <c r="A476" s="970" t="s">
        <v>804</v>
      </c>
      <c r="B476" s="475">
        <v>6418747</v>
      </c>
      <c r="C476" s="475">
        <v>63160</v>
      </c>
      <c r="D476" s="475">
        <v>137587</v>
      </c>
      <c r="E476" s="475">
        <v>62524</v>
      </c>
      <c r="F476" s="475" t="s">
        <v>1311</v>
      </c>
      <c r="G476" s="475">
        <v>6155476</v>
      </c>
      <c r="H476" s="475">
        <v>2476259</v>
      </c>
      <c r="I476" s="475">
        <v>2360090</v>
      </c>
      <c r="J476" s="475">
        <v>116169</v>
      </c>
      <c r="K476" s="475">
        <v>428995</v>
      </c>
      <c r="L476" s="475">
        <v>428995</v>
      </c>
      <c r="M476" s="475">
        <v>1862790</v>
      </c>
      <c r="N476" s="475" t="s">
        <v>1311</v>
      </c>
      <c r="O476" s="475">
        <v>62516</v>
      </c>
      <c r="P476" s="475">
        <v>1468963</v>
      </c>
      <c r="Q476" s="475">
        <v>64037</v>
      </c>
      <c r="R476" s="475">
        <v>267274</v>
      </c>
      <c r="S476" s="475">
        <v>28465983</v>
      </c>
      <c r="T476" s="475">
        <v>25527533</v>
      </c>
      <c r="U476" s="481">
        <v>2938450</v>
      </c>
      <c r="V476" s="480" t="s">
        <v>599</v>
      </c>
    </row>
    <row r="477" spans="1:23" s="475" customFormat="1" ht="9.75" customHeight="1" x14ac:dyDescent="0.15">
      <c r="A477" s="970" t="s">
        <v>776</v>
      </c>
      <c r="B477" s="475">
        <v>5775107</v>
      </c>
      <c r="C477" s="475" t="s">
        <v>1311</v>
      </c>
      <c r="D477" s="475" t="s">
        <v>1311</v>
      </c>
      <c r="E477" s="475" t="s">
        <v>1311</v>
      </c>
      <c r="F477" s="475" t="s">
        <v>1311</v>
      </c>
      <c r="G477" s="475">
        <v>5775107</v>
      </c>
      <c r="H477" s="475">
        <v>3042781</v>
      </c>
      <c r="I477" s="475">
        <v>2889524</v>
      </c>
      <c r="J477" s="475">
        <v>153257</v>
      </c>
      <c r="K477" s="475">
        <v>677133</v>
      </c>
      <c r="L477" s="475">
        <v>677133</v>
      </c>
      <c r="M477" s="475">
        <v>845095</v>
      </c>
      <c r="N477" s="475" t="s">
        <v>1311</v>
      </c>
      <c r="O477" s="475">
        <v>62120</v>
      </c>
      <c r="P477" s="475">
        <v>714155</v>
      </c>
      <c r="Q477" s="475">
        <v>68820</v>
      </c>
      <c r="R477" s="475" t="s">
        <v>1311</v>
      </c>
      <c r="S477" s="475">
        <v>30692291</v>
      </c>
      <c r="T477" s="475">
        <v>27100090</v>
      </c>
      <c r="U477" s="481">
        <v>3592201</v>
      </c>
      <c r="V477" s="480" t="s">
        <v>777</v>
      </c>
    </row>
    <row r="478" spans="1:23" s="475" customFormat="1" ht="6.75" customHeight="1" x14ac:dyDescent="0.15">
      <c r="A478" s="970"/>
      <c r="U478" s="481"/>
      <c r="V478" s="480"/>
    </row>
    <row r="479" spans="1:23" s="475" customFormat="1" ht="9.75" customHeight="1" x14ac:dyDescent="0.15">
      <c r="A479" s="970" t="s">
        <v>738</v>
      </c>
      <c r="B479" s="475">
        <v>6140852</v>
      </c>
      <c r="C479" s="475">
        <v>63160</v>
      </c>
      <c r="D479" s="475">
        <v>66879</v>
      </c>
      <c r="E479" s="475">
        <v>62524</v>
      </c>
      <c r="F479" s="475" t="s">
        <v>1311</v>
      </c>
      <c r="G479" s="475">
        <v>5948289</v>
      </c>
      <c r="H479" s="475">
        <v>2757474</v>
      </c>
      <c r="I479" s="475">
        <v>2757474</v>
      </c>
      <c r="J479" s="475" t="s">
        <v>1311</v>
      </c>
      <c r="K479" s="475">
        <v>396852</v>
      </c>
      <c r="L479" s="475">
        <v>396852</v>
      </c>
      <c r="M479" s="475">
        <v>1442728</v>
      </c>
      <c r="N479" s="475" t="s">
        <v>1311</v>
      </c>
      <c r="O479" s="475">
        <v>124636</v>
      </c>
      <c r="P479" s="475">
        <v>986781</v>
      </c>
      <c r="Q479" s="475">
        <v>64037</v>
      </c>
      <c r="R479" s="475">
        <v>267274</v>
      </c>
      <c r="S479" s="475">
        <v>29345847</v>
      </c>
      <c r="T479" s="475">
        <v>26270118</v>
      </c>
      <c r="U479" s="481">
        <v>3075729</v>
      </c>
      <c r="V479" s="480" t="s">
        <v>600</v>
      </c>
    </row>
    <row r="480" spans="1:23" s="475" customFormat="1" ht="9.75" customHeight="1" x14ac:dyDescent="0.15">
      <c r="A480" s="970" t="s">
        <v>776</v>
      </c>
      <c r="B480" s="475">
        <v>5618239</v>
      </c>
      <c r="C480" s="475" t="s">
        <v>1311</v>
      </c>
      <c r="D480" s="475" t="s">
        <v>1311</v>
      </c>
      <c r="E480" s="475" t="s">
        <v>1311</v>
      </c>
      <c r="F480" s="475" t="s">
        <v>1311</v>
      </c>
      <c r="G480" s="475">
        <v>5618239</v>
      </c>
      <c r="H480" s="475">
        <v>3378682</v>
      </c>
      <c r="I480" s="475">
        <v>3225425</v>
      </c>
      <c r="J480" s="475">
        <v>153257</v>
      </c>
      <c r="K480" s="475">
        <v>565216</v>
      </c>
      <c r="L480" s="475">
        <v>565216</v>
      </c>
      <c r="M480" s="475">
        <v>899502</v>
      </c>
      <c r="N480" s="475" t="s">
        <v>1311</v>
      </c>
      <c r="O480" s="475" t="s">
        <v>1311</v>
      </c>
      <c r="P480" s="475">
        <v>830682</v>
      </c>
      <c r="Q480" s="475">
        <v>68820</v>
      </c>
      <c r="R480" s="475" t="s">
        <v>1311</v>
      </c>
      <c r="S480" s="475">
        <v>30504826</v>
      </c>
      <c r="T480" s="475">
        <v>26900805</v>
      </c>
      <c r="U480" s="481">
        <v>3604021</v>
      </c>
      <c r="V480" s="480" t="s">
        <v>779</v>
      </c>
    </row>
    <row r="481" spans="1:22" s="475" customFormat="1" ht="6.75" customHeight="1" x14ac:dyDescent="0.15">
      <c r="A481" s="970"/>
      <c r="U481" s="481"/>
      <c r="V481" s="480"/>
    </row>
    <row r="482" spans="1:22" s="475" customFormat="1" ht="9.75" customHeight="1" x14ac:dyDescent="0.15">
      <c r="A482" s="970" t="s">
        <v>1315</v>
      </c>
      <c r="B482" s="475">
        <v>1703470</v>
      </c>
      <c r="C482" s="475" t="s">
        <v>1311</v>
      </c>
      <c r="D482" s="475" t="s">
        <v>1311</v>
      </c>
      <c r="E482" s="475" t="s">
        <v>1311</v>
      </c>
      <c r="F482" s="475" t="s">
        <v>1311</v>
      </c>
      <c r="G482" s="475">
        <v>1703470</v>
      </c>
      <c r="H482" s="475">
        <v>799052</v>
      </c>
      <c r="I482" s="475">
        <v>799052</v>
      </c>
      <c r="J482" s="475" t="s">
        <v>1311</v>
      </c>
      <c r="K482" s="475">
        <v>184832</v>
      </c>
      <c r="L482" s="475">
        <v>184832</v>
      </c>
      <c r="M482" s="475">
        <v>132267</v>
      </c>
      <c r="N482" s="475" t="s">
        <v>1311</v>
      </c>
      <c r="O482" s="475">
        <v>62120</v>
      </c>
      <c r="P482" s="475">
        <v>70147</v>
      </c>
      <c r="Q482" s="475" t="s">
        <v>1311</v>
      </c>
      <c r="R482" s="475" t="s">
        <v>1311</v>
      </c>
      <c r="S482" s="475">
        <v>8262916</v>
      </c>
      <c r="T482" s="475">
        <v>7333903</v>
      </c>
      <c r="U482" s="481">
        <v>929013</v>
      </c>
      <c r="V482" s="480" t="s">
        <v>601</v>
      </c>
    </row>
    <row r="483" spans="1:22" s="475" customFormat="1" ht="9.75" customHeight="1" x14ac:dyDescent="0.15">
      <c r="A483" s="970" t="s">
        <v>781</v>
      </c>
      <c r="B483" s="475">
        <v>1098337</v>
      </c>
      <c r="C483" s="475" t="s">
        <v>1311</v>
      </c>
      <c r="D483" s="475" t="s">
        <v>1311</v>
      </c>
      <c r="E483" s="475" t="s">
        <v>1311</v>
      </c>
      <c r="F483" s="475" t="s">
        <v>1311</v>
      </c>
      <c r="G483" s="475">
        <v>1098337</v>
      </c>
      <c r="H483" s="475">
        <v>473206</v>
      </c>
      <c r="I483" s="475">
        <v>473206</v>
      </c>
      <c r="J483" s="475" t="s">
        <v>1311</v>
      </c>
      <c r="K483" s="475">
        <v>209217</v>
      </c>
      <c r="L483" s="475">
        <v>209217</v>
      </c>
      <c r="M483" s="475">
        <v>137821</v>
      </c>
      <c r="N483" s="475" t="s">
        <v>1311</v>
      </c>
      <c r="O483" s="475" t="s">
        <v>1311</v>
      </c>
      <c r="P483" s="475">
        <v>137821</v>
      </c>
      <c r="Q483" s="475" t="s">
        <v>1311</v>
      </c>
      <c r="R483" s="475" t="s">
        <v>1311</v>
      </c>
      <c r="S483" s="475">
        <v>6498865</v>
      </c>
      <c r="T483" s="475">
        <v>5613655</v>
      </c>
      <c r="U483" s="481">
        <v>885210</v>
      </c>
      <c r="V483" s="480" t="s">
        <v>100</v>
      </c>
    </row>
    <row r="484" spans="1:22" s="475" customFormat="1" ht="9.75" customHeight="1" x14ac:dyDescent="0.15">
      <c r="A484" s="970" t="s">
        <v>819</v>
      </c>
      <c r="B484" s="475">
        <v>1423018</v>
      </c>
      <c r="C484" s="475" t="s">
        <v>1311</v>
      </c>
      <c r="D484" s="475" t="s">
        <v>1311</v>
      </c>
      <c r="E484" s="475" t="s">
        <v>1311</v>
      </c>
      <c r="F484" s="475" t="s">
        <v>1311</v>
      </c>
      <c r="G484" s="475">
        <v>1423018</v>
      </c>
      <c r="H484" s="475">
        <v>772329</v>
      </c>
      <c r="I484" s="475">
        <v>619072</v>
      </c>
      <c r="J484" s="475">
        <v>153257</v>
      </c>
      <c r="K484" s="475">
        <v>141199</v>
      </c>
      <c r="L484" s="475">
        <v>141199</v>
      </c>
      <c r="M484" s="475">
        <v>185106</v>
      </c>
      <c r="N484" s="475" t="s">
        <v>1311</v>
      </c>
      <c r="O484" s="475" t="s">
        <v>1311</v>
      </c>
      <c r="P484" s="475">
        <v>185106</v>
      </c>
      <c r="Q484" s="475" t="s">
        <v>1311</v>
      </c>
      <c r="R484" s="475" t="s">
        <v>1311</v>
      </c>
      <c r="S484" s="475">
        <v>8613155</v>
      </c>
      <c r="T484" s="475">
        <v>7799633</v>
      </c>
      <c r="U484" s="481">
        <v>813522</v>
      </c>
      <c r="V484" s="480" t="s">
        <v>101</v>
      </c>
    </row>
    <row r="485" spans="1:22" s="475" customFormat="1" ht="9.75" customHeight="1" x14ac:dyDescent="0.15">
      <c r="A485" s="970" t="s">
        <v>1317</v>
      </c>
      <c r="B485" s="475">
        <v>1550282</v>
      </c>
      <c r="C485" s="475" t="s">
        <v>1311</v>
      </c>
      <c r="D485" s="475" t="s">
        <v>1311</v>
      </c>
      <c r="E485" s="475" t="s">
        <v>1311</v>
      </c>
      <c r="F485" s="475" t="s">
        <v>1311</v>
      </c>
      <c r="G485" s="475">
        <v>1550282</v>
      </c>
      <c r="H485" s="475">
        <v>998194</v>
      </c>
      <c r="I485" s="475">
        <v>998194</v>
      </c>
      <c r="J485" s="475" t="s">
        <v>1311</v>
      </c>
      <c r="K485" s="475">
        <v>141885</v>
      </c>
      <c r="L485" s="475">
        <v>141885</v>
      </c>
      <c r="M485" s="475">
        <v>389901</v>
      </c>
      <c r="N485" s="475" t="s">
        <v>1311</v>
      </c>
      <c r="O485" s="475" t="s">
        <v>1311</v>
      </c>
      <c r="P485" s="475">
        <v>321081</v>
      </c>
      <c r="Q485" s="475">
        <v>68820</v>
      </c>
      <c r="R485" s="475" t="s">
        <v>1311</v>
      </c>
      <c r="S485" s="475">
        <v>7317355</v>
      </c>
      <c r="T485" s="475">
        <v>6352899</v>
      </c>
      <c r="U485" s="481">
        <v>964456</v>
      </c>
      <c r="V485" s="480" t="s">
        <v>102</v>
      </c>
    </row>
    <row r="486" spans="1:22" s="475" customFormat="1" ht="9.75" customHeight="1" x14ac:dyDescent="0.15">
      <c r="A486" s="970" t="s">
        <v>784</v>
      </c>
      <c r="B486" s="475">
        <v>1546602</v>
      </c>
      <c r="C486" s="475" t="s">
        <v>1311</v>
      </c>
      <c r="D486" s="475" t="s">
        <v>1311</v>
      </c>
      <c r="E486" s="475" t="s">
        <v>1311</v>
      </c>
      <c r="F486" s="475" t="s">
        <v>1311</v>
      </c>
      <c r="G486" s="475">
        <v>1546602</v>
      </c>
      <c r="H486" s="475">
        <v>1134953</v>
      </c>
      <c r="I486" s="475">
        <v>1134953</v>
      </c>
      <c r="J486" s="475" t="s">
        <v>1311</v>
      </c>
      <c r="K486" s="475">
        <v>72915</v>
      </c>
      <c r="L486" s="475">
        <v>72915</v>
      </c>
      <c r="M486" s="475">
        <v>186674</v>
      </c>
      <c r="N486" s="475" t="s">
        <v>1311</v>
      </c>
      <c r="O486" s="475" t="s">
        <v>1311</v>
      </c>
      <c r="P486" s="475">
        <v>186674</v>
      </c>
      <c r="Q486" s="475" t="s">
        <v>1311</v>
      </c>
      <c r="R486" s="475" t="s">
        <v>1311</v>
      </c>
      <c r="S486" s="475">
        <v>8075451</v>
      </c>
      <c r="T486" s="475">
        <v>7134618</v>
      </c>
      <c r="U486" s="481">
        <v>940833</v>
      </c>
      <c r="V486" s="480" t="s">
        <v>785</v>
      </c>
    </row>
    <row r="487" spans="1:22" s="475" customFormat="1" ht="6.75" customHeight="1" x14ac:dyDescent="0.15">
      <c r="A487" s="970"/>
      <c r="U487" s="481"/>
      <c r="V487" s="480"/>
    </row>
    <row r="488" spans="1:22" s="475" customFormat="1" ht="9.75" customHeight="1" x14ac:dyDescent="0.15">
      <c r="A488" s="970" t="s">
        <v>786</v>
      </c>
      <c r="B488" s="475">
        <v>673215</v>
      </c>
      <c r="C488" s="475" t="s">
        <v>1311</v>
      </c>
      <c r="D488" s="475" t="s">
        <v>1311</v>
      </c>
      <c r="E488" s="475" t="s">
        <v>1311</v>
      </c>
      <c r="F488" s="475" t="s">
        <v>1311</v>
      </c>
      <c r="G488" s="475">
        <v>673215</v>
      </c>
      <c r="H488" s="475">
        <v>266567</v>
      </c>
      <c r="I488" s="475">
        <v>266567</v>
      </c>
      <c r="J488" s="475" t="s">
        <v>1311</v>
      </c>
      <c r="K488" s="475" t="s">
        <v>1311</v>
      </c>
      <c r="L488" s="475" t="s">
        <v>1311</v>
      </c>
      <c r="M488" s="475" t="s">
        <v>1311</v>
      </c>
      <c r="N488" s="475" t="s">
        <v>1311</v>
      </c>
      <c r="O488" s="475" t="s">
        <v>1311</v>
      </c>
      <c r="P488" s="475" t="s">
        <v>1311</v>
      </c>
      <c r="Q488" s="475" t="s">
        <v>1311</v>
      </c>
      <c r="R488" s="475" t="s">
        <v>1311</v>
      </c>
      <c r="S488" s="475">
        <v>3035390</v>
      </c>
      <c r="T488" s="475">
        <v>2612826</v>
      </c>
      <c r="U488" s="481">
        <v>422564</v>
      </c>
      <c r="V488" s="480" t="s">
        <v>602</v>
      </c>
    </row>
    <row r="489" spans="1:22" s="475" customFormat="1" ht="9.75" customHeight="1" x14ac:dyDescent="0.15">
      <c r="A489" s="970" t="s">
        <v>1319</v>
      </c>
      <c r="B489" s="475">
        <v>514780</v>
      </c>
      <c r="C489" s="475" t="s">
        <v>1311</v>
      </c>
      <c r="D489" s="475" t="s">
        <v>1311</v>
      </c>
      <c r="E489" s="475" t="s">
        <v>1311</v>
      </c>
      <c r="F489" s="475" t="s">
        <v>1311</v>
      </c>
      <c r="G489" s="475">
        <v>514780</v>
      </c>
      <c r="H489" s="475">
        <v>334739</v>
      </c>
      <c r="I489" s="475">
        <v>334739</v>
      </c>
      <c r="J489" s="475" t="s">
        <v>1311</v>
      </c>
      <c r="K489" s="475" t="s">
        <v>1311</v>
      </c>
      <c r="L489" s="475" t="s">
        <v>1311</v>
      </c>
      <c r="M489" s="475">
        <v>132267</v>
      </c>
      <c r="N489" s="475" t="s">
        <v>1311</v>
      </c>
      <c r="O489" s="475">
        <v>62120</v>
      </c>
      <c r="P489" s="475">
        <v>70147</v>
      </c>
      <c r="Q489" s="475" t="s">
        <v>1311</v>
      </c>
      <c r="R489" s="475" t="s">
        <v>1311</v>
      </c>
      <c r="S489" s="475">
        <v>2484997</v>
      </c>
      <c r="T489" s="475">
        <v>2193004</v>
      </c>
      <c r="U489" s="481">
        <v>291993</v>
      </c>
      <c r="V489" s="480" t="s">
        <v>86</v>
      </c>
    </row>
    <row r="490" spans="1:22" s="475" customFormat="1" ht="9.75" customHeight="1" x14ac:dyDescent="0.15">
      <c r="A490" s="970" t="s">
        <v>800</v>
      </c>
      <c r="B490" s="475">
        <v>515475</v>
      </c>
      <c r="C490" s="475" t="s">
        <v>1311</v>
      </c>
      <c r="D490" s="475" t="s">
        <v>1311</v>
      </c>
      <c r="E490" s="475" t="s">
        <v>1311</v>
      </c>
      <c r="F490" s="475" t="s">
        <v>1311</v>
      </c>
      <c r="G490" s="475">
        <v>515475</v>
      </c>
      <c r="H490" s="475">
        <v>197746</v>
      </c>
      <c r="I490" s="475">
        <v>197746</v>
      </c>
      <c r="J490" s="475" t="s">
        <v>1311</v>
      </c>
      <c r="K490" s="475">
        <v>184832</v>
      </c>
      <c r="L490" s="475">
        <v>184832</v>
      </c>
      <c r="M490" s="475" t="s">
        <v>1311</v>
      </c>
      <c r="N490" s="475" t="s">
        <v>1311</v>
      </c>
      <c r="O490" s="475" t="s">
        <v>1311</v>
      </c>
      <c r="P490" s="475" t="s">
        <v>1311</v>
      </c>
      <c r="Q490" s="475" t="s">
        <v>1311</v>
      </c>
      <c r="R490" s="475" t="s">
        <v>1311</v>
      </c>
      <c r="S490" s="475">
        <v>2742529</v>
      </c>
      <c r="T490" s="475">
        <v>2528073</v>
      </c>
      <c r="U490" s="481">
        <v>214456</v>
      </c>
      <c r="V490" s="480" t="s">
        <v>87</v>
      </c>
    </row>
    <row r="491" spans="1:22" s="475" customFormat="1" ht="9.75" customHeight="1" x14ac:dyDescent="0.15">
      <c r="A491" s="970" t="s">
        <v>789</v>
      </c>
      <c r="B491" s="475">
        <v>387146</v>
      </c>
      <c r="C491" s="475" t="s">
        <v>1311</v>
      </c>
      <c r="D491" s="475" t="s">
        <v>1311</v>
      </c>
      <c r="E491" s="475" t="s">
        <v>1311</v>
      </c>
      <c r="F491" s="475" t="s">
        <v>1311</v>
      </c>
      <c r="G491" s="475">
        <v>387146</v>
      </c>
      <c r="H491" s="475">
        <v>138177</v>
      </c>
      <c r="I491" s="475">
        <v>138177</v>
      </c>
      <c r="J491" s="475" t="s">
        <v>1311</v>
      </c>
      <c r="K491" s="475">
        <v>69314</v>
      </c>
      <c r="L491" s="475">
        <v>69314</v>
      </c>
      <c r="M491" s="475" t="s">
        <v>1311</v>
      </c>
      <c r="N491" s="475" t="s">
        <v>1311</v>
      </c>
      <c r="O491" s="475" t="s">
        <v>1311</v>
      </c>
      <c r="P491" s="475" t="s">
        <v>1311</v>
      </c>
      <c r="Q491" s="475" t="s">
        <v>1311</v>
      </c>
      <c r="R491" s="475" t="s">
        <v>1311</v>
      </c>
      <c r="S491" s="475">
        <v>2310464</v>
      </c>
      <c r="T491" s="475">
        <v>2007506</v>
      </c>
      <c r="U491" s="481">
        <v>302958</v>
      </c>
      <c r="V491" s="480" t="s">
        <v>88</v>
      </c>
    </row>
    <row r="492" spans="1:22" s="475" customFormat="1" ht="9.75" customHeight="1" x14ac:dyDescent="0.15">
      <c r="A492" s="970" t="s">
        <v>823</v>
      </c>
      <c r="B492" s="475">
        <v>452221</v>
      </c>
      <c r="C492" s="475" t="s">
        <v>1311</v>
      </c>
      <c r="D492" s="475" t="s">
        <v>1311</v>
      </c>
      <c r="E492" s="475" t="s">
        <v>1311</v>
      </c>
      <c r="F492" s="475" t="s">
        <v>1311</v>
      </c>
      <c r="G492" s="475">
        <v>452221</v>
      </c>
      <c r="H492" s="475">
        <v>131020</v>
      </c>
      <c r="I492" s="475">
        <v>131020</v>
      </c>
      <c r="J492" s="475" t="s">
        <v>1311</v>
      </c>
      <c r="K492" s="475">
        <v>139903</v>
      </c>
      <c r="L492" s="475">
        <v>139903</v>
      </c>
      <c r="M492" s="475">
        <v>63786</v>
      </c>
      <c r="N492" s="475" t="s">
        <v>1311</v>
      </c>
      <c r="O492" s="475" t="s">
        <v>1311</v>
      </c>
      <c r="P492" s="475">
        <v>63786</v>
      </c>
      <c r="Q492" s="475" t="s">
        <v>1311</v>
      </c>
      <c r="R492" s="475" t="s">
        <v>1311</v>
      </c>
      <c r="S492" s="475">
        <v>2381241</v>
      </c>
      <c r="T492" s="475">
        <v>2094234</v>
      </c>
      <c r="U492" s="481">
        <v>287007</v>
      </c>
      <c r="V492" s="480" t="s">
        <v>103</v>
      </c>
    </row>
    <row r="493" spans="1:22" s="475" customFormat="1" ht="9.75" customHeight="1" x14ac:dyDescent="0.15">
      <c r="A493" s="970" t="s">
        <v>1321</v>
      </c>
      <c r="B493" s="475">
        <v>258970</v>
      </c>
      <c r="C493" s="475" t="s">
        <v>1311</v>
      </c>
      <c r="D493" s="475" t="s">
        <v>1311</v>
      </c>
      <c r="E493" s="475" t="s">
        <v>1311</v>
      </c>
      <c r="F493" s="475" t="s">
        <v>1311</v>
      </c>
      <c r="G493" s="475">
        <v>258970</v>
      </c>
      <c r="H493" s="475">
        <v>204009</v>
      </c>
      <c r="I493" s="475">
        <v>204009</v>
      </c>
      <c r="J493" s="475" t="s">
        <v>1311</v>
      </c>
      <c r="K493" s="475" t="s">
        <v>1311</v>
      </c>
      <c r="L493" s="475" t="s">
        <v>1311</v>
      </c>
      <c r="M493" s="475">
        <v>74035</v>
      </c>
      <c r="N493" s="475" t="s">
        <v>1311</v>
      </c>
      <c r="O493" s="475" t="s">
        <v>1311</v>
      </c>
      <c r="P493" s="475">
        <v>74035</v>
      </c>
      <c r="Q493" s="475" t="s">
        <v>1311</v>
      </c>
      <c r="R493" s="475" t="s">
        <v>1311</v>
      </c>
      <c r="S493" s="475">
        <v>1807160</v>
      </c>
      <c r="T493" s="475">
        <v>1511915</v>
      </c>
      <c r="U493" s="481">
        <v>295245</v>
      </c>
      <c r="V493" s="480" t="s">
        <v>104</v>
      </c>
    </row>
    <row r="494" spans="1:22" s="475" customFormat="1" ht="9.75" customHeight="1" x14ac:dyDescent="0.15">
      <c r="A494" s="970" t="s">
        <v>1322</v>
      </c>
      <c r="B494" s="475">
        <v>517840</v>
      </c>
      <c r="C494" s="475" t="s">
        <v>1311</v>
      </c>
      <c r="D494" s="475" t="s">
        <v>1311</v>
      </c>
      <c r="E494" s="475" t="s">
        <v>1311</v>
      </c>
      <c r="F494" s="475" t="s">
        <v>1311</v>
      </c>
      <c r="G494" s="475">
        <v>517840</v>
      </c>
      <c r="H494" s="475">
        <v>220262</v>
      </c>
      <c r="I494" s="475">
        <v>143340</v>
      </c>
      <c r="J494" s="475">
        <v>76922</v>
      </c>
      <c r="K494" s="475">
        <v>69401</v>
      </c>
      <c r="L494" s="475">
        <v>69401</v>
      </c>
      <c r="M494" s="475">
        <v>63707</v>
      </c>
      <c r="N494" s="475" t="s">
        <v>1311</v>
      </c>
      <c r="O494" s="475" t="s">
        <v>1311</v>
      </c>
      <c r="P494" s="475">
        <v>63707</v>
      </c>
      <c r="Q494" s="475" t="s">
        <v>1311</v>
      </c>
      <c r="R494" s="475" t="s">
        <v>1311</v>
      </c>
      <c r="S494" s="475">
        <v>2957840</v>
      </c>
      <c r="T494" s="475">
        <v>2582511</v>
      </c>
      <c r="U494" s="481">
        <v>375329</v>
      </c>
      <c r="V494" s="480" t="s">
        <v>105</v>
      </c>
    </row>
    <row r="495" spans="1:22" s="475" customFormat="1" ht="9.75" customHeight="1" x14ac:dyDescent="0.15">
      <c r="A495" s="970" t="s">
        <v>1342</v>
      </c>
      <c r="B495" s="475">
        <v>518594</v>
      </c>
      <c r="C495" s="475" t="s">
        <v>1311</v>
      </c>
      <c r="D495" s="475" t="s">
        <v>1311</v>
      </c>
      <c r="E495" s="475" t="s">
        <v>1311</v>
      </c>
      <c r="F495" s="475" t="s">
        <v>1311</v>
      </c>
      <c r="G495" s="475">
        <v>518594</v>
      </c>
      <c r="H495" s="475">
        <v>272372</v>
      </c>
      <c r="I495" s="475">
        <v>272372</v>
      </c>
      <c r="J495" s="475" t="s">
        <v>1311</v>
      </c>
      <c r="K495" s="475" t="s">
        <v>1311</v>
      </c>
      <c r="L495" s="475" t="s">
        <v>1311</v>
      </c>
      <c r="M495" s="475">
        <v>59332</v>
      </c>
      <c r="N495" s="475" t="s">
        <v>1311</v>
      </c>
      <c r="O495" s="475" t="s">
        <v>1311</v>
      </c>
      <c r="P495" s="475">
        <v>59332</v>
      </c>
      <c r="Q495" s="475" t="s">
        <v>1311</v>
      </c>
      <c r="R495" s="475" t="s">
        <v>1311</v>
      </c>
      <c r="S495" s="475">
        <v>2820565</v>
      </c>
      <c r="T495" s="475">
        <v>2602470</v>
      </c>
      <c r="U495" s="481">
        <v>218095</v>
      </c>
      <c r="V495" s="480" t="s">
        <v>106</v>
      </c>
    </row>
    <row r="496" spans="1:22" s="475" customFormat="1" ht="9.75" customHeight="1" x14ac:dyDescent="0.15">
      <c r="A496" s="970" t="s">
        <v>794</v>
      </c>
      <c r="B496" s="475">
        <v>386584</v>
      </c>
      <c r="C496" s="475" t="s">
        <v>1311</v>
      </c>
      <c r="D496" s="475" t="s">
        <v>1311</v>
      </c>
      <c r="E496" s="475" t="s">
        <v>1311</v>
      </c>
      <c r="F496" s="475" t="s">
        <v>1311</v>
      </c>
      <c r="G496" s="475">
        <v>386584</v>
      </c>
      <c r="H496" s="475">
        <v>279695</v>
      </c>
      <c r="I496" s="475">
        <v>203360</v>
      </c>
      <c r="J496" s="475">
        <v>76335</v>
      </c>
      <c r="K496" s="475">
        <v>71798</v>
      </c>
      <c r="L496" s="475">
        <v>71798</v>
      </c>
      <c r="M496" s="475">
        <v>62067</v>
      </c>
      <c r="N496" s="475" t="s">
        <v>1311</v>
      </c>
      <c r="O496" s="475" t="s">
        <v>1311</v>
      </c>
      <c r="P496" s="475">
        <v>62067</v>
      </c>
      <c r="Q496" s="475" t="s">
        <v>1311</v>
      </c>
      <c r="R496" s="475" t="s">
        <v>1311</v>
      </c>
      <c r="S496" s="475">
        <v>2834750</v>
      </c>
      <c r="T496" s="475">
        <v>2614652</v>
      </c>
      <c r="U496" s="481">
        <v>220098</v>
      </c>
      <c r="V496" s="480" t="s">
        <v>107</v>
      </c>
    </row>
    <row r="497" spans="1:22" s="475" customFormat="1" ht="9.75" customHeight="1" x14ac:dyDescent="0.15">
      <c r="A497" s="970" t="s">
        <v>824</v>
      </c>
      <c r="B497" s="475">
        <v>452378</v>
      </c>
      <c r="C497" s="475" t="s">
        <v>1311</v>
      </c>
      <c r="D497" s="475" t="s">
        <v>1311</v>
      </c>
      <c r="E497" s="475" t="s">
        <v>1311</v>
      </c>
      <c r="F497" s="475" t="s">
        <v>1311</v>
      </c>
      <c r="G497" s="475">
        <v>452378</v>
      </c>
      <c r="H497" s="475">
        <v>457740</v>
      </c>
      <c r="I497" s="475">
        <v>457740</v>
      </c>
      <c r="J497" s="475" t="s">
        <v>1311</v>
      </c>
      <c r="K497" s="475">
        <v>71221</v>
      </c>
      <c r="L497" s="475">
        <v>71221</v>
      </c>
      <c r="M497" s="475">
        <v>128110</v>
      </c>
      <c r="N497" s="475" t="s">
        <v>1311</v>
      </c>
      <c r="O497" s="475" t="s">
        <v>1311</v>
      </c>
      <c r="P497" s="475">
        <v>59290</v>
      </c>
      <c r="Q497" s="475">
        <v>68820</v>
      </c>
      <c r="R497" s="475" t="s">
        <v>1311</v>
      </c>
      <c r="S497" s="475">
        <v>2384243</v>
      </c>
      <c r="T497" s="475">
        <v>2076078</v>
      </c>
      <c r="U497" s="481">
        <v>308165</v>
      </c>
      <c r="V497" s="480" t="s">
        <v>89</v>
      </c>
    </row>
    <row r="498" spans="1:22" s="475" customFormat="1" ht="9.75" customHeight="1" x14ac:dyDescent="0.15">
      <c r="A498" s="970" t="s">
        <v>796</v>
      </c>
      <c r="B498" s="475">
        <v>450436</v>
      </c>
      <c r="C498" s="475" t="s">
        <v>1311</v>
      </c>
      <c r="D498" s="475" t="s">
        <v>1311</v>
      </c>
      <c r="E498" s="475" t="s">
        <v>1311</v>
      </c>
      <c r="F498" s="475" t="s">
        <v>1311</v>
      </c>
      <c r="G498" s="475">
        <v>450436</v>
      </c>
      <c r="H498" s="475">
        <v>266292</v>
      </c>
      <c r="I498" s="475">
        <v>266292</v>
      </c>
      <c r="J498" s="475" t="s">
        <v>1311</v>
      </c>
      <c r="K498" s="475" t="s">
        <v>1311</v>
      </c>
      <c r="L498" s="475" t="s">
        <v>1311</v>
      </c>
      <c r="M498" s="475">
        <v>261791</v>
      </c>
      <c r="N498" s="475" t="s">
        <v>1311</v>
      </c>
      <c r="O498" s="475" t="s">
        <v>1311</v>
      </c>
      <c r="P498" s="475">
        <v>261791</v>
      </c>
      <c r="Q498" s="475" t="s">
        <v>1311</v>
      </c>
      <c r="R498" s="475" t="s">
        <v>1311</v>
      </c>
      <c r="S498" s="475">
        <v>2263657</v>
      </c>
      <c r="T498" s="475">
        <v>2038969</v>
      </c>
      <c r="U498" s="481">
        <v>224688</v>
      </c>
      <c r="V498" s="480" t="s">
        <v>90</v>
      </c>
    </row>
    <row r="499" spans="1:22" s="475" customFormat="1" ht="9.75" customHeight="1" x14ac:dyDescent="0.15">
      <c r="A499" s="970" t="s">
        <v>797</v>
      </c>
      <c r="B499" s="475">
        <v>647468</v>
      </c>
      <c r="C499" s="475" t="s">
        <v>1311</v>
      </c>
      <c r="D499" s="475" t="s">
        <v>1311</v>
      </c>
      <c r="E499" s="475" t="s">
        <v>1311</v>
      </c>
      <c r="F499" s="475" t="s">
        <v>1311</v>
      </c>
      <c r="G499" s="475">
        <v>647468</v>
      </c>
      <c r="H499" s="475">
        <v>274162</v>
      </c>
      <c r="I499" s="475">
        <v>274162</v>
      </c>
      <c r="J499" s="475" t="s">
        <v>1311</v>
      </c>
      <c r="K499" s="475">
        <v>70664</v>
      </c>
      <c r="L499" s="475">
        <v>70664</v>
      </c>
      <c r="M499" s="475" t="s">
        <v>1311</v>
      </c>
      <c r="N499" s="475" t="s">
        <v>1311</v>
      </c>
      <c r="O499" s="475" t="s">
        <v>1311</v>
      </c>
      <c r="P499" s="475" t="s">
        <v>1311</v>
      </c>
      <c r="Q499" s="475" t="s">
        <v>1311</v>
      </c>
      <c r="R499" s="475" t="s">
        <v>1311</v>
      </c>
      <c r="S499" s="475">
        <v>2669455</v>
      </c>
      <c r="T499" s="475">
        <v>2237852</v>
      </c>
      <c r="U499" s="481">
        <v>431603</v>
      </c>
      <c r="V499" s="480" t="s">
        <v>91</v>
      </c>
    </row>
    <row r="500" spans="1:22" s="475" customFormat="1" ht="9.75" customHeight="1" x14ac:dyDescent="0.15">
      <c r="A500" s="970" t="s">
        <v>1348</v>
      </c>
      <c r="B500" s="475">
        <v>451520</v>
      </c>
      <c r="C500" s="475" t="s">
        <v>1311</v>
      </c>
      <c r="D500" s="475" t="s">
        <v>1311</v>
      </c>
      <c r="E500" s="475" t="s">
        <v>1311</v>
      </c>
      <c r="F500" s="475" t="s">
        <v>1311</v>
      </c>
      <c r="G500" s="475">
        <v>451520</v>
      </c>
      <c r="H500" s="475">
        <v>405233</v>
      </c>
      <c r="I500" s="475">
        <v>405233</v>
      </c>
      <c r="J500" s="475" t="s">
        <v>1311</v>
      </c>
      <c r="K500" s="475" t="s">
        <v>1311</v>
      </c>
      <c r="L500" s="475" t="s">
        <v>1311</v>
      </c>
      <c r="M500" s="475">
        <v>55356</v>
      </c>
      <c r="N500" s="475" t="s">
        <v>1311</v>
      </c>
      <c r="O500" s="475" t="s">
        <v>1311</v>
      </c>
      <c r="P500" s="475">
        <v>55356</v>
      </c>
      <c r="Q500" s="475" t="s">
        <v>1311</v>
      </c>
      <c r="R500" s="475" t="s">
        <v>1311</v>
      </c>
      <c r="S500" s="475">
        <v>2617699</v>
      </c>
      <c r="T500" s="475">
        <v>2334751</v>
      </c>
      <c r="U500" s="481">
        <v>282948</v>
      </c>
      <c r="V500" s="480" t="s">
        <v>799</v>
      </c>
    </row>
    <row r="501" spans="1:22" s="475" customFormat="1" ht="9.75" customHeight="1" x14ac:dyDescent="0.15">
      <c r="A501" s="970" t="s">
        <v>1319</v>
      </c>
      <c r="B501" s="475">
        <v>580817</v>
      </c>
      <c r="C501" s="475" t="s">
        <v>1311</v>
      </c>
      <c r="D501" s="475" t="s">
        <v>1311</v>
      </c>
      <c r="E501" s="475" t="s">
        <v>1311</v>
      </c>
      <c r="F501" s="475" t="s">
        <v>1311</v>
      </c>
      <c r="G501" s="475">
        <v>580817</v>
      </c>
      <c r="H501" s="475">
        <v>402411</v>
      </c>
      <c r="I501" s="475">
        <v>402411</v>
      </c>
      <c r="J501" s="475" t="s">
        <v>1311</v>
      </c>
      <c r="K501" s="475">
        <v>72915</v>
      </c>
      <c r="L501" s="475">
        <v>72915</v>
      </c>
      <c r="M501" s="475" t="s">
        <v>1311</v>
      </c>
      <c r="N501" s="475" t="s">
        <v>1311</v>
      </c>
      <c r="O501" s="475" t="s">
        <v>1311</v>
      </c>
      <c r="P501" s="475" t="s">
        <v>1311</v>
      </c>
      <c r="Q501" s="475" t="s">
        <v>1311</v>
      </c>
      <c r="R501" s="475" t="s">
        <v>1311</v>
      </c>
      <c r="S501" s="475">
        <v>2478820</v>
      </c>
      <c r="T501" s="475">
        <v>2111043</v>
      </c>
      <c r="U501" s="481">
        <v>367777</v>
      </c>
      <c r="V501" s="480" t="s">
        <v>86</v>
      </c>
    </row>
    <row r="502" spans="1:22" s="475" customFormat="1" ht="9.75" customHeight="1" x14ac:dyDescent="0.15">
      <c r="A502" s="971" t="s">
        <v>1324</v>
      </c>
      <c r="B502" s="479">
        <v>514265</v>
      </c>
      <c r="C502" s="478" t="s">
        <v>1311</v>
      </c>
      <c r="D502" s="478" t="s">
        <v>1311</v>
      </c>
      <c r="E502" s="478" t="s">
        <v>1311</v>
      </c>
      <c r="F502" s="478" t="s">
        <v>1311</v>
      </c>
      <c r="G502" s="478">
        <v>514265</v>
      </c>
      <c r="H502" s="478">
        <v>327309</v>
      </c>
      <c r="I502" s="478">
        <v>327309</v>
      </c>
      <c r="J502" s="478" t="s">
        <v>1311</v>
      </c>
      <c r="K502" s="478" t="s">
        <v>1311</v>
      </c>
      <c r="L502" s="478" t="s">
        <v>1311</v>
      </c>
      <c r="M502" s="478">
        <v>131318</v>
      </c>
      <c r="N502" s="478" t="s">
        <v>1311</v>
      </c>
      <c r="O502" s="478" t="s">
        <v>1311</v>
      </c>
      <c r="P502" s="478">
        <v>131318</v>
      </c>
      <c r="Q502" s="478" t="s">
        <v>1311</v>
      </c>
      <c r="R502" s="478" t="s">
        <v>1311</v>
      </c>
      <c r="S502" s="478">
        <v>2978932</v>
      </c>
      <c r="T502" s="478">
        <v>2688824</v>
      </c>
      <c r="U502" s="477">
        <v>290108</v>
      </c>
      <c r="V502" s="476" t="s">
        <v>87</v>
      </c>
    </row>
    <row r="503" spans="1:22" ht="12" customHeight="1" x14ac:dyDescent="0.15"/>
    <row r="504" spans="1:22" ht="12" customHeight="1" x14ac:dyDescent="0.15"/>
    <row r="505" spans="1:22" ht="12" customHeight="1" x14ac:dyDescent="0.15"/>
  </sheetData>
  <mergeCells count="44">
    <mergeCell ref="A74:A76"/>
    <mergeCell ref="W74:W76"/>
    <mergeCell ref="I75:I76"/>
    <mergeCell ref="T75:T76"/>
    <mergeCell ref="A2:A4"/>
    <mergeCell ref="W2:W4"/>
    <mergeCell ref="B3:B4"/>
    <mergeCell ref="A38:A40"/>
    <mergeCell ref="W38:W40"/>
    <mergeCell ref="A110:A112"/>
    <mergeCell ref="W110:W112"/>
    <mergeCell ref="A146:A148"/>
    <mergeCell ref="W146:W148"/>
    <mergeCell ref="A182:A184"/>
    <mergeCell ref="W182:W184"/>
    <mergeCell ref="C183:C184"/>
    <mergeCell ref="G183:G184"/>
    <mergeCell ref="P183:P184"/>
    <mergeCell ref="U183:U184"/>
    <mergeCell ref="A218:A220"/>
    <mergeCell ref="W218:W220"/>
    <mergeCell ref="C219:C220"/>
    <mergeCell ref="U219:U220"/>
    <mergeCell ref="A254:A256"/>
    <mergeCell ref="W254:W256"/>
    <mergeCell ref="A290:A292"/>
    <mergeCell ref="W290:W292"/>
    <mergeCell ref="C291:C292"/>
    <mergeCell ref="I291:I292"/>
    <mergeCell ref="A326:A328"/>
    <mergeCell ref="W326:W328"/>
    <mergeCell ref="D327:D328"/>
    <mergeCell ref="K327:K328"/>
    <mergeCell ref="A362:A364"/>
    <mergeCell ref="W362:W364"/>
    <mergeCell ref="M363:M364"/>
    <mergeCell ref="A398:A400"/>
    <mergeCell ref="W398:W400"/>
    <mergeCell ref="O399:O400"/>
    <mergeCell ref="A434:A436"/>
    <mergeCell ref="W434:W436"/>
    <mergeCell ref="L435:L436"/>
    <mergeCell ref="A470:A472"/>
    <mergeCell ref="V470:V472"/>
  </mergeCells>
  <phoneticPr fontId="28"/>
  <pageMargins left="0.59055118110236227" right="0.59055118110236227" top="0.59055118110236227" bottom="0.59055118110236227" header="0.51181102362204722" footer="0.51181102362204722"/>
  <pageSetup paperSize="9" pageOrder="overThenDown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view="pageBreakPreview" zoomScaleNormal="70" zoomScaleSheetLayoutView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/>
    </sheetView>
  </sheetViews>
  <sheetFormatPr defaultRowHeight="13.5" x14ac:dyDescent="0.15"/>
  <cols>
    <col min="1" max="1" width="2.75" style="255" customWidth="1"/>
    <col min="2" max="2" width="3.375" style="255" customWidth="1"/>
    <col min="3" max="3" width="3.25" style="255" customWidth="1"/>
    <col min="4" max="4" width="6.125" style="255" customWidth="1"/>
    <col min="5" max="5" width="0.875" style="255" customWidth="1"/>
    <col min="6" max="6" width="8.625" style="255" customWidth="1"/>
    <col min="7" max="21" width="8.375" style="255" customWidth="1"/>
    <col min="22" max="22" width="9.25" style="255" customWidth="1"/>
    <col min="23" max="23" width="8.25" style="255" customWidth="1"/>
    <col min="24" max="24" width="2.625" style="256" customWidth="1"/>
    <col min="25" max="25" width="6.875" style="255" customWidth="1"/>
    <col min="26" max="16384" width="9" style="255"/>
  </cols>
  <sheetData>
    <row r="1" spans="1:25" ht="16.5" customHeight="1" x14ac:dyDescent="0.2">
      <c r="I1" s="377"/>
      <c r="J1" s="376"/>
      <c r="K1" s="376"/>
      <c r="L1" s="376"/>
      <c r="M1" s="376"/>
      <c r="N1" s="376"/>
      <c r="O1" s="376"/>
      <c r="P1" s="376"/>
      <c r="Q1" s="376"/>
      <c r="R1" s="376"/>
      <c r="U1" s="360"/>
      <c r="X1" s="255"/>
    </row>
    <row r="2" spans="1:25" s="371" customFormat="1" ht="16.5" customHeight="1" x14ac:dyDescent="0.15">
      <c r="I2" s="360"/>
      <c r="R2" s="375"/>
      <c r="T2" s="374"/>
      <c r="U2" s="374"/>
      <c r="X2" s="373"/>
      <c r="Y2" s="372"/>
    </row>
    <row r="3" spans="1:25" ht="16.5" customHeight="1" x14ac:dyDescent="0.15">
      <c r="A3" s="940"/>
      <c r="B3" s="941" t="s">
        <v>689</v>
      </c>
      <c r="C3" s="942"/>
      <c r="D3" s="942"/>
      <c r="E3" s="942"/>
      <c r="F3" s="300"/>
      <c r="G3" s="943"/>
      <c r="H3" s="300"/>
      <c r="I3" s="300"/>
      <c r="J3" s="944"/>
      <c r="K3" s="944"/>
      <c r="L3" s="300"/>
      <c r="M3" s="300"/>
      <c r="N3" s="300"/>
      <c r="O3" s="945"/>
      <c r="P3" s="300"/>
      <c r="Q3" s="300"/>
      <c r="R3" s="946"/>
      <c r="S3" s="464"/>
      <c r="T3" s="463"/>
      <c r="U3" s="463"/>
      <c r="V3" s="905" t="s">
        <v>670</v>
      </c>
      <c r="W3" s="300"/>
      <c r="X3" s="258"/>
    </row>
    <row r="4" spans="1:25" s="382" customFormat="1" ht="21.95" customHeight="1" x14ac:dyDescent="0.15">
      <c r="A4" s="864"/>
      <c r="B4" s="849"/>
      <c r="C4" s="849"/>
      <c r="D4" s="849"/>
      <c r="E4" s="850"/>
      <c r="F4" s="461"/>
      <c r="G4" s="460"/>
      <c r="H4" s="460"/>
      <c r="I4" s="460"/>
      <c r="J4" s="460"/>
      <c r="K4" s="460"/>
      <c r="L4" s="460"/>
      <c r="M4" s="460"/>
      <c r="N4" s="459"/>
      <c r="O4" s="241"/>
      <c r="P4" s="240"/>
      <c r="Q4" s="240"/>
      <c r="R4" s="240"/>
      <c r="S4" s="240"/>
      <c r="T4" s="239"/>
      <c r="U4" s="295"/>
      <c r="V4" s="366"/>
      <c r="W4" s="1018" t="s">
        <v>671</v>
      </c>
      <c r="X4" s="875"/>
      <c r="Y4" s="385"/>
    </row>
    <row r="5" spans="1:25" s="382" customFormat="1" ht="21.95" customHeight="1" x14ac:dyDescent="0.15">
      <c r="A5" s="849"/>
      <c r="B5" s="1021" t="s">
        <v>407</v>
      </c>
      <c r="C5" s="1021"/>
      <c r="D5" s="1021"/>
      <c r="E5" s="1022"/>
      <c r="F5" s="227" t="s">
        <v>297</v>
      </c>
      <c r="G5" s="229" t="s">
        <v>557</v>
      </c>
      <c r="H5" s="229" t="s">
        <v>558</v>
      </c>
      <c r="I5" s="229" t="s">
        <v>559</v>
      </c>
      <c r="J5" s="229" t="s">
        <v>560</v>
      </c>
      <c r="K5" s="229" t="s">
        <v>1387</v>
      </c>
      <c r="L5" s="229" t="s">
        <v>562</v>
      </c>
      <c r="M5" s="458"/>
      <c r="N5" s="290"/>
      <c r="O5" s="228" t="s">
        <v>1388</v>
      </c>
      <c r="P5" s="229" t="s">
        <v>1389</v>
      </c>
      <c r="Q5" s="229" t="s">
        <v>565</v>
      </c>
      <c r="R5" s="229" t="s">
        <v>566</v>
      </c>
      <c r="S5" s="234" t="s">
        <v>656</v>
      </c>
      <c r="T5" s="294"/>
      <c r="U5" s="293"/>
      <c r="V5" s="228" t="s">
        <v>567</v>
      </c>
      <c r="W5" s="1019"/>
      <c r="X5" s="875"/>
      <c r="Y5" s="864" t="s">
        <v>294</v>
      </c>
    </row>
    <row r="6" spans="1:25" s="821" customFormat="1" ht="21.95" customHeight="1" x14ac:dyDescent="0.15">
      <c r="A6" s="849"/>
      <c r="B6" s="849"/>
      <c r="C6" s="849"/>
      <c r="D6" s="849"/>
      <c r="E6" s="850"/>
      <c r="F6" s="227"/>
      <c r="G6" s="229" t="s">
        <v>294</v>
      </c>
      <c r="H6" s="229" t="s">
        <v>294</v>
      </c>
      <c r="I6" s="949" t="s">
        <v>295</v>
      </c>
      <c r="J6" s="229"/>
      <c r="K6" s="229"/>
      <c r="L6" s="229" t="s">
        <v>294</v>
      </c>
      <c r="M6" s="229" t="s">
        <v>293</v>
      </c>
      <c r="N6" s="457" t="s">
        <v>292</v>
      </c>
      <c r="O6" s="228"/>
      <c r="P6" s="229"/>
      <c r="Q6" s="229"/>
      <c r="R6" s="229"/>
      <c r="S6" s="229"/>
      <c r="T6" s="229" t="s">
        <v>568</v>
      </c>
      <c r="U6" s="228" t="s">
        <v>569</v>
      </c>
      <c r="V6" s="227"/>
      <c r="W6" s="1019"/>
      <c r="X6" s="875"/>
      <c r="Y6" s="864" t="s">
        <v>294</v>
      </c>
    </row>
    <row r="7" spans="1:25" s="382" customFormat="1" ht="33.75" customHeight="1" x14ac:dyDescent="0.15">
      <c r="A7" s="864"/>
      <c r="B7" s="873"/>
      <c r="C7" s="873"/>
      <c r="D7" s="873"/>
      <c r="E7" s="870"/>
      <c r="F7" s="456" t="s">
        <v>690</v>
      </c>
      <c r="G7" s="456" t="s">
        <v>291</v>
      </c>
      <c r="H7" s="456" t="s">
        <v>570</v>
      </c>
      <c r="I7" s="456" t="s">
        <v>571</v>
      </c>
      <c r="J7" s="456" t="s">
        <v>290</v>
      </c>
      <c r="K7" s="456" t="s">
        <v>572</v>
      </c>
      <c r="L7" s="456" t="s">
        <v>1390</v>
      </c>
      <c r="M7" s="456" t="s">
        <v>574</v>
      </c>
      <c r="N7" s="455" t="s">
        <v>668</v>
      </c>
      <c r="O7" s="223" t="s">
        <v>300</v>
      </c>
      <c r="P7" s="223" t="s">
        <v>289</v>
      </c>
      <c r="Q7" s="223" t="s">
        <v>288</v>
      </c>
      <c r="R7" s="222" t="s">
        <v>287</v>
      </c>
      <c r="S7" s="454" t="s">
        <v>576</v>
      </c>
      <c r="T7" s="866"/>
      <c r="U7" s="866"/>
      <c r="V7" s="870" t="s">
        <v>577</v>
      </c>
      <c r="W7" s="1020"/>
      <c r="X7" s="875"/>
      <c r="Y7" s="864" t="s">
        <v>294</v>
      </c>
    </row>
    <row r="8" spans="1:25" s="250" customFormat="1" ht="20.25" customHeight="1" x14ac:dyDescent="0.15">
      <c r="A8" s="131"/>
      <c r="B8" s="972" t="s">
        <v>307</v>
      </c>
      <c r="C8" s="972" t="s">
        <v>1016</v>
      </c>
      <c r="D8" s="951"/>
      <c r="E8" s="364"/>
      <c r="F8" s="360">
        <v>31608085</v>
      </c>
      <c r="G8" s="360">
        <v>3535878</v>
      </c>
      <c r="H8" s="360">
        <v>10243</v>
      </c>
      <c r="I8" s="360">
        <v>10772593</v>
      </c>
      <c r="J8" s="360">
        <v>521914</v>
      </c>
      <c r="K8" s="360">
        <v>9513169</v>
      </c>
      <c r="L8" s="360">
        <v>7254288</v>
      </c>
      <c r="M8" s="360">
        <v>1084477</v>
      </c>
      <c r="N8" s="360">
        <v>6169811</v>
      </c>
      <c r="O8" s="360">
        <v>867026</v>
      </c>
      <c r="P8" s="360">
        <v>64876</v>
      </c>
      <c r="Q8" s="360">
        <v>897</v>
      </c>
      <c r="R8" s="360">
        <v>36351</v>
      </c>
      <c r="S8" s="360">
        <v>201839</v>
      </c>
      <c r="T8" s="360">
        <v>169584</v>
      </c>
      <c r="U8" s="360">
        <v>32255</v>
      </c>
      <c r="V8" s="973" t="s">
        <v>555</v>
      </c>
      <c r="W8" s="148" t="s">
        <v>673</v>
      </c>
      <c r="X8" s="131"/>
      <c r="Y8" s="849"/>
    </row>
    <row r="9" spans="1:25" s="250" customFormat="1" ht="20.25" customHeight="1" x14ac:dyDescent="0.15">
      <c r="A9" s="131"/>
      <c r="B9" s="892" t="s">
        <v>306</v>
      </c>
      <c r="C9" s="892" t="s">
        <v>308</v>
      </c>
      <c r="D9" s="891"/>
      <c r="E9" s="362"/>
      <c r="F9" s="360">
        <v>33045905</v>
      </c>
      <c r="G9" s="360">
        <v>3253797</v>
      </c>
      <c r="H9" s="360">
        <v>17296</v>
      </c>
      <c r="I9" s="360">
        <v>11064075</v>
      </c>
      <c r="J9" s="360">
        <v>582070</v>
      </c>
      <c r="K9" s="360">
        <v>9150489</v>
      </c>
      <c r="L9" s="360">
        <v>8978178</v>
      </c>
      <c r="M9" s="360">
        <v>920380</v>
      </c>
      <c r="N9" s="360">
        <v>8057798</v>
      </c>
      <c r="O9" s="360">
        <v>1053599</v>
      </c>
      <c r="P9" s="360">
        <v>95911</v>
      </c>
      <c r="Q9" s="360">
        <v>1018</v>
      </c>
      <c r="R9" s="360">
        <v>35805</v>
      </c>
      <c r="S9" s="360">
        <v>246909</v>
      </c>
      <c r="T9" s="360">
        <v>192819</v>
      </c>
      <c r="U9" s="360">
        <v>54090</v>
      </c>
      <c r="V9" s="973" t="s">
        <v>555</v>
      </c>
      <c r="W9" s="148" t="s">
        <v>674</v>
      </c>
      <c r="X9" s="131"/>
      <c r="Y9" s="849"/>
    </row>
    <row r="10" spans="1:25" s="250" customFormat="1" ht="20.25" customHeight="1" x14ac:dyDescent="0.15">
      <c r="A10" s="131"/>
      <c r="B10" s="892" t="s">
        <v>306</v>
      </c>
      <c r="C10" s="892" t="s">
        <v>547</v>
      </c>
      <c r="D10" s="891"/>
      <c r="E10" s="362"/>
      <c r="F10" s="360">
        <v>32091083</v>
      </c>
      <c r="G10" s="360">
        <v>3909107</v>
      </c>
      <c r="H10" s="360">
        <v>51095</v>
      </c>
      <c r="I10" s="360">
        <v>10058468</v>
      </c>
      <c r="J10" s="360">
        <v>545768</v>
      </c>
      <c r="K10" s="360">
        <v>9230666</v>
      </c>
      <c r="L10" s="360">
        <v>8295979</v>
      </c>
      <c r="M10" s="360">
        <v>1349403</v>
      </c>
      <c r="N10" s="360">
        <v>6946576</v>
      </c>
      <c r="O10" s="360">
        <v>800803</v>
      </c>
      <c r="P10" s="360">
        <v>79259</v>
      </c>
      <c r="Q10" s="360">
        <v>1098</v>
      </c>
      <c r="R10" s="360">
        <v>44515</v>
      </c>
      <c r="S10" s="360">
        <v>200018</v>
      </c>
      <c r="T10" s="360">
        <v>146301</v>
      </c>
      <c r="U10" s="360">
        <v>53717</v>
      </c>
      <c r="V10" s="973" t="s">
        <v>555</v>
      </c>
      <c r="W10" s="148" t="s">
        <v>640</v>
      </c>
      <c r="X10" s="131"/>
      <c r="Y10" s="849"/>
    </row>
    <row r="11" spans="1:25" s="250" customFormat="1" ht="20.25" customHeight="1" x14ac:dyDescent="0.15">
      <c r="A11" s="131"/>
      <c r="B11" s="892" t="s">
        <v>306</v>
      </c>
      <c r="C11" s="892" t="s">
        <v>678</v>
      </c>
      <c r="D11" s="891"/>
      <c r="E11" s="362"/>
      <c r="F11" s="360">
        <v>30448722</v>
      </c>
      <c r="G11" s="360">
        <v>3282646</v>
      </c>
      <c r="H11" s="360" t="s">
        <v>555</v>
      </c>
      <c r="I11" s="360">
        <v>10087919</v>
      </c>
      <c r="J11" s="360">
        <v>598845</v>
      </c>
      <c r="K11" s="360">
        <v>7538463</v>
      </c>
      <c r="L11" s="360">
        <v>8940849</v>
      </c>
      <c r="M11" s="360">
        <v>1057505</v>
      </c>
      <c r="N11" s="360">
        <v>7883344</v>
      </c>
      <c r="O11" s="360">
        <v>981798</v>
      </c>
      <c r="P11" s="360">
        <v>86688</v>
      </c>
      <c r="Q11" s="360">
        <v>841</v>
      </c>
      <c r="R11" s="360">
        <v>38725</v>
      </c>
      <c r="S11" s="360">
        <v>259632</v>
      </c>
      <c r="T11" s="360">
        <v>210580</v>
      </c>
      <c r="U11" s="360">
        <v>49052</v>
      </c>
      <c r="V11" s="973" t="s">
        <v>555</v>
      </c>
      <c r="W11" s="148" t="s">
        <v>641</v>
      </c>
      <c r="X11" s="131"/>
      <c r="Y11" s="849"/>
    </row>
    <row r="12" spans="1:25" s="250" customFormat="1" ht="20.25" customHeight="1" x14ac:dyDescent="0.15">
      <c r="A12" s="131"/>
      <c r="B12" s="892" t="s">
        <v>1019</v>
      </c>
      <c r="C12" s="892" t="s">
        <v>1020</v>
      </c>
      <c r="D12" s="891"/>
      <c r="E12" s="362"/>
      <c r="F12" s="360">
        <v>34069069</v>
      </c>
      <c r="G12" s="360">
        <v>3406830</v>
      </c>
      <c r="H12" s="360">
        <v>3240</v>
      </c>
      <c r="I12" s="360">
        <v>11164796</v>
      </c>
      <c r="J12" s="360">
        <v>955739</v>
      </c>
      <c r="K12" s="360">
        <v>9901113</v>
      </c>
      <c r="L12" s="360">
        <v>8637351</v>
      </c>
      <c r="M12" s="360">
        <v>1672616</v>
      </c>
      <c r="N12" s="360">
        <v>6964735</v>
      </c>
      <c r="O12" s="360">
        <v>839240</v>
      </c>
      <c r="P12" s="360">
        <v>59956</v>
      </c>
      <c r="Q12" s="360">
        <v>923</v>
      </c>
      <c r="R12" s="360">
        <v>36055</v>
      </c>
      <c r="S12" s="360">
        <v>186335</v>
      </c>
      <c r="T12" s="360">
        <v>163822</v>
      </c>
      <c r="U12" s="360">
        <v>22513</v>
      </c>
      <c r="V12" s="973" t="s">
        <v>555</v>
      </c>
      <c r="W12" s="148" t="s">
        <v>1391</v>
      </c>
      <c r="X12" s="131"/>
      <c r="Y12" s="131"/>
    </row>
    <row r="13" spans="1:25" s="250" customFormat="1" ht="20.25" customHeight="1" x14ac:dyDescent="0.15">
      <c r="A13" s="131"/>
      <c r="B13" s="892"/>
      <c r="C13" s="892"/>
      <c r="D13" s="893"/>
      <c r="E13" s="351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973"/>
      <c r="W13" s="360"/>
      <c r="X13" s="131"/>
      <c r="Y13" s="849"/>
    </row>
    <row r="14" spans="1:25" s="250" customFormat="1" ht="20.25" customHeight="1" x14ac:dyDescent="0.15">
      <c r="A14" s="131"/>
      <c r="B14" s="892" t="s">
        <v>307</v>
      </c>
      <c r="C14" s="892" t="s">
        <v>1022</v>
      </c>
      <c r="D14" s="894"/>
      <c r="E14" s="355"/>
      <c r="F14" s="360">
        <v>31951127</v>
      </c>
      <c r="G14" s="360">
        <v>3318393</v>
      </c>
      <c r="H14" s="360" t="s">
        <v>555</v>
      </c>
      <c r="I14" s="360">
        <v>10709428</v>
      </c>
      <c r="J14" s="360">
        <v>697399</v>
      </c>
      <c r="K14" s="360">
        <v>8412932</v>
      </c>
      <c r="L14" s="360">
        <v>8812975</v>
      </c>
      <c r="M14" s="360">
        <v>1112298</v>
      </c>
      <c r="N14" s="360">
        <v>7700677</v>
      </c>
      <c r="O14" s="360">
        <v>934584</v>
      </c>
      <c r="P14" s="360">
        <v>86692</v>
      </c>
      <c r="Q14" s="360">
        <v>813</v>
      </c>
      <c r="R14" s="360">
        <v>37780</v>
      </c>
      <c r="S14" s="360">
        <v>256885</v>
      </c>
      <c r="T14" s="360">
        <v>214405</v>
      </c>
      <c r="U14" s="360">
        <v>42480</v>
      </c>
      <c r="V14" s="973" t="s">
        <v>555</v>
      </c>
      <c r="W14" s="147" t="s">
        <v>1392</v>
      </c>
      <c r="X14" s="131"/>
      <c r="Y14" s="340" t="s">
        <v>294</v>
      </c>
    </row>
    <row r="15" spans="1:25" s="250" customFormat="1" ht="20.25" customHeight="1" x14ac:dyDescent="0.15">
      <c r="A15" s="131"/>
      <c r="B15" s="892" t="s">
        <v>1019</v>
      </c>
      <c r="C15" s="892" t="s">
        <v>1393</v>
      </c>
      <c r="D15" s="894"/>
      <c r="E15" s="355"/>
      <c r="F15" s="360">
        <v>33586134</v>
      </c>
      <c r="G15" s="360">
        <v>3117453</v>
      </c>
      <c r="H15" s="360">
        <v>3240</v>
      </c>
      <c r="I15" s="360">
        <v>10607853</v>
      </c>
      <c r="J15" s="360">
        <v>996240</v>
      </c>
      <c r="K15" s="360">
        <v>9067853</v>
      </c>
      <c r="L15" s="360">
        <v>9793495</v>
      </c>
      <c r="M15" s="360">
        <v>1809646</v>
      </c>
      <c r="N15" s="360">
        <v>7983849</v>
      </c>
      <c r="O15" s="360">
        <v>843884</v>
      </c>
      <c r="P15" s="360">
        <v>53950</v>
      </c>
      <c r="Q15" s="360">
        <v>863</v>
      </c>
      <c r="R15" s="360">
        <v>34932</v>
      </c>
      <c r="S15" s="360">
        <v>171786</v>
      </c>
      <c r="T15" s="360">
        <v>149275</v>
      </c>
      <c r="U15" s="360">
        <v>22511</v>
      </c>
      <c r="V15" s="973" t="s">
        <v>555</v>
      </c>
      <c r="W15" s="147" t="s">
        <v>1394</v>
      </c>
      <c r="X15" s="131"/>
      <c r="Y15" s="340"/>
    </row>
    <row r="16" spans="1:25" s="250" customFormat="1" ht="20.25" customHeight="1" x14ac:dyDescent="0.15">
      <c r="A16" s="131"/>
      <c r="B16" s="892"/>
      <c r="C16" s="892"/>
      <c r="D16" s="893"/>
      <c r="E16" s="351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973"/>
      <c r="W16" s="142"/>
      <c r="X16" s="131"/>
      <c r="Y16" s="340"/>
    </row>
    <row r="17" spans="1:25" s="250" customFormat="1" ht="20.25" customHeight="1" x14ac:dyDescent="0.15">
      <c r="A17" s="131"/>
      <c r="B17" s="892" t="s">
        <v>307</v>
      </c>
      <c r="C17" s="892" t="s">
        <v>644</v>
      </c>
      <c r="D17" s="890" t="s">
        <v>1034</v>
      </c>
      <c r="E17" s="355"/>
      <c r="F17" s="360">
        <v>8979686</v>
      </c>
      <c r="G17" s="360">
        <v>1313471</v>
      </c>
      <c r="H17" s="360" t="s">
        <v>555</v>
      </c>
      <c r="I17" s="360">
        <v>2498295</v>
      </c>
      <c r="J17" s="360">
        <v>257717</v>
      </c>
      <c r="K17" s="360">
        <v>2829478</v>
      </c>
      <c r="L17" s="360">
        <v>2080725</v>
      </c>
      <c r="M17" s="360">
        <v>300977</v>
      </c>
      <c r="N17" s="360">
        <v>1779748</v>
      </c>
      <c r="O17" s="360">
        <v>178413</v>
      </c>
      <c r="P17" s="360">
        <v>12006</v>
      </c>
      <c r="Q17" s="360">
        <v>222</v>
      </c>
      <c r="R17" s="360">
        <v>7707</v>
      </c>
      <c r="S17" s="360">
        <v>40208</v>
      </c>
      <c r="T17" s="360">
        <v>38705</v>
      </c>
      <c r="U17" s="360">
        <v>1503</v>
      </c>
      <c r="V17" s="360" t="s">
        <v>555</v>
      </c>
      <c r="W17" s="143" t="s">
        <v>1395</v>
      </c>
      <c r="X17" s="131"/>
      <c r="Y17" s="340"/>
    </row>
    <row r="18" spans="1:25" s="250" customFormat="1" ht="20.25" customHeight="1" x14ac:dyDescent="0.15">
      <c r="A18" s="131"/>
      <c r="B18" s="892" t="s">
        <v>306</v>
      </c>
      <c r="C18" s="892" t="s">
        <v>306</v>
      </c>
      <c r="D18" s="890" t="s">
        <v>1027</v>
      </c>
      <c r="E18" s="355"/>
      <c r="F18" s="360">
        <v>7509341</v>
      </c>
      <c r="G18" s="360">
        <v>342309</v>
      </c>
      <c r="H18" s="360">
        <v>3240</v>
      </c>
      <c r="I18" s="360">
        <v>3089409</v>
      </c>
      <c r="J18" s="360">
        <v>47030</v>
      </c>
      <c r="K18" s="360">
        <v>2429727</v>
      </c>
      <c r="L18" s="360">
        <v>1597626</v>
      </c>
      <c r="M18" s="360">
        <v>288526</v>
      </c>
      <c r="N18" s="360">
        <v>1309100</v>
      </c>
      <c r="O18" s="360">
        <v>219157</v>
      </c>
      <c r="P18" s="360">
        <v>8950</v>
      </c>
      <c r="Q18" s="360">
        <v>198</v>
      </c>
      <c r="R18" s="360">
        <v>10579</v>
      </c>
      <c r="S18" s="360">
        <v>38650</v>
      </c>
      <c r="T18" s="360">
        <v>29575</v>
      </c>
      <c r="U18" s="360">
        <v>9075</v>
      </c>
      <c r="V18" s="360" t="s">
        <v>555</v>
      </c>
      <c r="W18" s="146" t="s">
        <v>1396</v>
      </c>
      <c r="X18" s="131"/>
      <c r="Y18" s="340"/>
    </row>
    <row r="19" spans="1:25" s="250" customFormat="1" ht="20.25" customHeight="1" x14ac:dyDescent="0.15">
      <c r="A19" s="131"/>
      <c r="B19" s="892" t="s">
        <v>1019</v>
      </c>
      <c r="C19" s="892" t="s">
        <v>1028</v>
      </c>
      <c r="D19" s="890" t="s">
        <v>1083</v>
      </c>
      <c r="E19" s="355"/>
      <c r="F19" s="360">
        <v>8965485</v>
      </c>
      <c r="G19" s="360">
        <v>502112</v>
      </c>
      <c r="H19" s="360" t="s">
        <v>555</v>
      </c>
      <c r="I19" s="360">
        <v>3199632</v>
      </c>
      <c r="J19" s="360">
        <v>178764</v>
      </c>
      <c r="K19" s="360">
        <v>2648366</v>
      </c>
      <c r="L19" s="360">
        <v>2436611</v>
      </c>
      <c r="M19" s="360">
        <v>565389</v>
      </c>
      <c r="N19" s="360">
        <v>1871222</v>
      </c>
      <c r="O19" s="360">
        <v>219732</v>
      </c>
      <c r="P19" s="360">
        <v>9000</v>
      </c>
      <c r="Q19" s="360">
        <v>260</v>
      </c>
      <c r="R19" s="360">
        <v>8791</v>
      </c>
      <c r="S19" s="360">
        <v>36718</v>
      </c>
      <c r="T19" s="360">
        <v>27785</v>
      </c>
      <c r="U19" s="360">
        <v>8933</v>
      </c>
      <c r="V19" s="360" t="s">
        <v>555</v>
      </c>
      <c r="W19" s="145" t="s">
        <v>1030</v>
      </c>
      <c r="X19" s="131"/>
      <c r="Y19" s="340" t="s">
        <v>294</v>
      </c>
    </row>
    <row r="20" spans="1:25" s="250" customFormat="1" ht="20.25" customHeight="1" x14ac:dyDescent="0.15">
      <c r="A20" s="131"/>
      <c r="B20" s="892" t="s">
        <v>306</v>
      </c>
      <c r="C20" s="892" t="s">
        <v>306</v>
      </c>
      <c r="D20" s="890" t="s">
        <v>1397</v>
      </c>
      <c r="E20" s="355"/>
      <c r="F20" s="360">
        <v>8614557</v>
      </c>
      <c r="G20" s="360">
        <v>1248938</v>
      </c>
      <c r="H20" s="360" t="s">
        <v>555</v>
      </c>
      <c r="I20" s="360">
        <v>2377460</v>
      </c>
      <c r="J20" s="360">
        <v>472228</v>
      </c>
      <c r="K20" s="360">
        <v>1993542</v>
      </c>
      <c r="L20" s="360">
        <v>2522389</v>
      </c>
      <c r="M20" s="360">
        <v>517724</v>
      </c>
      <c r="N20" s="360">
        <v>2004665</v>
      </c>
      <c r="O20" s="360">
        <v>221938</v>
      </c>
      <c r="P20" s="360">
        <v>30000</v>
      </c>
      <c r="Q20" s="360">
        <v>243</v>
      </c>
      <c r="R20" s="360">
        <v>8978</v>
      </c>
      <c r="S20" s="360">
        <v>70759</v>
      </c>
      <c r="T20" s="360">
        <v>67757</v>
      </c>
      <c r="U20" s="360">
        <v>3002</v>
      </c>
      <c r="V20" s="360" t="s">
        <v>555</v>
      </c>
      <c r="W20" s="144" t="s">
        <v>1032</v>
      </c>
      <c r="X20" s="131"/>
      <c r="Y20" s="340" t="s">
        <v>294</v>
      </c>
    </row>
    <row r="21" spans="1:25" s="250" customFormat="1" ht="20.25" customHeight="1" x14ac:dyDescent="0.15">
      <c r="A21" s="131"/>
      <c r="B21" s="892" t="s">
        <v>1019</v>
      </c>
      <c r="C21" s="892" t="s">
        <v>1033</v>
      </c>
      <c r="D21" s="890" t="s">
        <v>1034</v>
      </c>
      <c r="E21" s="355"/>
      <c r="F21" s="360">
        <v>8496751</v>
      </c>
      <c r="G21" s="360">
        <v>1024094</v>
      </c>
      <c r="H21" s="360" t="s">
        <v>555</v>
      </c>
      <c r="I21" s="360">
        <v>1941352</v>
      </c>
      <c r="J21" s="360">
        <v>298218</v>
      </c>
      <c r="K21" s="360">
        <v>1996218</v>
      </c>
      <c r="L21" s="360">
        <v>3236869</v>
      </c>
      <c r="M21" s="360">
        <v>438007</v>
      </c>
      <c r="N21" s="360">
        <v>2798862</v>
      </c>
      <c r="O21" s="360">
        <v>183057</v>
      </c>
      <c r="P21" s="360">
        <v>6000</v>
      </c>
      <c r="Q21" s="360">
        <v>162</v>
      </c>
      <c r="R21" s="360">
        <v>6584</v>
      </c>
      <c r="S21" s="360">
        <v>25659</v>
      </c>
      <c r="T21" s="360">
        <v>24158</v>
      </c>
      <c r="U21" s="360">
        <v>1501</v>
      </c>
      <c r="V21" s="360" t="s">
        <v>555</v>
      </c>
      <c r="W21" s="143" t="s">
        <v>1085</v>
      </c>
      <c r="X21" s="131"/>
      <c r="Y21" s="340"/>
    </row>
    <row r="22" spans="1:25" s="250" customFormat="1" ht="20.25" customHeight="1" x14ac:dyDescent="0.15">
      <c r="A22" s="131"/>
      <c r="B22" s="892"/>
      <c r="C22" s="892"/>
      <c r="D22" s="893"/>
      <c r="E22" s="351"/>
      <c r="F22" s="515"/>
      <c r="G22" s="515"/>
      <c r="H22" s="515"/>
      <c r="I22" s="515"/>
      <c r="J22" s="515"/>
      <c r="K22" s="515"/>
      <c r="L22" s="515"/>
      <c r="M22" s="515"/>
      <c r="N22" s="515"/>
      <c r="O22" s="516"/>
      <c r="P22" s="516"/>
      <c r="Q22" s="516"/>
      <c r="R22" s="516"/>
      <c r="S22" s="516"/>
      <c r="T22" s="516"/>
      <c r="U22" s="516"/>
      <c r="V22" s="974"/>
      <c r="W22" s="142"/>
      <c r="X22" s="131"/>
      <c r="Y22" s="340"/>
    </row>
    <row r="23" spans="1:25" s="250" customFormat="1" ht="20.25" customHeight="1" x14ac:dyDescent="0.15">
      <c r="A23" s="131"/>
      <c r="B23" s="892" t="s">
        <v>307</v>
      </c>
      <c r="C23" s="892" t="s">
        <v>644</v>
      </c>
      <c r="D23" s="892" t="s">
        <v>1036</v>
      </c>
      <c r="E23" s="347"/>
      <c r="F23" s="350">
        <v>3096229</v>
      </c>
      <c r="G23" s="350">
        <v>461051</v>
      </c>
      <c r="H23" s="139" t="s">
        <v>555</v>
      </c>
      <c r="I23" s="350">
        <v>841870</v>
      </c>
      <c r="J23" s="350">
        <v>188293</v>
      </c>
      <c r="K23" s="350">
        <v>944246</v>
      </c>
      <c r="L23" s="350">
        <v>660769</v>
      </c>
      <c r="M23" s="350">
        <v>92453</v>
      </c>
      <c r="N23" s="350">
        <v>568316</v>
      </c>
      <c r="O23" s="350">
        <v>49583</v>
      </c>
      <c r="P23" s="139" t="s">
        <v>555</v>
      </c>
      <c r="Q23" s="350">
        <v>42</v>
      </c>
      <c r="R23" s="350">
        <v>1225</v>
      </c>
      <c r="S23" s="350">
        <v>14141</v>
      </c>
      <c r="T23" s="350">
        <v>14141</v>
      </c>
      <c r="U23" s="139" t="s">
        <v>555</v>
      </c>
      <c r="V23" s="139" t="s">
        <v>555</v>
      </c>
      <c r="W23" s="141" t="s">
        <v>1037</v>
      </c>
      <c r="X23" s="131"/>
      <c r="Y23" s="340" t="s">
        <v>294</v>
      </c>
    </row>
    <row r="24" spans="1:25" s="250" customFormat="1" ht="20.25" customHeight="1" x14ac:dyDescent="0.15">
      <c r="A24" s="131"/>
      <c r="B24" s="892" t="s">
        <v>306</v>
      </c>
      <c r="C24" s="892" t="s">
        <v>306</v>
      </c>
      <c r="D24" s="892" t="s">
        <v>1061</v>
      </c>
      <c r="E24" s="347"/>
      <c r="F24" s="360">
        <v>2915290</v>
      </c>
      <c r="G24" s="360">
        <v>464406</v>
      </c>
      <c r="H24" s="360" t="s">
        <v>555</v>
      </c>
      <c r="I24" s="360">
        <v>812901</v>
      </c>
      <c r="J24" s="360">
        <v>69424</v>
      </c>
      <c r="K24" s="360">
        <v>956585</v>
      </c>
      <c r="L24" s="360">
        <v>611974</v>
      </c>
      <c r="M24" s="360">
        <v>89865</v>
      </c>
      <c r="N24" s="360">
        <v>522109</v>
      </c>
      <c r="O24" s="360">
        <v>66036</v>
      </c>
      <c r="P24" s="360" t="s">
        <v>555</v>
      </c>
      <c r="Q24" s="360">
        <v>66</v>
      </c>
      <c r="R24" s="360">
        <v>4130</v>
      </c>
      <c r="S24" s="360">
        <v>10829</v>
      </c>
      <c r="T24" s="360">
        <v>10829</v>
      </c>
      <c r="U24" s="360" t="s">
        <v>555</v>
      </c>
      <c r="V24" s="360" t="s">
        <v>555</v>
      </c>
      <c r="W24" s="136" t="s">
        <v>1039</v>
      </c>
      <c r="X24" s="131"/>
      <c r="Y24" s="340"/>
    </row>
    <row r="25" spans="1:25" s="250" customFormat="1" ht="20.25" customHeight="1" x14ac:dyDescent="0.15">
      <c r="A25" s="131"/>
      <c r="B25" s="892" t="s">
        <v>306</v>
      </c>
      <c r="C25" s="892" t="s">
        <v>306</v>
      </c>
      <c r="D25" s="892" t="s">
        <v>1086</v>
      </c>
      <c r="E25" s="347"/>
      <c r="F25" s="350">
        <v>2968167</v>
      </c>
      <c r="G25" s="350">
        <v>388014</v>
      </c>
      <c r="H25" s="139" t="s">
        <v>555</v>
      </c>
      <c r="I25" s="350">
        <v>843524</v>
      </c>
      <c r="J25" s="139" t="s">
        <v>555</v>
      </c>
      <c r="K25" s="350">
        <v>928647</v>
      </c>
      <c r="L25" s="350">
        <v>807982</v>
      </c>
      <c r="M25" s="350">
        <v>118659</v>
      </c>
      <c r="N25" s="350">
        <v>689323</v>
      </c>
      <c r="O25" s="350">
        <v>62794</v>
      </c>
      <c r="P25" s="139">
        <v>12006</v>
      </c>
      <c r="Q25" s="350">
        <v>114</v>
      </c>
      <c r="R25" s="350">
        <v>2352</v>
      </c>
      <c r="S25" s="350">
        <v>15238</v>
      </c>
      <c r="T25" s="350">
        <v>13735</v>
      </c>
      <c r="U25" s="350">
        <v>1503</v>
      </c>
      <c r="V25" s="139" t="s">
        <v>555</v>
      </c>
      <c r="W25" s="136" t="s">
        <v>1041</v>
      </c>
      <c r="X25" s="131"/>
      <c r="Y25" s="340" t="s">
        <v>294</v>
      </c>
    </row>
    <row r="26" spans="1:25" s="250" customFormat="1" ht="20.25" customHeight="1" x14ac:dyDescent="0.15">
      <c r="A26" s="131"/>
      <c r="B26" s="892" t="s">
        <v>306</v>
      </c>
      <c r="C26" s="892" t="s">
        <v>306</v>
      </c>
      <c r="D26" s="892" t="s">
        <v>1042</v>
      </c>
      <c r="E26" s="347"/>
      <c r="F26" s="360">
        <v>2347583</v>
      </c>
      <c r="G26" s="360">
        <v>109510</v>
      </c>
      <c r="H26" s="360" t="s">
        <v>555</v>
      </c>
      <c r="I26" s="360">
        <v>953653</v>
      </c>
      <c r="J26" s="360" t="s">
        <v>555</v>
      </c>
      <c r="K26" s="360">
        <v>784032</v>
      </c>
      <c r="L26" s="360">
        <v>500388</v>
      </c>
      <c r="M26" s="360">
        <v>74422</v>
      </c>
      <c r="N26" s="360">
        <v>425966</v>
      </c>
      <c r="O26" s="360">
        <v>85120</v>
      </c>
      <c r="P26" s="360" t="s">
        <v>555</v>
      </c>
      <c r="Q26" s="360">
        <v>63</v>
      </c>
      <c r="R26" s="360">
        <v>2660</v>
      </c>
      <c r="S26" s="360">
        <v>14682</v>
      </c>
      <c r="T26" s="360">
        <v>12430</v>
      </c>
      <c r="U26" s="360">
        <v>2252</v>
      </c>
      <c r="V26" s="360" t="s">
        <v>555</v>
      </c>
      <c r="W26" s="136" t="s">
        <v>648</v>
      </c>
      <c r="X26" s="131"/>
      <c r="Y26" s="340"/>
    </row>
    <row r="27" spans="1:25" s="250" customFormat="1" ht="20.25" customHeight="1" x14ac:dyDescent="0.15">
      <c r="A27" s="131"/>
      <c r="B27" s="892" t="s">
        <v>1019</v>
      </c>
      <c r="C27" s="892" t="s">
        <v>1028</v>
      </c>
      <c r="D27" s="892" t="s">
        <v>1044</v>
      </c>
      <c r="E27" s="347"/>
      <c r="F27" s="360">
        <v>2709051</v>
      </c>
      <c r="G27" s="360">
        <v>152326</v>
      </c>
      <c r="H27" s="360">
        <v>1620</v>
      </c>
      <c r="I27" s="360">
        <v>1134541</v>
      </c>
      <c r="J27" s="360">
        <v>23109</v>
      </c>
      <c r="K27" s="360">
        <v>880873</v>
      </c>
      <c r="L27" s="360">
        <v>516582</v>
      </c>
      <c r="M27" s="360">
        <v>95156</v>
      </c>
      <c r="N27" s="360">
        <v>421426</v>
      </c>
      <c r="O27" s="360">
        <v>74452</v>
      </c>
      <c r="P27" s="360">
        <v>2950</v>
      </c>
      <c r="Q27" s="360">
        <v>63</v>
      </c>
      <c r="R27" s="360">
        <v>5707</v>
      </c>
      <c r="S27" s="360">
        <v>13028</v>
      </c>
      <c r="T27" s="360">
        <v>9277</v>
      </c>
      <c r="U27" s="360">
        <v>3751</v>
      </c>
      <c r="V27" s="360" t="s">
        <v>555</v>
      </c>
      <c r="W27" s="136" t="s">
        <v>1398</v>
      </c>
      <c r="X27" s="131"/>
      <c r="Y27" s="340" t="s">
        <v>294</v>
      </c>
    </row>
    <row r="28" spans="1:25" s="250" customFormat="1" ht="20.25" customHeight="1" x14ac:dyDescent="0.15">
      <c r="A28" s="131"/>
      <c r="B28" s="892" t="s">
        <v>306</v>
      </c>
      <c r="C28" s="892" t="s">
        <v>306</v>
      </c>
      <c r="D28" s="892" t="s">
        <v>1088</v>
      </c>
      <c r="E28" s="347"/>
      <c r="F28" s="360">
        <v>2452707</v>
      </c>
      <c r="G28" s="360">
        <v>80473</v>
      </c>
      <c r="H28" s="360">
        <v>1620</v>
      </c>
      <c r="I28" s="360">
        <v>1001215</v>
      </c>
      <c r="J28" s="360">
        <v>23921</v>
      </c>
      <c r="K28" s="360">
        <v>764822</v>
      </c>
      <c r="L28" s="360">
        <v>580656</v>
      </c>
      <c r="M28" s="360">
        <v>118948</v>
      </c>
      <c r="N28" s="360">
        <v>461708</v>
      </c>
      <c r="O28" s="360">
        <v>59585</v>
      </c>
      <c r="P28" s="360">
        <v>6000</v>
      </c>
      <c r="Q28" s="360">
        <v>72</v>
      </c>
      <c r="R28" s="360">
        <v>2212</v>
      </c>
      <c r="S28" s="360">
        <v>10940</v>
      </c>
      <c r="T28" s="360">
        <v>7868</v>
      </c>
      <c r="U28" s="360">
        <v>3072</v>
      </c>
      <c r="V28" s="360" t="s">
        <v>555</v>
      </c>
      <c r="W28" s="136" t="s">
        <v>1399</v>
      </c>
      <c r="X28" s="131"/>
      <c r="Y28" s="340"/>
    </row>
    <row r="29" spans="1:25" s="250" customFormat="1" ht="20.25" customHeight="1" x14ac:dyDescent="0.15">
      <c r="A29" s="131"/>
      <c r="B29" s="892" t="s">
        <v>306</v>
      </c>
      <c r="C29" s="892" t="s">
        <v>306</v>
      </c>
      <c r="D29" s="892" t="s">
        <v>1047</v>
      </c>
      <c r="E29" s="347"/>
      <c r="F29" s="360">
        <v>3016154</v>
      </c>
      <c r="G29" s="360">
        <v>155697</v>
      </c>
      <c r="H29" s="360" t="s">
        <v>555</v>
      </c>
      <c r="I29" s="360">
        <v>1191383</v>
      </c>
      <c r="J29" s="360">
        <v>40714</v>
      </c>
      <c r="K29" s="360">
        <v>938450</v>
      </c>
      <c r="L29" s="360">
        <v>689910</v>
      </c>
      <c r="M29" s="360">
        <v>127161</v>
      </c>
      <c r="N29" s="360">
        <v>562749</v>
      </c>
      <c r="O29" s="360">
        <v>67775</v>
      </c>
      <c r="P29" s="360">
        <v>5999</v>
      </c>
      <c r="Q29" s="360">
        <v>96</v>
      </c>
      <c r="R29" s="360">
        <v>1777</v>
      </c>
      <c r="S29" s="360">
        <v>8904</v>
      </c>
      <c r="T29" s="360">
        <v>5903</v>
      </c>
      <c r="U29" s="360">
        <v>3001</v>
      </c>
      <c r="V29" s="360" t="s">
        <v>555</v>
      </c>
      <c r="W29" s="136" t="s">
        <v>1048</v>
      </c>
      <c r="X29" s="131"/>
      <c r="Y29" s="340" t="s">
        <v>294</v>
      </c>
    </row>
    <row r="30" spans="1:25" s="250" customFormat="1" ht="20.25" customHeight="1" x14ac:dyDescent="0.15">
      <c r="A30" s="131"/>
      <c r="B30" s="892" t="s">
        <v>306</v>
      </c>
      <c r="C30" s="892" t="s">
        <v>306</v>
      </c>
      <c r="D30" s="892" t="s">
        <v>1049</v>
      </c>
      <c r="E30" s="347"/>
      <c r="F30" s="360">
        <v>2774459</v>
      </c>
      <c r="G30" s="360">
        <v>190141</v>
      </c>
      <c r="H30" s="360" t="s">
        <v>555</v>
      </c>
      <c r="I30" s="360">
        <v>1023647</v>
      </c>
      <c r="J30" s="360">
        <v>40050</v>
      </c>
      <c r="K30" s="360">
        <v>718319</v>
      </c>
      <c r="L30" s="360">
        <v>802302</v>
      </c>
      <c r="M30" s="360">
        <v>159764</v>
      </c>
      <c r="N30" s="360">
        <v>642538</v>
      </c>
      <c r="O30" s="360">
        <v>66585</v>
      </c>
      <c r="P30" s="360" t="s">
        <v>555</v>
      </c>
      <c r="Q30" s="360">
        <v>61</v>
      </c>
      <c r="R30" s="360">
        <v>1934</v>
      </c>
      <c r="S30" s="360">
        <v>10787</v>
      </c>
      <c r="T30" s="360">
        <v>7856</v>
      </c>
      <c r="U30" s="360">
        <v>2931</v>
      </c>
      <c r="V30" s="360" t="s">
        <v>555</v>
      </c>
      <c r="W30" s="136" t="s">
        <v>1050</v>
      </c>
      <c r="X30" s="131"/>
      <c r="Y30" s="340"/>
    </row>
    <row r="31" spans="1:25" s="250" customFormat="1" ht="20.25" customHeight="1" x14ac:dyDescent="0.15">
      <c r="A31" s="131"/>
      <c r="B31" s="892" t="s">
        <v>306</v>
      </c>
      <c r="C31" s="892" t="s">
        <v>306</v>
      </c>
      <c r="D31" s="892" t="s">
        <v>1051</v>
      </c>
      <c r="E31" s="347"/>
      <c r="F31" s="360">
        <v>3174872</v>
      </c>
      <c r="G31" s="360">
        <v>156274</v>
      </c>
      <c r="H31" s="360" t="s">
        <v>555</v>
      </c>
      <c r="I31" s="360">
        <v>984602</v>
      </c>
      <c r="J31" s="360">
        <v>98000</v>
      </c>
      <c r="K31" s="360">
        <v>991597</v>
      </c>
      <c r="L31" s="360">
        <v>944399</v>
      </c>
      <c r="M31" s="360">
        <v>278464</v>
      </c>
      <c r="N31" s="360">
        <v>665935</v>
      </c>
      <c r="O31" s="360">
        <v>85372</v>
      </c>
      <c r="P31" s="360">
        <v>3001</v>
      </c>
      <c r="Q31" s="360">
        <v>103</v>
      </c>
      <c r="R31" s="360">
        <v>5080</v>
      </c>
      <c r="S31" s="360">
        <v>17027</v>
      </c>
      <c r="T31" s="360">
        <v>14026</v>
      </c>
      <c r="U31" s="360">
        <v>3001</v>
      </c>
      <c r="V31" s="360" t="s">
        <v>555</v>
      </c>
      <c r="W31" s="136" t="s">
        <v>1052</v>
      </c>
      <c r="X31" s="131"/>
      <c r="Y31" s="340" t="s">
        <v>294</v>
      </c>
    </row>
    <row r="32" spans="1:25" s="250" customFormat="1" ht="20.25" customHeight="1" x14ac:dyDescent="0.15">
      <c r="A32" s="131"/>
      <c r="B32" s="892" t="s">
        <v>306</v>
      </c>
      <c r="C32" s="892" t="s">
        <v>306</v>
      </c>
      <c r="D32" s="892" t="s">
        <v>1260</v>
      </c>
      <c r="E32" s="347"/>
      <c r="F32" s="360">
        <v>2531108</v>
      </c>
      <c r="G32" s="360">
        <v>354411</v>
      </c>
      <c r="H32" s="360" t="s">
        <v>555</v>
      </c>
      <c r="I32" s="360">
        <v>760637</v>
      </c>
      <c r="J32" s="360">
        <v>88803</v>
      </c>
      <c r="K32" s="360">
        <v>571189</v>
      </c>
      <c r="L32" s="360">
        <v>756068</v>
      </c>
      <c r="M32" s="360">
        <v>167968</v>
      </c>
      <c r="N32" s="360">
        <v>588100</v>
      </c>
      <c r="O32" s="360">
        <v>68182</v>
      </c>
      <c r="P32" s="360">
        <v>9000</v>
      </c>
      <c r="Q32" s="360">
        <v>73</v>
      </c>
      <c r="R32" s="360">
        <v>1871</v>
      </c>
      <c r="S32" s="360">
        <v>26069</v>
      </c>
      <c r="T32" s="360">
        <v>26069</v>
      </c>
      <c r="U32" s="360" t="s">
        <v>555</v>
      </c>
      <c r="V32" s="360" t="s">
        <v>555</v>
      </c>
      <c r="W32" s="136" t="s">
        <v>1054</v>
      </c>
      <c r="X32" s="131"/>
      <c r="Y32" s="340"/>
    </row>
    <row r="33" spans="1:25" s="250" customFormat="1" ht="20.25" customHeight="1" x14ac:dyDescent="0.15">
      <c r="A33" s="131"/>
      <c r="B33" s="892" t="s">
        <v>306</v>
      </c>
      <c r="C33" s="892" t="s">
        <v>306</v>
      </c>
      <c r="D33" s="896" t="s">
        <v>1261</v>
      </c>
      <c r="E33" s="347"/>
      <c r="F33" s="360">
        <v>2707442</v>
      </c>
      <c r="G33" s="360">
        <v>367752</v>
      </c>
      <c r="H33" s="360" t="s">
        <v>555</v>
      </c>
      <c r="I33" s="360">
        <v>769644</v>
      </c>
      <c r="J33" s="360">
        <v>179918</v>
      </c>
      <c r="K33" s="360">
        <v>566962</v>
      </c>
      <c r="L33" s="360">
        <v>823166</v>
      </c>
      <c r="M33" s="360">
        <v>193882</v>
      </c>
      <c r="N33" s="360">
        <v>629284</v>
      </c>
      <c r="O33" s="360">
        <v>82728</v>
      </c>
      <c r="P33" s="360">
        <v>6000</v>
      </c>
      <c r="Q33" s="360">
        <v>104</v>
      </c>
      <c r="R33" s="360">
        <v>1827</v>
      </c>
      <c r="S33" s="360">
        <v>33810</v>
      </c>
      <c r="T33" s="360">
        <v>30808</v>
      </c>
      <c r="U33" s="360">
        <v>3002</v>
      </c>
      <c r="V33" s="360" t="s">
        <v>555</v>
      </c>
      <c r="W33" s="136" t="s">
        <v>654</v>
      </c>
      <c r="X33" s="131"/>
      <c r="Y33" s="340"/>
    </row>
    <row r="34" spans="1:25" s="250" customFormat="1" ht="20.25" customHeight="1" x14ac:dyDescent="0.15">
      <c r="A34" s="131"/>
      <c r="B34" s="892" t="s">
        <v>306</v>
      </c>
      <c r="C34" s="892" t="s">
        <v>306</v>
      </c>
      <c r="D34" s="896" t="s">
        <v>1262</v>
      </c>
      <c r="E34" s="347"/>
      <c r="F34" s="360">
        <v>3376007</v>
      </c>
      <c r="G34" s="360">
        <v>526775</v>
      </c>
      <c r="H34" s="360" t="s">
        <v>555</v>
      </c>
      <c r="I34" s="360">
        <v>847179</v>
      </c>
      <c r="J34" s="360">
        <v>203507</v>
      </c>
      <c r="K34" s="360">
        <v>855391</v>
      </c>
      <c r="L34" s="360">
        <v>943155</v>
      </c>
      <c r="M34" s="360">
        <v>155874</v>
      </c>
      <c r="N34" s="360">
        <v>787281</v>
      </c>
      <c r="O34" s="360">
        <v>71028</v>
      </c>
      <c r="P34" s="360">
        <v>15000</v>
      </c>
      <c r="Q34" s="360">
        <v>66</v>
      </c>
      <c r="R34" s="360">
        <v>5280</v>
      </c>
      <c r="S34" s="360">
        <v>10880</v>
      </c>
      <c r="T34" s="360">
        <v>10880</v>
      </c>
      <c r="U34" s="360" t="s">
        <v>555</v>
      </c>
      <c r="V34" s="360" t="s">
        <v>555</v>
      </c>
      <c r="W34" s="136" t="s">
        <v>655</v>
      </c>
      <c r="X34" s="131"/>
      <c r="Y34" s="340" t="s">
        <v>294</v>
      </c>
    </row>
    <row r="35" spans="1:25" s="250" customFormat="1" ht="20.25" customHeight="1" x14ac:dyDescent="0.15">
      <c r="A35" s="131"/>
      <c r="B35" s="892"/>
      <c r="C35" s="892"/>
      <c r="D35" s="892"/>
      <c r="E35" s="347"/>
      <c r="F35" s="360"/>
      <c r="G35" s="515"/>
      <c r="H35" s="515"/>
      <c r="I35" s="515"/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  <c r="U35" s="360"/>
      <c r="V35" s="973"/>
      <c r="W35" s="349"/>
      <c r="X35" s="131"/>
      <c r="Y35" s="340"/>
    </row>
    <row r="36" spans="1:25" s="250" customFormat="1" ht="20.25" customHeight="1" x14ac:dyDescent="0.15">
      <c r="A36" s="131"/>
      <c r="B36" s="892" t="s">
        <v>1019</v>
      </c>
      <c r="C36" s="892" t="s">
        <v>1033</v>
      </c>
      <c r="D36" s="892" t="s">
        <v>1059</v>
      </c>
      <c r="E36" s="347"/>
      <c r="F36" s="360">
        <v>2692733</v>
      </c>
      <c r="G36" s="360">
        <v>318817</v>
      </c>
      <c r="H36" s="360" t="s">
        <v>555</v>
      </c>
      <c r="I36" s="360">
        <v>695066</v>
      </c>
      <c r="J36" s="360">
        <v>154968</v>
      </c>
      <c r="K36" s="360">
        <v>653458</v>
      </c>
      <c r="L36" s="360">
        <v>870424</v>
      </c>
      <c r="M36" s="360">
        <v>149495</v>
      </c>
      <c r="N36" s="360">
        <v>720929</v>
      </c>
      <c r="O36" s="360">
        <v>56400</v>
      </c>
      <c r="P36" s="360">
        <v>6000</v>
      </c>
      <c r="Q36" s="360">
        <v>54</v>
      </c>
      <c r="R36" s="360">
        <v>1848</v>
      </c>
      <c r="S36" s="360">
        <v>11643</v>
      </c>
      <c r="T36" s="360">
        <v>11643</v>
      </c>
      <c r="U36" s="360" t="s">
        <v>555</v>
      </c>
      <c r="V36" s="973" t="s">
        <v>555</v>
      </c>
      <c r="W36" s="141" t="s">
        <v>1089</v>
      </c>
      <c r="X36" s="131"/>
      <c r="Y36" s="340" t="s">
        <v>294</v>
      </c>
    </row>
    <row r="37" spans="1:25" s="250" customFormat="1" ht="20.25" customHeight="1" x14ac:dyDescent="0.15">
      <c r="A37" s="131"/>
      <c r="B37" s="892" t="s">
        <v>306</v>
      </c>
      <c r="C37" s="892" t="s">
        <v>306</v>
      </c>
      <c r="D37" s="892" t="s">
        <v>1400</v>
      </c>
      <c r="E37" s="347"/>
      <c r="F37" s="360">
        <v>2941364</v>
      </c>
      <c r="G37" s="360">
        <v>257197</v>
      </c>
      <c r="H37" s="360" t="s">
        <v>555</v>
      </c>
      <c r="I37" s="360">
        <v>721627</v>
      </c>
      <c r="J37" s="360">
        <v>48436</v>
      </c>
      <c r="K37" s="360">
        <v>757843</v>
      </c>
      <c r="L37" s="360">
        <v>1156261</v>
      </c>
      <c r="M37" s="360">
        <v>133608</v>
      </c>
      <c r="N37" s="360">
        <v>1022653</v>
      </c>
      <c r="O37" s="360">
        <v>70333</v>
      </c>
      <c r="P37" s="360" t="s">
        <v>555</v>
      </c>
      <c r="Q37" s="360">
        <v>55</v>
      </c>
      <c r="R37" s="360">
        <v>2565</v>
      </c>
      <c r="S37" s="360">
        <v>6302</v>
      </c>
      <c r="T37" s="360">
        <v>6302</v>
      </c>
      <c r="U37" s="360" t="s">
        <v>555</v>
      </c>
      <c r="V37" s="973" t="s">
        <v>555</v>
      </c>
      <c r="W37" s="136" t="s">
        <v>1039</v>
      </c>
      <c r="X37" s="131"/>
      <c r="Y37" s="340"/>
    </row>
    <row r="38" spans="1:25" s="250" customFormat="1" ht="20.25" customHeight="1" x14ac:dyDescent="0.15">
      <c r="A38" s="131"/>
      <c r="B38" s="897" t="s">
        <v>306</v>
      </c>
      <c r="C38" s="897" t="s">
        <v>306</v>
      </c>
      <c r="D38" s="898" t="s">
        <v>1062</v>
      </c>
      <c r="E38" s="345"/>
      <c r="F38" s="514">
        <v>2862654</v>
      </c>
      <c r="G38" s="513">
        <v>448080</v>
      </c>
      <c r="H38" s="513" t="s">
        <v>555</v>
      </c>
      <c r="I38" s="513">
        <v>524659</v>
      </c>
      <c r="J38" s="513">
        <v>94814</v>
      </c>
      <c r="K38" s="513">
        <v>584917</v>
      </c>
      <c r="L38" s="513">
        <v>1210184</v>
      </c>
      <c r="M38" s="513">
        <v>154904</v>
      </c>
      <c r="N38" s="513">
        <v>1055280</v>
      </c>
      <c r="O38" s="513">
        <v>56324</v>
      </c>
      <c r="P38" s="513" t="s">
        <v>555</v>
      </c>
      <c r="Q38" s="513">
        <v>53</v>
      </c>
      <c r="R38" s="513">
        <v>2171</v>
      </c>
      <c r="S38" s="513">
        <v>7714</v>
      </c>
      <c r="T38" s="513">
        <v>6213</v>
      </c>
      <c r="U38" s="513">
        <v>1501</v>
      </c>
      <c r="V38" s="975" t="s">
        <v>555</v>
      </c>
      <c r="W38" s="132" t="s">
        <v>1041</v>
      </c>
      <c r="X38" s="131"/>
      <c r="Y38" s="340" t="s">
        <v>294</v>
      </c>
    </row>
    <row r="39" spans="1:25" s="510" customFormat="1" ht="21" customHeight="1" x14ac:dyDescent="0.15">
      <c r="B39" s="383" t="s">
        <v>592</v>
      </c>
      <c r="C39" s="352"/>
      <c r="D39" s="849"/>
      <c r="E39" s="849"/>
      <c r="F39" s="849"/>
      <c r="G39" s="849"/>
      <c r="H39" s="849"/>
      <c r="I39" s="352"/>
      <c r="K39" s="511"/>
      <c r="L39" s="511"/>
      <c r="M39" s="511"/>
      <c r="N39" s="511"/>
      <c r="O39" s="933" t="s">
        <v>1401</v>
      </c>
      <c r="P39" s="511"/>
      <c r="Q39" s="512"/>
      <c r="R39" s="512"/>
      <c r="S39" s="511"/>
      <c r="T39" s="511"/>
      <c r="U39" s="511"/>
      <c r="V39" s="511"/>
    </row>
    <row r="40" spans="1:25" s="337" customFormat="1" ht="21" customHeight="1" x14ac:dyDescent="0.15">
      <c r="A40" s="509"/>
      <c r="B40" s="383" t="s">
        <v>1402</v>
      </c>
      <c r="C40" s="255"/>
      <c r="D40" s="508"/>
      <c r="E40" s="508"/>
      <c r="L40" s="507"/>
      <c r="O40" s="506"/>
      <c r="P40" s="506"/>
      <c r="Q40" s="506"/>
      <c r="R40" s="506"/>
      <c r="S40" s="505"/>
      <c r="T40" s="505"/>
      <c r="U40" s="505"/>
      <c r="V40" s="505"/>
      <c r="W40" s="504"/>
      <c r="X40" s="504"/>
      <c r="Y40" s="504"/>
    </row>
  </sheetData>
  <mergeCells count="2">
    <mergeCell ref="W4:W7"/>
    <mergeCell ref="B5:E5"/>
  </mergeCells>
  <phoneticPr fontId="28"/>
  <pageMargins left="0.59055118110236227" right="0.59055118110236227" top="0.59055118110236227" bottom="0.59055118110236227" header="0.59055118110236227" footer="0.15748031496062992"/>
  <pageSetup paperSize="9" orientation="portrait" r:id="rId1"/>
  <headerFooter alignWithMargins="0"/>
  <colBreaks count="1" manualBreakCount="1">
    <brk id="14" max="3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3"/>
  <sheetViews>
    <sheetView view="pageBreakPreview" zoomScaleNormal="100" zoomScaleSheetLayoutView="100" workbookViewId="0"/>
  </sheetViews>
  <sheetFormatPr defaultColWidth="7.625" defaultRowHeight="13.5" x14ac:dyDescent="0.15"/>
  <cols>
    <col min="1" max="1" width="14.375" style="474" customWidth="1"/>
    <col min="2" max="23" width="7.625" style="474" customWidth="1"/>
    <col min="24" max="16384" width="7.625" style="474"/>
  </cols>
  <sheetData>
    <row r="1" spans="1:23" ht="15" customHeight="1" x14ac:dyDescent="0.15">
      <c r="A1" s="503" t="s">
        <v>691</v>
      </c>
      <c r="C1" s="501"/>
      <c r="D1" s="501"/>
      <c r="E1" s="501"/>
      <c r="F1" s="501"/>
      <c r="G1" s="501"/>
      <c r="H1" s="501"/>
      <c r="I1" s="501"/>
      <c r="J1" s="501"/>
      <c r="K1" s="502" t="s">
        <v>553</v>
      </c>
      <c r="L1" s="501"/>
      <c r="M1" s="501"/>
      <c r="N1" s="501"/>
      <c r="O1" s="501"/>
      <c r="P1" s="500"/>
      <c r="Q1" s="499"/>
      <c r="R1" s="499"/>
      <c r="S1" s="499"/>
      <c r="T1" s="499"/>
      <c r="U1" s="498"/>
      <c r="V1" s="497" t="s">
        <v>681</v>
      </c>
    </row>
    <row r="2" spans="1:23" s="486" customFormat="1" ht="21" customHeight="1" x14ac:dyDescent="0.15">
      <c r="A2" s="1023" t="s">
        <v>230</v>
      </c>
      <c r="B2" s="852" t="s">
        <v>405</v>
      </c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1026" t="s">
        <v>92</v>
      </c>
    </row>
    <row r="3" spans="1:23" s="486" customFormat="1" ht="21" customHeight="1" x14ac:dyDescent="0.15">
      <c r="A3" s="1024"/>
      <c r="B3" s="1029" t="s">
        <v>682</v>
      </c>
      <c r="C3" s="852" t="s">
        <v>345</v>
      </c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851"/>
      <c r="R3" s="852" t="s">
        <v>337</v>
      </c>
      <c r="S3" s="851"/>
      <c r="T3" s="852" t="s">
        <v>336</v>
      </c>
      <c r="U3" s="488"/>
      <c r="V3" s="488"/>
      <c r="W3" s="1027"/>
    </row>
    <row r="4" spans="1:23" s="486" customFormat="1" ht="52.5" customHeight="1" x14ac:dyDescent="0.15">
      <c r="A4" s="1025"/>
      <c r="B4" s="1030"/>
      <c r="C4" s="854" t="s">
        <v>1403</v>
      </c>
      <c r="D4" s="487" t="s">
        <v>334</v>
      </c>
      <c r="E4" s="487" t="s">
        <v>1354</v>
      </c>
      <c r="F4" s="487" t="s">
        <v>356</v>
      </c>
      <c r="G4" s="487" t="s">
        <v>365</v>
      </c>
      <c r="H4" s="487" t="s">
        <v>421</v>
      </c>
      <c r="I4" s="487" t="s">
        <v>364</v>
      </c>
      <c r="J4" s="487" t="s">
        <v>333</v>
      </c>
      <c r="K4" s="487" t="s">
        <v>332</v>
      </c>
      <c r="L4" s="487" t="s">
        <v>398</v>
      </c>
      <c r="M4" s="487" t="s">
        <v>330</v>
      </c>
      <c r="N4" s="487" t="s">
        <v>369</v>
      </c>
      <c r="O4" s="487" t="s">
        <v>395</v>
      </c>
      <c r="P4" s="487" t="s">
        <v>328</v>
      </c>
      <c r="Q4" s="492" t="s">
        <v>1368</v>
      </c>
      <c r="R4" s="854" t="s">
        <v>117</v>
      </c>
      <c r="S4" s="492" t="s">
        <v>1325</v>
      </c>
      <c r="T4" s="854" t="s">
        <v>119</v>
      </c>
      <c r="U4" s="487" t="s">
        <v>361</v>
      </c>
      <c r="V4" s="491" t="s">
        <v>321</v>
      </c>
      <c r="W4" s="1028"/>
    </row>
    <row r="5" spans="1:23" s="475" customFormat="1" ht="9.75" customHeight="1" x14ac:dyDescent="0.15">
      <c r="A5" s="969" t="s">
        <v>772</v>
      </c>
      <c r="B5" s="485">
        <v>31608085</v>
      </c>
      <c r="C5" s="484">
        <v>12770903</v>
      </c>
      <c r="D5" s="484">
        <v>1712200</v>
      </c>
      <c r="E5" s="484">
        <v>1134185</v>
      </c>
      <c r="F5" s="484">
        <v>287115</v>
      </c>
      <c r="G5" s="484">
        <v>3756732</v>
      </c>
      <c r="H5" s="484" t="s">
        <v>555</v>
      </c>
      <c r="I5" s="484">
        <v>19655</v>
      </c>
      <c r="J5" s="484">
        <v>5246141</v>
      </c>
      <c r="K5" s="484">
        <v>117546</v>
      </c>
      <c r="L5" s="484">
        <v>402837</v>
      </c>
      <c r="M5" s="484" t="s">
        <v>555</v>
      </c>
      <c r="N5" s="484" t="s">
        <v>555</v>
      </c>
      <c r="O5" s="484" t="s">
        <v>555</v>
      </c>
      <c r="P5" s="484">
        <v>44451</v>
      </c>
      <c r="Q5" s="484">
        <v>50041</v>
      </c>
      <c r="R5" s="484" t="s">
        <v>555</v>
      </c>
      <c r="S5" s="484" t="s">
        <v>555</v>
      </c>
      <c r="T5" s="484">
        <v>883367</v>
      </c>
      <c r="U5" s="484" t="s">
        <v>555</v>
      </c>
      <c r="V5" s="484">
        <v>834494</v>
      </c>
      <c r="W5" s="482" t="s">
        <v>99</v>
      </c>
    </row>
    <row r="6" spans="1:23" s="475" customFormat="1" ht="9.75" customHeight="1" x14ac:dyDescent="0.15">
      <c r="A6" s="970" t="s">
        <v>773</v>
      </c>
      <c r="B6" s="475">
        <v>33045905</v>
      </c>
      <c r="C6" s="475">
        <v>12225172</v>
      </c>
      <c r="D6" s="475">
        <v>2803362</v>
      </c>
      <c r="E6" s="475">
        <v>2583806</v>
      </c>
      <c r="F6" s="475">
        <v>113694</v>
      </c>
      <c r="G6" s="475">
        <v>2148797</v>
      </c>
      <c r="H6" s="475">
        <v>7230</v>
      </c>
      <c r="I6" s="475">
        <v>154702</v>
      </c>
      <c r="J6" s="475">
        <v>3081528</v>
      </c>
      <c r="K6" s="475">
        <v>523152</v>
      </c>
      <c r="L6" s="475">
        <v>751684</v>
      </c>
      <c r="M6" s="475">
        <v>20017</v>
      </c>
      <c r="N6" s="475" t="s">
        <v>555</v>
      </c>
      <c r="O6" s="475" t="s">
        <v>555</v>
      </c>
      <c r="P6" s="475" t="s">
        <v>555</v>
      </c>
      <c r="Q6" s="496">
        <v>37200</v>
      </c>
      <c r="R6" s="496">
        <v>36070</v>
      </c>
      <c r="S6" s="496">
        <v>36070</v>
      </c>
      <c r="T6" s="496">
        <v>1044010</v>
      </c>
      <c r="U6" s="496" t="s">
        <v>555</v>
      </c>
      <c r="V6" s="496">
        <v>870208</v>
      </c>
      <c r="W6" s="480" t="s">
        <v>233</v>
      </c>
    </row>
    <row r="7" spans="1:23" s="475" customFormat="1" ht="9.75" customHeight="1" x14ac:dyDescent="0.15">
      <c r="A7" s="970" t="s">
        <v>774</v>
      </c>
      <c r="B7" s="475">
        <v>32091083</v>
      </c>
      <c r="C7" s="475">
        <v>11619216</v>
      </c>
      <c r="D7" s="475">
        <v>2646570</v>
      </c>
      <c r="E7" s="475">
        <v>1736895</v>
      </c>
      <c r="F7" s="475">
        <v>129415</v>
      </c>
      <c r="G7" s="475">
        <v>1956810</v>
      </c>
      <c r="H7" s="475" t="s">
        <v>555</v>
      </c>
      <c r="I7" s="475">
        <v>25000</v>
      </c>
      <c r="J7" s="475">
        <v>3926820</v>
      </c>
      <c r="K7" s="475">
        <v>588370</v>
      </c>
      <c r="L7" s="475">
        <v>609336</v>
      </c>
      <c r="M7" s="475" t="s">
        <v>555</v>
      </c>
      <c r="N7" s="475" t="s">
        <v>555</v>
      </c>
      <c r="O7" s="475" t="s">
        <v>555</v>
      </c>
      <c r="P7" s="475" t="s">
        <v>555</v>
      </c>
      <c r="Q7" s="475" t="s">
        <v>555</v>
      </c>
      <c r="R7" s="475" t="s">
        <v>555</v>
      </c>
      <c r="S7" s="475" t="s">
        <v>555</v>
      </c>
      <c r="T7" s="475">
        <v>1731578</v>
      </c>
      <c r="U7" s="475" t="s">
        <v>555</v>
      </c>
      <c r="V7" s="475">
        <v>1348599</v>
      </c>
      <c r="W7" s="480" t="s">
        <v>529</v>
      </c>
    </row>
    <row r="8" spans="1:23" s="475" customFormat="1" ht="9.75" customHeight="1" x14ac:dyDescent="0.15">
      <c r="A8" s="970" t="s">
        <v>804</v>
      </c>
      <c r="B8" s="475">
        <v>30448722</v>
      </c>
      <c r="C8" s="475">
        <v>10088548</v>
      </c>
      <c r="D8" s="475">
        <v>3022612</v>
      </c>
      <c r="E8" s="475">
        <v>2168098</v>
      </c>
      <c r="F8" s="475">
        <v>499901</v>
      </c>
      <c r="G8" s="475">
        <v>746065</v>
      </c>
      <c r="H8" s="475" t="s">
        <v>555</v>
      </c>
      <c r="I8" s="475">
        <v>134370</v>
      </c>
      <c r="J8" s="475">
        <v>2020285</v>
      </c>
      <c r="K8" s="475">
        <v>979217</v>
      </c>
      <c r="L8" s="475">
        <v>471500</v>
      </c>
      <c r="M8" s="475">
        <v>46500</v>
      </c>
      <c r="N8" s="475" t="s">
        <v>555</v>
      </c>
      <c r="O8" s="475" t="s">
        <v>555</v>
      </c>
      <c r="P8" s="475" t="s">
        <v>555</v>
      </c>
      <c r="Q8" s="475" t="s">
        <v>555</v>
      </c>
      <c r="R8" s="475" t="s">
        <v>555</v>
      </c>
      <c r="S8" s="475" t="s">
        <v>555</v>
      </c>
      <c r="T8" s="475">
        <v>1836203</v>
      </c>
      <c r="U8" s="475">
        <v>126718</v>
      </c>
      <c r="V8" s="475">
        <v>1318447</v>
      </c>
      <c r="W8" s="480" t="s">
        <v>599</v>
      </c>
    </row>
    <row r="9" spans="1:23" s="475" customFormat="1" ht="9.75" customHeight="1" x14ac:dyDescent="0.15">
      <c r="A9" s="970" t="s">
        <v>776</v>
      </c>
      <c r="B9" s="475">
        <v>34069069</v>
      </c>
      <c r="C9" s="475">
        <v>9857924</v>
      </c>
      <c r="D9" s="475">
        <v>3241700</v>
      </c>
      <c r="E9" s="475">
        <v>2112386</v>
      </c>
      <c r="F9" s="475">
        <v>765488</v>
      </c>
      <c r="G9" s="475">
        <v>583241</v>
      </c>
      <c r="H9" s="475" t="s">
        <v>555</v>
      </c>
      <c r="I9" s="475">
        <v>178507</v>
      </c>
      <c r="J9" s="475">
        <v>1595227</v>
      </c>
      <c r="K9" s="475">
        <v>892719</v>
      </c>
      <c r="L9" s="475">
        <v>311943</v>
      </c>
      <c r="M9" s="475">
        <v>97349</v>
      </c>
      <c r="N9" s="475">
        <v>47600</v>
      </c>
      <c r="O9" s="475" t="s">
        <v>555</v>
      </c>
      <c r="P9" s="475" t="s">
        <v>555</v>
      </c>
      <c r="Q9" s="475">
        <v>31764</v>
      </c>
      <c r="R9" s="475" t="s">
        <v>555</v>
      </c>
      <c r="S9" s="475" t="s">
        <v>555</v>
      </c>
      <c r="T9" s="475">
        <v>2653234</v>
      </c>
      <c r="U9" s="475">
        <v>63300</v>
      </c>
      <c r="V9" s="475">
        <v>2365901</v>
      </c>
      <c r="W9" s="480" t="s">
        <v>777</v>
      </c>
    </row>
    <row r="10" spans="1:23" s="475" customFormat="1" ht="6.75" customHeight="1" x14ac:dyDescent="0.15">
      <c r="A10" s="970"/>
      <c r="W10" s="480"/>
    </row>
    <row r="11" spans="1:23" s="475" customFormat="1" ht="9.75" customHeight="1" x14ac:dyDescent="0.15">
      <c r="A11" s="970" t="s">
        <v>738</v>
      </c>
      <c r="B11" s="475">
        <v>31951127</v>
      </c>
      <c r="C11" s="475">
        <v>10035173</v>
      </c>
      <c r="D11" s="475">
        <v>3217451</v>
      </c>
      <c r="E11" s="475">
        <v>2416954</v>
      </c>
      <c r="F11" s="475">
        <v>772985</v>
      </c>
      <c r="G11" s="475">
        <v>512207</v>
      </c>
      <c r="H11" s="475" t="s">
        <v>555</v>
      </c>
      <c r="I11" s="475">
        <v>136400</v>
      </c>
      <c r="J11" s="475">
        <v>1488093</v>
      </c>
      <c r="K11" s="475">
        <v>950908</v>
      </c>
      <c r="L11" s="475">
        <v>414311</v>
      </c>
      <c r="M11" s="475">
        <v>46500</v>
      </c>
      <c r="N11" s="475">
        <v>47600</v>
      </c>
      <c r="O11" s="475" t="s">
        <v>555</v>
      </c>
      <c r="P11" s="475" t="s">
        <v>555</v>
      </c>
      <c r="Q11" s="475">
        <v>31764</v>
      </c>
      <c r="R11" s="475" t="s">
        <v>555</v>
      </c>
      <c r="S11" s="475" t="s">
        <v>555</v>
      </c>
      <c r="T11" s="475">
        <v>2002374</v>
      </c>
      <c r="U11" s="475">
        <v>146518</v>
      </c>
      <c r="V11" s="475">
        <v>1514869</v>
      </c>
      <c r="W11" s="480" t="s">
        <v>600</v>
      </c>
    </row>
    <row r="12" spans="1:23" s="475" customFormat="1" ht="9.75" customHeight="1" x14ac:dyDescent="0.15">
      <c r="A12" s="970" t="s">
        <v>776</v>
      </c>
      <c r="B12" s="475">
        <v>33586134</v>
      </c>
      <c r="C12" s="475">
        <v>10750739</v>
      </c>
      <c r="D12" s="475">
        <v>3505121</v>
      </c>
      <c r="E12" s="475">
        <v>1835658</v>
      </c>
      <c r="F12" s="475">
        <v>561212</v>
      </c>
      <c r="G12" s="475">
        <v>534496</v>
      </c>
      <c r="H12" s="475" t="s">
        <v>555</v>
      </c>
      <c r="I12" s="475">
        <v>169308</v>
      </c>
      <c r="J12" s="475">
        <v>2391135</v>
      </c>
      <c r="K12" s="475">
        <v>1312878</v>
      </c>
      <c r="L12" s="475">
        <v>245515</v>
      </c>
      <c r="M12" s="475">
        <v>121539</v>
      </c>
      <c r="N12" s="475" t="s">
        <v>555</v>
      </c>
      <c r="O12" s="475">
        <v>73877</v>
      </c>
      <c r="P12" s="475" t="s">
        <v>555</v>
      </c>
      <c r="Q12" s="475" t="s">
        <v>555</v>
      </c>
      <c r="R12" s="475">
        <v>119888</v>
      </c>
      <c r="S12" s="475">
        <v>119888</v>
      </c>
      <c r="T12" s="475">
        <v>2501930</v>
      </c>
      <c r="U12" s="475">
        <v>43500</v>
      </c>
      <c r="V12" s="475">
        <v>2234397</v>
      </c>
      <c r="W12" s="480" t="s">
        <v>779</v>
      </c>
    </row>
    <row r="13" spans="1:23" s="475" customFormat="1" ht="6.75" customHeight="1" x14ac:dyDescent="0.15">
      <c r="A13" s="970"/>
      <c r="W13" s="480"/>
    </row>
    <row r="14" spans="1:23" s="475" customFormat="1" ht="9.75" customHeight="1" x14ac:dyDescent="0.15">
      <c r="A14" s="970" t="s">
        <v>780</v>
      </c>
      <c r="B14" s="475">
        <v>8979686</v>
      </c>
      <c r="C14" s="475">
        <v>2699954</v>
      </c>
      <c r="D14" s="475">
        <v>993116</v>
      </c>
      <c r="E14" s="475">
        <v>571544</v>
      </c>
      <c r="F14" s="475">
        <v>292295</v>
      </c>
      <c r="G14" s="475">
        <v>98785</v>
      </c>
      <c r="H14" s="475" t="s">
        <v>555</v>
      </c>
      <c r="I14" s="475">
        <v>98400</v>
      </c>
      <c r="J14" s="475">
        <v>227269</v>
      </c>
      <c r="K14" s="475">
        <v>260522</v>
      </c>
      <c r="L14" s="475">
        <v>78659</v>
      </c>
      <c r="M14" s="475" t="s">
        <v>555</v>
      </c>
      <c r="N14" s="475">
        <v>47600</v>
      </c>
      <c r="O14" s="475" t="s">
        <v>555</v>
      </c>
      <c r="P14" s="475" t="s">
        <v>555</v>
      </c>
      <c r="Q14" s="475">
        <v>31764</v>
      </c>
      <c r="R14" s="475" t="s">
        <v>555</v>
      </c>
      <c r="S14" s="475" t="s">
        <v>555</v>
      </c>
      <c r="T14" s="475">
        <v>499413</v>
      </c>
      <c r="U14" s="475">
        <v>19800</v>
      </c>
      <c r="V14" s="475">
        <v>479613</v>
      </c>
      <c r="W14" s="480" t="s">
        <v>601</v>
      </c>
    </row>
    <row r="15" spans="1:23" s="475" customFormat="1" ht="9.75" customHeight="1" x14ac:dyDescent="0.15">
      <c r="A15" s="970" t="s">
        <v>781</v>
      </c>
      <c r="B15" s="475">
        <v>7509341</v>
      </c>
      <c r="C15" s="475">
        <v>1535217</v>
      </c>
      <c r="D15" s="475">
        <v>456004</v>
      </c>
      <c r="E15" s="475">
        <v>321352</v>
      </c>
      <c r="F15" s="475">
        <v>74924</v>
      </c>
      <c r="G15" s="475">
        <v>268478</v>
      </c>
      <c r="H15" s="475" t="s">
        <v>555</v>
      </c>
      <c r="I15" s="475" t="s">
        <v>555</v>
      </c>
      <c r="J15" s="475">
        <v>234286</v>
      </c>
      <c r="K15" s="475">
        <v>70155</v>
      </c>
      <c r="L15" s="475">
        <v>110018</v>
      </c>
      <c r="M15" s="475" t="s">
        <v>555</v>
      </c>
      <c r="N15" s="475" t="s">
        <v>555</v>
      </c>
      <c r="O15" s="475" t="s">
        <v>555</v>
      </c>
      <c r="P15" s="475" t="s">
        <v>555</v>
      </c>
      <c r="Q15" s="475" t="s">
        <v>555</v>
      </c>
      <c r="R15" s="475" t="s">
        <v>555</v>
      </c>
      <c r="S15" s="475" t="s">
        <v>555</v>
      </c>
      <c r="T15" s="475">
        <v>763735</v>
      </c>
      <c r="U15" s="475">
        <v>43500</v>
      </c>
      <c r="V15" s="475">
        <v>657594</v>
      </c>
      <c r="W15" s="480" t="s">
        <v>100</v>
      </c>
    </row>
    <row r="16" spans="1:23" s="475" customFormat="1" ht="9.75" customHeight="1" x14ac:dyDescent="0.15">
      <c r="A16" s="970" t="s">
        <v>819</v>
      </c>
      <c r="B16" s="475">
        <v>8965485</v>
      </c>
      <c r="C16" s="475">
        <v>2302324</v>
      </c>
      <c r="D16" s="475">
        <v>719848</v>
      </c>
      <c r="E16" s="475">
        <v>741911</v>
      </c>
      <c r="F16" s="475">
        <v>86752</v>
      </c>
      <c r="G16" s="475">
        <v>215978</v>
      </c>
      <c r="H16" s="475" t="s">
        <v>555</v>
      </c>
      <c r="I16" s="475" t="s">
        <v>555</v>
      </c>
      <c r="J16" s="475">
        <v>291179</v>
      </c>
      <c r="K16" s="475">
        <v>188395</v>
      </c>
      <c r="L16" s="475" t="s">
        <v>555</v>
      </c>
      <c r="M16" s="475">
        <v>58261</v>
      </c>
      <c r="N16" s="475" t="s">
        <v>555</v>
      </c>
      <c r="O16" s="475" t="s">
        <v>555</v>
      </c>
      <c r="P16" s="475" t="s">
        <v>555</v>
      </c>
      <c r="Q16" s="475" t="s">
        <v>555</v>
      </c>
      <c r="R16" s="475" t="s">
        <v>555</v>
      </c>
      <c r="S16" s="475" t="s">
        <v>555</v>
      </c>
      <c r="T16" s="475">
        <v>899706</v>
      </c>
      <c r="U16" s="475" t="s">
        <v>555</v>
      </c>
      <c r="V16" s="475">
        <v>837568</v>
      </c>
      <c r="W16" s="480" t="s">
        <v>101</v>
      </c>
    </row>
    <row r="17" spans="1:23" s="475" customFormat="1" ht="9.75" customHeight="1" x14ac:dyDescent="0.15">
      <c r="A17" s="970" t="s">
        <v>783</v>
      </c>
      <c r="B17" s="475">
        <v>8614557</v>
      </c>
      <c r="C17" s="475">
        <v>3320429</v>
      </c>
      <c r="D17" s="475">
        <v>1072732</v>
      </c>
      <c r="E17" s="475">
        <v>477579</v>
      </c>
      <c r="F17" s="475">
        <v>311517</v>
      </c>
      <c r="G17" s="475" t="s">
        <v>555</v>
      </c>
      <c r="H17" s="475" t="s">
        <v>555</v>
      </c>
      <c r="I17" s="475">
        <v>80107</v>
      </c>
      <c r="J17" s="475">
        <v>842493</v>
      </c>
      <c r="K17" s="475">
        <v>373647</v>
      </c>
      <c r="L17" s="475">
        <v>123266</v>
      </c>
      <c r="M17" s="475">
        <v>39088</v>
      </c>
      <c r="N17" s="475" t="s">
        <v>555</v>
      </c>
      <c r="O17" s="475" t="s">
        <v>555</v>
      </c>
      <c r="P17" s="475" t="s">
        <v>555</v>
      </c>
      <c r="Q17" s="475" t="s">
        <v>555</v>
      </c>
      <c r="R17" s="475" t="s">
        <v>555</v>
      </c>
      <c r="S17" s="475" t="s">
        <v>555</v>
      </c>
      <c r="T17" s="475">
        <v>490380</v>
      </c>
      <c r="U17" s="475" t="s">
        <v>555</v>
      </c>
      <c r="V17" s="475">
        <v>391126</v>
      </c>
      <c r="W17" s="480" t="s">
        <v>102</v>
      </c>
    </row>
    <row r="18" spans="1:23" s="475" customFormat="1" ht="9.75" customHeight="1" x14ac:dyDescent="0.15">
      <c r="A18" s="970" t="s">
        <v>784</v>
      </c>
      <c r="B18" s="475">
        <v>8496751</v>
      </c>
      <c r="C18" s="475">
        <v>3592769</v>
      </c>
      <c r="D18" s="475">
        <v>1256537</v>
      </c>
      <c r="E18" s="475">
        <v>294816</v>
      </c>
      <c r="F18" s="475">
        <v>88019</v>
      </c>
      <c r="G18" s="475">
        <v>50040</v>
      </c>
      <c r="H18" s="475" t="s">
        <v>555</v>
      </c>
      <c r="I18" s="475">
        <v>89201</v>
      </c>
      <c r="J18" s="475">
        <v>1023177</v>
      </c>
      <c r="K18" s="475">
        <v>680681</v>
      </c>
      <c r="L18" s="475">
        <v>12231</v>
      </c>
      <c r="M18" s="475">
        <v>24190</v>
      </c>
      <c r="N18" s="475" t="s">
        <v>555</v>
      </c>
      <c r="O18" s="475">
        <v>73877</v>
      </c>
      <c r="P18" s="475" t="s">
        <v>555</v>
      </c>
      <c r="Q18" s="475" t="s">
        <v>555</v>
      </c>
      <c r="R18" s="475">
        <v>119888</v>
      </c>
      <c r="S18" s="475">
        <v>119888</v>
      </c>
      <c r="T18" s="475">
        <v>348109</v>
      </c>
      <c r="U18" s="475" t="s">
        <v>555</v>
      </c>
      <c r="V18" s="475">
        <v>348109</v>
      </c>
      <c r="W18" s="480" t="s">
        <v>785</v>
      </c>
    </row>
    <row r="19" spans="1:23" s="475" customFormat="1" ht="6.75" customHeight="1" x14ac:dyDescent="0.15">
      <c r="A19" s="970"/>
      <c r="W19" s="480"/>
    </row>
    <row r="20" spans="1:23" s="475" customFormat="1" ht="9.75" customHeight="1" x14ac:dyDescent="0.15">
      <c r="A20" s="970" t="s">
        <v>786</v>
      </c>
      <c r="B20" s="475">
        <v>3096229</v>
      </c>
      <c r="C20" s="475">
        <v>1002077</v>
      </c>
      <c r="D20" s="475">
        <v>528362</v>
      </c>
      <c r="E20" s="475">
        <v>194432</v>
      </c>
      <c r="F20" s="475">
        <v>17531</v>
      </c>
      <c r="G20" s="475">
        <v>37592</v>
      </c>
      <c r="H20" s="475" t="s">
        <v>555</v>
      </c>
      <c r="I20" s="475" t="s">
        <v>555</v>
      </c>
      <c r="J20" s="475">
        <v>68264</v>
      </c>
      <c r="K20" s="475">
        <v>110011</v>
      </c>
      <c r="L20" s="475">
        <v>45885</v>
      </c>
      <c r="M20" s="475" t="s">
        <v>555</v>
      </c>
      <c r="N20" s="475" t="s">
        <v>555</v>
      </c>
      <c r="O20" s="475" t="s">
        <v>555</v>
      </c>
      <c r="P20" s="475" t="s">
        <v>555</v>
      </c>
      <c r="Q20" s="475" t="s">
        <v>555</v>
      </c>
      <c r="R20" s="475" t="s">
        <v>555</v>
      </c>
      <c r="S20" s="475" t="s">
        <v>555</v>
      </c>
      <c r="T20" s="475">
        <v>28827</v>
      </c>
      <c r="U20" s="475" t="s">
        <v>555</v>
      </c>
      <c r="V20" s="475">
        <v>28827</v>
      </c>
      <c r="W20" s="480" t="s">
        <v>602</v>
      </c>
    </row>
    <row r="21" spans="1:23" s="475" customFormat="1" ht="9.75" customHeight="1" x14ac:dyDescent="0.15">
      <c r="A21" s="970" t="s">
        <v>787</v>
      </c>
      <c r="B21" s="475">
        <v>2915290</v>
      </c>
      <c r="C21" s="475">
        <v>843717</v>
      </c>
      <c r="D21" s="475">
        <v>246169</v>
      </c>
      <c r="E21" s="475">
        <v>187684</v>
      </c>
      <c r="F21" s="475">
        <v>89701</v>
      </c>
      <c r="G21" s="475">
        <v>36021</v>
      </c>
      <c r="H21" s="475" t="s">
        <v>555</v>
      </c>
      <c r="I21" s="475">
        <v>98400</v>
      </c>
      <c r="J21" s="475">
        <v>14596</v>
      </c>
      <c r="K21" s="475">
        <v>132358</v>
      </c>
      <c r="L21" s="475">
        <v>32774</v>
      </c>
      <c r="M21" s="475" t="s">
        <v>555</v>
      </c>
      <c r="N21" s="475" t="s">
        <v>555</v>
      </c>
      <c r="O21" s="475" t="s">
        <v>555</v>
      </c>
      <c r="P21" s="475" t="s">
        <v>555</v>
      </c>
      <c r="Q21" s="475">
        <v>6014</v>
      </c>
      <c r="R21" s="475" t="s">
        <v>555</v>
      </c>
      <c r="S21" s="475" t="s">
        <v>555</v>
      </c>
      <c r="T21" s="475">
        <v>123321</v>
      </c>
      <c r="U21" s="475" t="s">
        <v>555</v>
      </c>
      <c r="V21" s="475">
        <v>123321</v>
      </c>
      <c r="W21" s="480" t="s">
        <v>86</v>
      </c>
    </row>
    <row r="22" spans="1:23" s="475" customFormat="1" ht="9.75" customHeight="1" x14ac:dyDescent="0.15">
      <c r="A22" s="970" t="s">
        <v>800</v>
      </c>
      <c r="B22" s="475">
        <v>2968167</v>
      </c>
      <c r="C22" s="475">
        <v>854160</v>
      </c>
      <c r="D22" s="475">
        <v>218585</v>
      </c>
      <c r="E22" s="475">
        <v>189428</v>
      </c>
      <c r="F22" s="475">
        <v>185063</v>
      </c>
      <c r="G22" s="475">
        <v>25172</v>
      </c>
      <c r="H22" s="475" t="s">
        <v>555</v>
      </c>
      <c r="I22" s="475" t="s">
        <v>555</v>
      </c>
      <c r="J22" s="475">
        <v>144409</v>
      </c>
      <c r="K22" s="475">
        <v>18153</v>
      </c>
      <c r="L22" s="475" t="s">
        <v>555</v>
      </c>
      <c r="M22" s="475" t="s">
        <v>555</v>
      </c>
      <c r="N22" s="475">
        <v>47600</v>
      </c>
      <c r="O22" s="475" t="s">
        <v>555</v>
      </c>
      <c r="P22" s="475" t="s">
        <v>555</v>
      </c>
      <c r="Q22" s="475">
        <v>25750</v>
      </c>
      <c r="R22" s="475" t="s">
        <v>555</v>
      </c>
      <c r="S22" s="475" t="s">
        <v>555</v>
      </c>
      <c r="T22" s="475">
        <v>347265</v>
      </c>
      <c r="U22" s="475">
        <v>19800</v>
      </c>
      <c r="V22" s="475">
        <v>327465</v>
      </c>
      <c r="W22" s="480" t="s">
        <v>87</v>
      </c>
    </row>
    <row r="23" spans="1:23" s="475" customFormat="1" ht="9.75" customHeight="1" x14ac:dyDescent="0.15">
      <c r="A23" s="970" t="s">
        <v>789</v>
      </c>
      <c r="B23" s="475">
        <v>2347583</v>
      </c>
      <c r="C23" s="475">
        <v>556393</v>
      </c>
      <c r="D23" s="475">
        <v>178533</v>
      </c>
      <c r="E23" s="475">
        <v>68204</v>
      </c>
      <c r="F23" s="475">
        <v>74924</v>
      </c>
      <c r="G23" s="475">
        <v>49996</v>
      </c>
      <c r="H23" s="475" t="s">
        <v>555</v>
      </c>
      <c r="I23" s="475" t="s">
        <v>555</v>
      </c>
      <c r="J23" s="475">
        <v>137725</v>
      </c>
      <c r="K23" s="475" t="s">
        <v>555</v>
      </c>
      <c r="L23" s="475">
        <v>47011</v>
      </c>
      <c r="M23" s="475" t="s">
        <v>555</v>
      </c>
      <c r="N23" s="475" t="s">
        <v>555</v>
      </c>
      <c r="O23" s="475" t="s">
        <v>555</v>
      </c>
      <c r="P23" s="475" t="s">
        <v>555</v>
      </c>
      <c r="Q23" s="475" t="s">
        <v>555</v>
      </c>
      <c r="R23" s="475" t="s">
        <v>555</v>
      </c>
      <c r="S23" s="475" t="s">
        <v>555</v>
      </c>
      <c r="T23" s="475">
        <v>224886</v>
      </c>
      <c r="U23" s="475" t="s">
        <v>555</v>
      </c>
      <c r="V23" s="475">
        <v>224886</v>
      </c>
      <c r="W23" s="480" t="s">
        <v>88</v>
      </c>
    </row>
    <row r="24" spans="1:23" s="475" customFormat="1" ht="9.75" customHeight="1" x14ac:dyDescent="0.15">
      <c r="A24" s="970" t="s">
        <v>823</v>
      </c>
      <c r="B24" s="475">
        <v>2709051</v>
      </c>
      <c r="C24" s="475">
        <v>488920</v>
      </c>
      <c r="D24" s="475">
        <v>152934</v>
      </c>
      <c r="E24" s="475">
        <v>127320</v>
      </c>
      <c r="F24" s="475" t="s">
        <v>555</v>
      </c>
      <c r="G24" s="475">
        <v>118799</v>
      </c>
      <c r="H24" s="475" t="s">
        <v>555</v>
      </c>
      <c r="I24" s="475" t="s">
        <v>555</v>
      </c>
      <c r="J24" s="475">
        <v>13596</v>
      </c>
      <c r="K24" s="475">
        <v>29264</v>
      </c>
      <c r="L24" s="475">
        <v>47007</v>
      </c>
      <c r="M24" s="475" t="s">
        <v>555</v>
      </c>
      <c r="N24" s="475" t="s">
        <v>555</v>
      </c>
      <c r="O24" s="475" t="s">
        <v>555</v>
      </c>
      <c r="P24" s="475" t="s">
        <v>555</v>
      </c>
      <c r="Q24" s="475" t="s">
        <v>555</v>
      </c>
      <c r="R24" s="475" t="s">
        <v>555</v>
      </c>
      <c r="S24" s="475" t="s">
        <v>555</v>
      </c>
      <c r="T24" s="475">
        <v>346880</v>
      </c>
      <c r="U24" s="475">
        <v>43500</v>
      </c>
      <c r="V24" s="475">
        <v>253380</v>
      </c>
      <c r="W24" s="480" t="s">
        <v>103</v>
      </c>
    </row>
    <row r="25" spans="1:23" s="475" customFormat="1" ht="9.75" customHeight="1" x14ac:dyDescent="0.15">
      <c r="A25" s="970" t="s">
        <v>791</v>
      </c>
      <c r="B25" s="475">
        <v>2452707</v>
      </c>
      <c r="C25" s="475">
        <v>489904</v>
      </c>
      <c r="D25" s="475">
        <v>124537</v>
      </c>
      <c r="E25" s="475">
        <v>125828</v>
      </c>
      <c r="F25" s="475" t="s">
        <v>555</v>
      </c>
      <c r="G25" s="475">
        <v>99683</v>
      </c>
      <c r="H25" s="475" t="s">
        <v>555</v>
      </c>
      <c r="I25" s="475" t="s">
        <v>555</v>
      </c>
      <c r="J25" s="475">
        <v>82965</v>
      </c>
      <c r="K25" s="475">
        <v>40891</v>
      </c>
      <c r="L25" s="475">
        <v>16000</v>
      </c>
      <c r="M25" s="475" t="s">
        <v>555</v>
      </c>
      <c r="N25" s="475" t="s">
        <v>555</v>
      </c>
      <c r="O25" s="475" t="s">
        <v>555</v>
      </c>
      <c r="P25" s="475" t="s">
        <v>555</v>
      </c>
      <c r="Q25" s="475" t="s">
        <v>555</v>
      </c>
      <c r="R25" s="475" t="s">
        <v>555</v>
      </c>
      <c r="S25" s="475" t="s">
        <v>555</v>
      </c>
      <c r="T25" s="475">
        <v>191969</v>
      </c>
      <c r="U25" s="475" t="s">
        <v>555</v>
      </c>
      <c r="V25" s="475">
        <v>179328</v>
      </c>
      <c r="W25" s="480" t="s">
        <v>104</v>
      </c>
    </row>
    <row r="26" spans="1:23" s="475" customFormat="1" ht="9.75" customHeight="1" x14ac:dyDescent="0.15">
      <c r="A26" s="970" t="s">
        <v>806</v>
      </c>
      <c r="B26" s="475">
        <v>3016154</v>
      </c>
      <c r="C26" s="475">
        <v>588479</v>
      </c>
      <c r="D26" s="475">
        <v>188277</v>
      </c>
      <c r="E26" s="475">
        <v>232954</v>
      </c>
      <c r="F26" s="475">
        <v>50015</v>
      </c>
      <c r="G26" s="475">
        <v>68292</v>
      </c>
      <c r="H26" s="475" t="s">
        <v>555</v>
      </c>
      <c r="I26" s="475" t="s">
        <v>555</v>
      </c>
      <c r="J26" s="475">
        <v>48941</v>
      </c>
      <c r="K26" s="475" t="s">
        <v>555</v>
      </c>
      <c r="L26" s="475" t="s">
        <v>555</v>
      </c>
      <c r="M26" s="475" t="s">
        <v>555</v>
      </c>
      <c r="N26" s="475" t="s">
        <v>555</v>
      </c>
      <c r="O26" s="475" t="s">
        <v>555</v>
      </c>
      <c r="P26" s="475" t="s">
        <v>555</v>
      </c>
      <c r="Q26" s="475" t="s">
        <v>555</v>
      </c>
      <c r="R26" s="475" t="s">
        <v>555</v>
      </c>
      <c r="S26" s="475" t="s">
        <v>555</v>
      </c>
      <c r="T26" s="475">
        <v>335833</v>
      </c>
      <c r="U26" s="475" t="s">
        <v>555</v>
      </c>
      <c r="V26" s="475">
        <v>328731</v>
      </c>
      <c r="W26" s="480" t="s">
        <v>105</v>
      </c>
    </row>
    <row r="27" spans="1:23" s="475" customFormat="1" ht="9.75" customHeight="1" x14ac:dyDescent="0.15">
      <c r="A27" s="970" t="s">
        <v>793</v>
      </c>
      <c r="B27" s="475">
        <v>2774459</v>
      </c>
      <c r="C27" s="475">
        <v>825413</v>
      </c>
      <c r="D27" s="475">
        <v>299836</v>
      </c>
      <c r="E27" s="475">
        <v>274756</v>
      </c>
      <c r="F27" s="475">
        <v>36737</v>
      </c>
      <c r="G27" s="475">
        <v>97653</v>
      </c>
      <c r="H27" s="475" t="s">
        <v>555</v>
      </c>
      <c r="I27" s="475" t="s">
        <v>555</v>
      </c>
      <c r="J27" s="475">
        <v>47007</v>
      </c>
      <c r="K27" s="475">
        <v>69424</v>
      </c>
      <c r="L27" s="475" t="s">
        <v>555</v>
      </c>
      <c r="M27" s="475" t="s">
        <v>555</v>
      </c>
      <c r="N27" s="475" t="s">
        <v>555</v>
      </c>
      <c r="O27" s="475" t="s">
        <v>555</v>
      </c>
      <c r="P27" s="475" t="s">
        <v>555</v>
      </c>
      <c r="Q27" s="475" t="s">
        <v>555</v>
      </c>
      <c r="R27" s="475" t="s">
        <v>555</v>
      </c>
      <c r="S27" s="475" t="s">
        <v>555</v>
      </c>
      <c r="T27" s="475">
        <v>302355</v>
      </c>
      <c r="U27" s="475" t="s">
        <v>555</v>
      </c>
      <c r="V27" s="475">
        <v>293619</v>
      </c>
      <c r="W27" s="480" t="s">
        <v>106</v>
      </c>
    </row>
    <row r="28" spans="1:23" s="475" customFormat="1" ht="9.75" customHeight="1" x14ac:dyDescent="0.15">
      <c r="A28" s="970" t="s">
        <v>794</v>
      </c>
      <c r="B28" s="475">
        <v>3174872</v>
      </c>
      <c r="C28" s="475">
        <v>888432</v>
      </c>
      <c r="D28" s="475">
        <v>231735</v>
      </c>
      <c r="E28" s="475">
        <v>234201</v>
      </c>
      <c r="F28" s="475" t="s">
        <v>555</v>
      </c>
      <c r="G28" s="475">
        <v>50033</v>
      </c>
      <c r="H28" s="475" t="s">
        <v>555</v>
      </c>
      <c r="I28" s="475" t="s">
        <v>555</v>
      </c>
      <c r="J28" s="475">
        <v>195231</v>
      </c>
      <c r="K28" s="475">
        <v>118971</v>
      </c>
      <c r="L28" s="475" t="s">
        <v>555</v>
      </c>
      <c r="M28" s="475">
        <v>58261</v>
      </c>
      <c r="N28" s="475" t="s">
        <v>555</v>
      </c>
      <c r="O28" s="475" t="s">
        <v>555</v>
      </c>
      <c r="P28" s="475" t="s">
        <v>555</v>
      </c>
      <c r="Q28" s="475" t="s">
        <v>555</v>
      </c>
      <c r="R28" s="475" t="s">
        <v>555</v>
      </c>
      <c r="S28" s="475" t="s">
        <v>555</v>
      </c>
      <c r="T28" s="475">
        <v>261518</v>
      </c>
      <c r="U28" s="475" t="s">
        <v>555</v>
      </c>
      <c r="V28" s="475">
        <v>215218</v>
      </c>
      <c r="W28" s="480" t="s">
        <v>107</v>
      </c>
    </row>
    <row r="29" spans="1:23" s="475" customFormat="1" ht="9.75" customHeight="1" x14ac:dyDescent="0.15">
      <c r="A29" s="970" t="s">
        <v>814</v>
      </c>
      <c r="B29" s="475">
        <v>2531108</v>
      </c>
      <c r="C29" s="475">
        <v>920885</v>
      </c>
      <c r="D29" s="475">
        <v>247863</v>
      </c>
      <c r="E29" s="475">
        <v>206168</v>
      </c>
      <c r="F29" s="475">
        <v>114747</v>
      </c>
      <c r="G29" s="475" t="s">
        <v>555</v>
      </c>
      <c r="H29" s="475" t="s">
        <v>555</v>
      </c>
      <c r="I29" s="475">
        <v>80107</v>
      </c>
      <c r="J29" s="475">
        <v>200603</v>
      </c>
      <c r="K29" s="475">
        <v>52972</v>
      </c>
      <c r="L29" s="475">
        <v>11600</v>
      </c>
      <c r="M29" s="475">
        <v>6825</v>
      </c>
      <c r="N29" s="475" t="s">
        <v>555</v>
      </c>
      <c r="O29" s="475" t="s">
        <v>555</v>
      </c>
      <c r="P29" s="475" t="s">
        <v>555</v>
      </c>
      <c r="Q29" s="475" t="s">
        <v>555</v>
      </c>
      <c r="R29" s="475" t="s">
        <v>555</v>
      </c>
      <c r="S29" s="475" t="s">
        <v>555</v>
      </c>
      <c r="T29" s="475">
        <v>195756</v>
      </c>
      <c r="U29" s="475" t="s">
        <v>555</v>
      </c>
      <c r="V29" s="475">
        <v>145754</v>
      </c>
      <c r="W29" s="480" t="s">
        <v>89</v>
      </c>
    </row>
    <row r="30" spans="1:23" s="475" customFormat="1" ht="9.75" customHeight="1" x14ac:dyDescent="0.15">
      <c r="A30" s="970" t="s">
        <v>796</v>
      </c>
      <c r="B30" s="475">
        <v>2707442</v>
      </c>
      <c r="C30" s="475">
        <v>1022593</v>
      </c>
      <c r="D30" s="475">
        <v>448221</v>
      </c>
      <c r="E30" s="475">
        <v>171822</v>
      </c>
      <c r="F30" s="475">
        <v>57660</v>
      </c>
      <c r="G30" s="475" t="s">
        <v>555</v>
      </c>
      <c r="H30" s="475" t="s">
        <v>555</v>
      </c>
      <c r="I30" s="475" t="s">
        <v>555</v>
      </c>
      <c r="J30" s="475">
        <v>118354</v>
      </c>
      <c r="K30" s="475">
        <v>166315</v>
      </c>
      <c r="L30" s="475">
        <v>60221</v>
      </c>
      <c r="M30" s="475" t="s">
        <v>555</v>
      </c>
      <c r="N30" s="475" t="s">
        <v>555</v>
      </c>
      <c r="O30" s="475" t="s">
        <v>555</v>
      </c>
      <c r="P30" s="475" t="s">
        <v>555</v>
      </c>
      <c r="Q30" s="475" t="s">
        <v>555</v>
      </c>
      <c r="R30" s="475" t="s">
        <v>555</v>
      </c>
      <c r="S30" s="475" t="s">
        <v>555</v>
      </c>
      <c r="T30" s="475">
        <v>83119</v>
      </c>
      <c r="U30" s="475" t="s">
        <v>555</v>
      </c>
      <c r="V30" s="475">
        <v>72794</v>
      </c>
      <c r="W30" s="480" t="s">
        <v>90</v>
      </c>
    </row>
    <row r="31" spans="1:23" s="475" customFormat="1" ht="9.75" customHeight="1" x14ac:dyDescent="0.15">
      <c r="A31" s="970" t="s">
        <v>797</v>
      </c>
      <c r="B31" s="475">
        <v>3376007</v>
      </c>
      <c r="C31" s="475">
        <v>1376951</v>
      </c>
      <c r="D31" s="475">
        <v>376648</v>
      </c>
      <c r="E31" s="475">
        <v>99589</v>
      </c>
      <c r="F31" s="475">
        <v>139110</v>
      </c>
      <c r="G31" s="475" t="s">
        <v>555</v>
      </c>
      <c r="H31" s="475" t="s">
        <v>555</v>
      </c>
      <c r="I31" s="475" t="s">
        <v>555</v>
      </c>
      <c r="J31" s="475">
        <v>523536</v>
      </c>
      <c r="K31" s="475">
        <v>154360</v>
      </c>
      <c r="L31" s="475">
        <v>51445</v>
      </c>
      <c r="M31" s="475">
        <v>32263</v>
      </c>
      <c r="N31" s="475" t="s">
        <v>555</v>
      </c>
      <c r="O31" s="475" t="s">
        <v>555</v>
      </c>
      <c r="P31" s="475" t="s">
        <v>555</v>
      </c>
      <c r="Q31" s="475" t="s">
        <v>555</v>
      </c>
      <c r="R31" s="475" t="s">
        <v>555</v>
      </c>
      <c r="S31" s="475" t="s">
        <v>555</v>
      </c>
      <c r="T31" s="475">
        <v>211505</v>
      </c>
      <c r="U31" s="475" t="s">
        <v>555</v>
      </c>
      <c r="V31" s="475">
        <v>172578</v>
      </c>
      <c r="W31" s="480" t="s">
        <v>91</v>
      </c>
    </row>
    <row r="32" spans="1:23" s="475" customFormat="1" ht="9.75" customHeight="1" x14ac:dyDescent="0.15">
      <c r="A32" s="970" t="s">
        <v>798</v>
      </c>
      <c r="B32" s="475">
        <v>2692733</v>
      </c>
      <c r="C32" s="475">
        <v>1150564</v>
      </c>
      <c r="D32" s="475">
        <v>517677</v>
      </c>
      <c r="E32" s="475">
        <v>97679</v>
      </c>
      <c r="F32" s="475">
        <v>68940</v>
      </c>
      <c r="G32" s="475">
        <v>50040</v>
      </c>
      <c r="H32" s="475" t="s">
        <v>555</v>
      </c>
      <c r="I32" s="475" t="s">
        <v>555</v>
      </c>
      <c r="J32" s="475">
        <v>175097</v>
      </c>
      <c r="K32" s="475">
        <v>199423</v>
      </c>
      <c r="L32" s="475">
        <v>12231</v>
      </c>
      <c r="M32" s="475" t="s">
        <v>555</v>
      </c>
      <c r="N32" s="475" t="s">
        <v>555</v>
      </c>
      <c r="O32" s="475">
        <v>29477</v>
      </c>
      <c r="P32" s="475" t="s">
        <v>555</v>
      </c>
      <c r="Q32" s="475" t="s">
        <v>555</v>
      </c>
      <c r="R32" s="475" t="s">
        <v>555</v>
      </c>
      <c r="S32" s="475" t="s">
        <v>555</v>
      </c>
      <c r="T32" s="475">
        <v>25059</v>
      </c>
      <c r="U32" s="475" t="s">
        <v>555</v>
      </c>
      <c r="V32" s="475">
        <v>25059</v>
      </c>
      <c r="W32" s="480" t="s">
        <v>799</v>
      </c>
    </row>
    <row r="33" spans="1:23" s="475" customFormat="1" ht="9.75" customHeight="1" x14ac:dyDescent="0.15">
      <c r="A33" s="970" t="s">
        <v>787</v>
      </c>
      <c r="B33" s="475">
        <v>2941364</v>
      </c>
      <c r="C33" s="475">
        <v>1209625</v>
      </c>
      <c r="D33" s="475">
        <v>301619</v>
      </c>
      <c r="E33" s="475">
        <v>132677</v>
      </c>
      <c r="F33" s="475">
        <v>19079</v>
      </c>
      <c r="G33" s="475" t="s">
        <v>555</v>
      </c>
      <c r="H33" s="475" t="s">
        <v>555</v>
      </c>
      <c r="I33" s="475">
        <v>27201</v>
      </c>
      <c r="J33" s="475">
        <v>448922</v>
      </c>
      <c r="K33" s="475">
        <v>217977</v>
      </c>
      <c r="L33" s="475" t="s">
        <v>555</v>
      </c>
      <c r="M33" s="475">
        <v>17750</v>
      </c>
      <c r="N33" s="475" t="s">
        <v>555</v>
      </c>
      <c r="O33" s="475">
        <v>44400</v>
      </c>
      <c r="P33" s="475" t="s">
        <v>555</v>
      </c>
      <c r="Q33" s="475" t="s">
        <v>555</v>
      </c>
      <c r="R33" s="475">
        <v>46684</v>
      </c>
      <c r="S33" s="475">
        <v>46684</v>
      </c>
      <c r="T33" s="475">
        <v>170678</v>
      </c>
      <c r="U33" s="475" t="s">
        <v>555</v>
      </c>
      <c r="V33" s="475">
        <v>170678</v>
      </c>
      <c r="W33" s="480" t="s">
        <v>86</v>
      </c>
    </row>
    <row r="34" spans="1:23" s="475" customFormat="1" ht="9.75" customHeight="1" x14ac:dyDescent="0.15">
      <c r="A34" s="971" t="s">
        <v>800</v>
      </c>
      <c r="B34" s="479">
        <v>2862654</v>
      </c>
      <c r="C34" s="478">
        <v>1232580</v>
      </c>
      <c r="D34" s="478">
        <v>437241</v>
      </c>
      <c r="E34" s="478">
        <v>64460</v>
      </c>
      <c r="F34" s="478" t="s">
        <v>555</v>
      </c>
      <c r="G34" s="478" t="s">
        <v>555</v>
      </c>
      <c r="H34" s="478" t="s">
        <v>555</v>
      </c>
      <c r="I34" s="478">
        <v>62000</v>
      </c>
      <c r="J34" s="478">
        <v>399158</v>
      </c>
      <c r="K34" s="478">
        <v>263281</v>
      </c>
      <c r="L34" s="478" t="s">
        <v>555</v>
      </c>
      <c r="M34" s="478">
        <v>6440</v>
      </c>
      <c r="N34" s="478" t="s">
        <v>555</v>
      </c>
      <c r="O34" s="478" t="s">
        <v>555</v>
      </c>
      <c r="P34" s="478" t="s">
        <v>555</v>
      </c>
      <c r="Q34" s="478" t="s">
        <v>555</v>
      </c>
      <c r="R34" s="478">
        <v>73204</v>
      </c>
      <c r="S34" s="478">
        <v>73204</v>
      </c>
      <c r="T34" s="478">
        <v>152372</v>
      </c>
      <c r="U34" s="478" t="s">
        <v>555</v>
      </c>
      <c r="V34" s="478">
        <v>152372</v>
      </c>
      <c r="W34" s="476" t="s">
        <v>87</v>
      </c>
    </row>
    <row r="35" spans="1:23" ht="12" customHeight="1" x14ac:dyDescent="0.15"/>
    <row r="36" spans="1:23" ht="12" customHeight="1" x14ac:dyDescent="0.15"/>
    <row r="37" spans="1:23" ht="12" customHeight="1" x14ac:dyDescent="0.15">
      <c r="K37" s="490" t="s">
        <v>108</v>
      </c>
    </row>
    <row r="38" spans="1:23" s="486" customFormat="1" ht="21" customHeight="1" x14ac:dyDescent="0.15">
      <c r="A38" s="1023" t="s">
        <v>230</v>
      </c>
      <c r="B38" s="489" t="s">
        <v>404</v>
      </c>
      <c r="C38" s="488"/>
      <c r="D38" s="488"/>
      <c r="E38" s="488"/>
      <c r="F38" s="488"/>
      <c r="G38" s="488"/>
      <c r="H38" s="488"/>
      <c r="I38" s="488"/>
      <c r="J38" s="488"/>
      <c r="K38" s="488"/>
      <c r="L38" s="488"/>
      <c r="M38" s="488"/>
      <c r="N38" s="488"/>
      <c r="O38" s="488"/>
      <c r="P38" s="488"/>
      <c r="Q38" s="488"/>
      <c r="R38" s="488"/>
      <c r="S38" s="488"/>
      <c r="T38" s="488"/>
      <c r="U38" s="488"/>
      <c r="V38" s="488"/>
      <c r="W38" s="1026" t="s">
        <v>92</v>
      </c>
    </row>
    <row r="39" spans="1:23" s="486" customFormat="1" ht="21" customHeight="1" x14ac:dyDescent="0.15">
      <c r="A39" s="1024"/>
      <c r="B39" s="489" t="s">
        <v>417</v>
      </c>
      <c r="C39" s="488"/>
      <c r="D39" s="488"/>
      <c r="E39" s="851"/>
      <c r="F39" s="852" t="s">
        <v>335</v>
      </c>
      <c r="G39" s="488"/>
      <c r="H39" s="488"/>
      <c r="I39" s="851"/>
      <c r="J39" s="852" t="s">
        <v>318</v>
      </c>
      <c r="K39" s="488"/>
      <c r="L39" s="488"/>
      <c r="M39" s="851"/>
      <c r="N39" s="852" t="s">
        <v>317</v>
      </c>
      <c r="O39" s="488"/>
      <c r="P39" s="488"/>
      <c r="Q39" s="488"/>
      <c r="R39" s="488"/>
      <c r="S39" s="488"/>
      <c r="T39" s="488"/>
      <c r="U39" s="488"/>
      <c r="V39" s="488"/>
      <c r="W39" s="1027"/>
    </row>
    <row r="40" spans="1:23" s="486" customFormat="1" ht="52.5" customHeight="1" x14ac:dyDescent="0.15">
      <c r="A40" s="1025"/>
      <c r="B40" s="487" t="s">
        <v>389</v>
      </c>
      <c r="C40" s="487" t="s">
        <v>419</v>
      </c>
      <c r="D40" s="487" t="s">
        <v>349</v>
      </c>
      <c r="E40" s="487" t="s">
        <v>437</v>
      </c>
      <c r="F40" s="854" t="s">
        <v>1404</v>
      </c>
      <c r="G40" s="487" t="s">
        <v>414</v>
      </c>
      <c r="H40" s="487" t="s">
        <v>320</v>
      </c>
      <c r="I40" s="487" t="s">
        <v>413</v>
      </c>
      <c r="J40" s="854" t="s">
        <v>26</v>
      </c>
      <c r="K40" s="492" t="s">
        <v>436</v>
      </c>
      <c r="L40" s="487" t="s">
        <v>411</v>
      </c>
      <c r="M40" s="492" t="s">
        <v>1405</v>
      </c>
      <c r="N40" s="854" t="s">
        <v>60</v>
      </c>
      <c r="O40" s="487" t="s">
        <v>310</v>
      </c>
      <c r="P40" s="487" t="s">
        <v>381</v>
      </c>
      <c r="Q40" s="487" t="s">
        <v>1406</v>
      </c>
      <c r="R40" s="487" t="s">
        <v>410</v>
      </c>
      <c r="S40" s="487" t="s">
        <v>1407</v>
      </c>
      <c r="T40" s="487" t="s">
        <v>434</v>
      </c>
      <c r="U40" s="487" t="s">
        <v>433</v>
      </c>
      <c r="V40" s="491" t="s">
        <v>549</v>
      </c>
      <c r="W40" s="1028"/>
    </row>
    <row r="41" spans="1:23" s="475" customFormat="1" ht="9.75" customHeight="1" x14ac:dyDescent="0.15">
      <c r="A41" s="969" t="s">
        <v>772</v>
      </c>
      <c r="B41" s="485" t="s">
        <v>555</v>
      </c>
      <c r="C41" s="484" t="s">
        <v>555</v>
      </c>
      <c r="D41" s="484" t="s">
        <v>555</v>
      </c>
      <c r="E41" s="484">
        <v>48873</v>
      </c>
      <c r="F41" s="484">
        <v>1054112</v>
      </c>
      <c r="G41" s="484" t="s">
        <v>555</v>
      </c>
      <c r="H41" s="484">
        <v>97300</v>
      </c>
      <c r="I41" s="484">
        <v>956812</v>
      </c>
      <c r="J41" s="484" t="s">
        <v>555</v>
      </c>
      <c r="K41" s="484" t="s">
        <v>555</v>
      </c>
      <c r="L41" s="484" t="s">
        <v>555</v>
      </c>
      <c r="M41" s="484" t="s">
        <v>555</v>
      </c>
      <c r="N41" s="484">
        <v>5030526</v>
      </c>
      <c r="O41" s="484">
        <v>4540478</v>
      </c>
      <c r="P41" s="484">
        <v>193535</v>
      </c>
      <c r="Q41" s="484" t="s">
        <v>555</v>
      </c>
      <c r="R41" s="484" t="s">
        <v>555</v>
      </c>
      <c r="S41" s="484" t="s">
        <v>555</v>
      </c>
      <c r="T41" s="484" t="s">
        <v>555</v>
      </c>
      <c r="U41" s="484">
        <v>289318</v>
      </c>
      <c r="V41" s="484" t="s">
        <v>555</v>
      </c>
      <c r="W41" s="482" t="s">
        <v>99</v>
      </c>
    </row>
    <row r="42" spans="1:23" s="475" customFormat="1" ht="9.75" customHeight="1" x14ac:dyDescent="0.15">
      <c r="A42" s="970" t="s">
        <v>773</v>
      </c>
      <c r="B42" s="475">
        <v>148782</v>
      </c>
      <c r="C42" s="475">
        <v>25020</v>
      </c>
      <c r="D42" s="475" t="s">
        <v>555</v>
      </c>
      <c r="E42" s="475" t="s">
        <v>555</v>
      </c>
      <c r="F42" s="475">
        <v>934553</v>
      </c>
      <c r="G42" s="475" t="s">
        <v>555</v>
      </c>
      <c r="H42" s="475">
        <v>100025</v>
      </c>
      <c r="I42" s="475">
        <v>834528</v>
      </c>
      <c r="J42" s="475" t="s">
        <v>555</v>
      </c>
      <c r="K42" s="475" t="s">
        <v>555</v>
      </c>
      <c r="L42" s="475" t="s">
        <v>555</v>
      </c>
      <c r="M42" s="475" t="s">
        <v>555</v>
      </c>
      <c r="N42" s="475">
        <v>5900431</v>
      </c>
      <c r="O42" s="475">
        <v>5434742</v>
      </c>
      <c r="P42" s="475">
        <v>134200</v>
      </c>
      <c r="Q42" s="475" t="s">
        <v>555</v>
      </c>
      <c r="R42" s="475" t="s">
        <v>555</v>
      </c>
      <c r="S42" s="475" t="s">
        <v>555</v>
      </c>
      <c r="T42" s="475" t="s">
        <v>555</v>
      </c>
      <c r="U42" s="475">
        <v>331489</v>
      </c>
      <c r="V42" s="475" t="s">
        <v>555</v>
      </c>
      <c r="W42" s="480" t="s">
        <v>233</v>
      </c>
    </row>
    <row r="43" spans="1:23" s="475" customFormat="1" ht="9.75" customHeight="1" x14ac:dyDescent="0.15">
      <c r="A43" s="970" t="s">
        <v>774</v>
      </c>
      <c r="B43" s="475">
        <v>382979</v>
      </c>
      <c r="C43" s="475" t="s">
        <v>555</v>
      </c>
      <c r="D43" s="475" t="s">
        <v>555</v>
      </c>
      <c r="E43" s="475" t="s">
        <v>555</v>
      </c>
      <c r="F43" s="475">
        <v>667181</v>
      </c>
      <c r="G43" s="475" t="s">
        <v>555</v>
      </c>
      <c r="H43" s="475">
        <v>49251</v>
      </c>
      <c r="I43" s="475">
        <v>617930</v>
      </c>
      <c r="J43" s="475" t="s">
        <v>555</v>
      </c>
      <c r="K43" s="475" t="s">
        <v>555</v>
      </c>
      <c r="L43" s="475" t="s">
        <v>555</v>
      </c>
      <c r="M43" s="475" t="s">
        <v>555</v>
      </c>
      <c r="N43" s="475">
        <v>5880996</v>
      </c>
      <c r="O43" s="475">
        <v>5467421</v>
      </c>
      <c r="P43" s="475">
        <v>100614</v>
      </c>
      <c r="Q43" s="475" t="s">
        <v>555</v>
      </c>
      <c r="R43" s="475" t="s">
        <v>555</v>
      </c>
      <c r="S43" s="475" t="s">
        <v>555</v>
      </c>
      <c r="T43" s="475" t="s">
        <v>555</v>
      </c>
      <c r="U43" s="475">
        <v>307236</v>
      </c>
      <c r="V43" s="475">
        <v>5725</v>
      </c>
      <c r="W43" s="480" t="s">
        <v>529</v>
      </c>
    </row>
    <row r="44" spans="1:23" s="475" customFormat="1" ht="9.75" customHeight="1" x14ac:dyDescent="0.15">
      <c r="A44" s="970" t="s">
        <v>804</v>
      </c>
      <c r="B44" s="475">
        <v>391038</v>
      </c>
      <c r="C44" s="475" t="s">
        <v>555</v>
      </c>
      <c r="D44" s="475" t="s">
        <v>555</v>
      </c>
      <c r="E44" s="475" t="s">
        <v>555</v>
      </c>
      <c r="F44" s="475">
        <v>821241</v>
      </c>
      <c r="G44" s="475">
        <v>40650</v>
      </c>
      <c r="H44" s="475" t="s">
        <v>555</v>
      </c>
      <c r="I44" s="475">
        <v>780591</v>
      </c>
      <c r="J44" s="475">
        <v>55108</v>
      </c>
      <c r="K44" s="475">
        <v>44001</v>
      </c>
      <c r="L44" s="475" t="s">
        <v>555</v>
      </c>
      <c r="M44" s="475">
        <v>11107</v>
      </c>
      <c r="N44" s="475">
        <v>5319644</v>
      </c>
      <c r="O44" s="475">
        <v>4495790</v>
      </c>
      <c r="P44" s="475">
        <v>465062</v>
      </c>
      <c r="Q44" s="475" t="s">
        <v>555</v>
      </c>
      <c r="R44" s="475" t="s">
        <v>555</v>
      </c>
      <c r="S44" s="475" t="s">
        <v>555</v>
      </c>
      <c r="T44" s="475" t="s">
        <v>555</v>
      </c>
      <c r="U44" s="475">
        <v>326056</v>
      </c>
      <c r="V44" s="475">
        <v>32736</v>
      </c>
      <c r="W44" s="480" t="s">
        <v>599</v>
      </c>
    </row>
    <row r="45" spans="1:23" s="475" customFormat="1" ht="9.75" customHeight="1" x14ac:dyDescent="0.15">
      <c r="A45" s="970" t="s">
        <v>776</v>
      </c>
      <c r="B45" s="475">
        <v>149254</v>
      </c>
      <c r="C45" s="475" t="s">
        <v>555</v>
      </c>
      <c r="D45" s="475">
        <v>74779</v>
      </c>
      <c r="E45" s="475" t="s">
        <v>555</v>
      </c>
      <c r="F45" s="475">
        <v>1698857</v>
      </c>
      <c r="G45" s="475">
        <v>214108</v>
      </c>
      <c r="H45" s="475">
        <v>21650</v>
      </c>
      <c r="I45" s="475">
        <v>1463099</v>
      </c>
      <c r="J45" s="475">
        <v>94050</v>
      </c>
      <c r="K45" s="475">
        <v>94050</v>
      </c>
      <c r="L45" s="475" t="s">
        <v>555</v>
      </c>
      <c r="M45" s="475" t="s">
        <v>555</v>
      </c>
      <c r="N45" s="475">
        <v>7037465</v>
      </c>
      <c r="O45" s="475">
        <v>6264108</v>
      </c>
      <c r="P45" s="475">
        <v>335186</v>
      </c>
      <c r="Q45" s="475">
        <v>12543</v>
      </c>
      <c r="R45" s="475">
        <v>28130</v>
      </c>
      <c r="S45" s="475">
        <v>9956</v>
      </c>
      <c r="T45" s="475">
        <v>22294</v>
      </c>
      <c r="U45" s="475">
        <v>324573</v>
      </c>
      <c r="V45" s="475">
        <v>40675</v>
      </c>
      <c r="W45" s="480" t="s">
        <v>777</v>
      </c>
    </row>
    <row r="46" spans="1:23" s="475" customFormat="1" ht="6.75" customHeight="1" x14ac:dyDescent="0.15">
      <c r="A46" s="970"/>
      <c r="W46" s="480"/>
    </row>
    <row r="47" spans="1:23" s="475" customFormat="1" ht="9.75" customHeight="1" x14ac:dyDescent="0.15">
      <c r="A47" s="970" t="s">
        <v>738</v>
      </c>
      <c r="B47" s="475">
        <v>340987</v>
      </c>
      <c r="C47" s="475" t="s">
        <v>555</v>
      </c>
      <c r="D47" s="475" t="s">
        <v>555</v>
      </c>
      <c r="E47" s="475" t="s">
        <v>555</v>
      </c>
      <c r="F47" s="475">
        <v>1133687</v>
      </c>
      <c r="G47" s="475" t="s">
        <v>555</v>
      </c>
      <c r="H47" s="475" t="s">
        <v>555</v>
      </c>
      <c r="I47" s="475">
        <v>1133687</v>
      </c>
      <c r="J47" s="475">
        <v>102458</v>
      </c>
      <c r="K47" s="475">
        <v>91351</v>
      </c>
      <c r="L47" s="475" t="s">
        <v>555</v>
      </c>
      <c r="M47" s="475">
        <v>11107</v>
      </c>
      <c r="N47" s="475">
        <v>6066003</v>
      </c>
      <c r="O47" s="475">
        <v>5217915</v>
      </c>
      <c r="P47" s="475">
        <v>564306</v>
      </c>
      <c r="Q47" s="475" t="s">
        <v>555</v>
      </c>
      <c r="R47" s="475" t="s">
        <v>555</v>
      </c>
      <c r="S47" s="475" t="s">
        <v>555</v>
      </c>
      <c r="T47" s="475" t="s">
        <v>555</v>
      </c>
      <c r="U47" s="475">
        <v>250722</v>
      </c>
      <c r="V47" s="475">
        <v>33060</v>
      </c>
      <c r="W47" s="480" t="s">
        <v>600</v>
      </c>
    </row>
    <row r="48" spans="1:23" s="475" customFormat="1" ht="9.75" customHeight="1" x14ac:dyDescent="0.15">
      <c r="A48" s="970" t="s">
        <v>776</v>
      </c>
      <c r="B48" s="475">
        <v>149254</v>
      </c>
      <c r="C48" s="475" t="s">
        <v>555</v>
      </c>
      <c r="D48" s="475">
        <v>74779</v>
      </c>
      <c r="E48" s="475" t="s">
        <v>555</v>
      </c>
      <c r="F48" s="475">
        <v>1232820</v>
      </c>
      <c r="G48" s="475">
        <v>214108</v>
      </c>
      <c r="H48" s="475">
        <v>21650</v>
      </c>
      <c r="I48" s="475">
        <v>997062</v>
      </c>
      <c r="J48" s="475">
        <v>210565</v>
      </c>
      <c r="K48" s="475">
        <v>160700</v>
      </c>
      <c r="L48" s="475">
        <v>49865</v>
      </c>
      <c r="M48" s="475" t="s">
        <v>555</v>
      </c>
      <c r="N48" s="475">
        <v>6358887</v>
      </c>
      <c r="O48" s="475">
        <v>5594376</v>
      </c>
      <c r="P48" s="475">
        <v>325142</v>
      </c>
      <c r="Q48" s="475">
        <v>12543</v>
      </c>
      <c r="R48" s="475">
        <v>28130</v>
      </c>
      <c r="S48" s="475">
        <v>9956</v>
      </c>
      <c r="T48" s="475">
        <v>22294</v>
      </c>
      <c r="U48" s="475">
        <v>335311</v>
      </c>
      <c r="V48" s="475">
        <v>31135</v>
      </c>
      <c r="W48" s="480" t="s">
        <v>779</v>
      </c>
    </row>
    <row r="49" spans="1:23" s="475" customFormat="1" ht="6.75" customHeight="1" x14ac:dyDescent="0.15">
      <c r="A49" s="970"/>
      <c r="W49" s="480"/>
    </row>
    <row r="50" spans="1:23" s="475" customFormat="1" ht="9.75" customHeight="1" x14ac:dyDescent="0.15">
      <c r="A50" s="970" t="s">
        <v>780</v>
      </c>
      <c r="B50" s="475" t="s">
        <v>555</v>
      </c>
      <c r="C50" s="475" t="s">
        <v>555</v>
      </c>
      <c r="D50" s="475" t="s">
        <v>555</v>
      </c>
      <c r="E50" s="475" t="s">
        <v>555</v>
      </c>
      <c r="F50" s="475">
        <v>549223</v>
      </c>
      <c r="G50" s="475" t="s">
        <v>555</v>
      </c>
      <c r="H50" s="475" t="s">
        <v>555</v>
      </c>
      <c r="I50" s="475">
        <v>549223</v>
      </c>
      <c r="J50" s="475">
        <v>47350</v>
      </c>
      <c r="K50" s="475">
        <v>47350</v>
      </c>
      <c r="L50" s="475" t="s">
        <v>555</v>
      </c>
      <c r="M50" s="475" t="s">
        <v>555</v>
      </c>
      <c r="N50" s="475">
        <v>2016162</v>
      </c>
      <c r="O50" s="475">
        <v>1876014</v>
      </c>
      <c r="P50" s="475">
        <v>99244</v>
      </c>
      <c r="Q50" s="475" t="s">
        <v>555</v>
      </c>
      <c r="R50" s="475" t="s">
        <v>555</v>
      </c>
      <c r="S50" s="475" t="s">
        <v>555</v>
      </c>
      <c r="T50" s="475" t="s">
        <v>555</v>
      </c>
      <c r="U50" s="475">
        <v>31364</v>
      </c>
      <c r="V50" s="475">
        <v>9540</v>
      </c>
      <c r="W50" s="480" t="s">
        <v>601</v>
      </c>
    </row>
    <row r="51" spans="1:23" s="475" customFormat="1" ht="9.75" customHeight="1" x14ac:dyDescent="0.15">
      <c r="A51" s="970" t="s">
        <v>781</v>
      </c>
      <c r="B51" s="475">
        <v>50000</v>
      </c>
      <c r="C51" s="475" t="s">
        <v>555</v>
      </c>
      <c r="D51" s="475">
        <v>12641</v>
      </c>
      <c r="E51" s="475" t="s">
        <v>555</v>
      </c>
      <c r="F51" s="475">
        <v>555738</v>
      </c>
      <c r="G51" s="475">
        <v>131794</v>
      </c>
      <c r="H51" s="475">
        <v>21650</v>
      </c>
      <c r="I51" s="475">
        <v>402294</v>
      </c>
      <c r="J51" s="475">
        <v>46700</v>
      </c>
      <c r="K51" s="475">
        <v>46700</v>
      </c>
      <c r="L51" s="475" t="s">
        <v>555</v>
      </c>
      <c r="M51" s="475" t="s">
        <v>555</v>
      </c>
      <c r="N51" s="475">
        <v>1624933</v>
      </c>
      <c r="O51" s="475">
        <v>1538261</v>
      </c>
      <c r="P51" s="475">
        <v>47915</v>
      </c>
      <c r="Q51" s="475" t="s">
        <v>555</v>
      </c>
      <c r="R51" s="475" t="s">
        <v>555</v>
      </c>
      <c r="S51" s="475" t="s">
        <v>555</v>
      </c>
      <c r="T51" s="475" t="s">
        <v>555</v>
      </c>
      <c r="U51" s="475">
        <v>33992</v>
      </c>
      <c r="V51" s="475">
        <v>4765</v>
      </c>
      <c r="W51" s="480" t="s">
        <v>100</v>
      </c>
    </row>
    <row r="52" spans="1:23" s="475" customFormat="1" ht="9.75" customHeight="1" x14ac:dyDescent="0.15">
      <c r="A52" s="970" t="s">
        <v>819</v>
      </c>
      <c r="B52" s="475" t="s">
        <v>555</v>
      </c>
      <c r="C52" s="475" t="s">
        <v>555</v>
      </c>
      <c r="D52" s="475">
        <v>62138</v>
      </c>
      <c r="E52" s="475" t="s">
        <v>555</v>
      </c>
      <c r="F52" s="475">
        <v>429346</v>
      </c>
      <c r="G52" s="475">
        <v>82314</v>
      </c>
      <c r="H52" s="475" t="s">
        <v>555</v>
      </c>
      <c r="I52" s="475">
        <v>347032</v>
      </c>
      <c r="J52" s="475" t="s">
        <v>555</v>
      </c>
      <c r="K52" s="475" t="s">
        <v>555</v>
      </c>
      <c r="L52" s="475" t="s">
        <v>555</v>
      </c>
      <c r="M52" s="475" t="s">
        <v>555</v>
      </c>
      <c r="N52" s="475">
        <v>2040917</v>
      </c>
      <c r="O52" s="475">
        <v>1701610</v>
      </c>
      <c r="P52" s="475">
        <v>140201</v>
      </c>
      <c r="Q52" s="475">
        <v>5081</v>
      </c>
      <c r="R52" s="475">
        <v>16468</v>
      </c>
      <c r="S52" s="475">
        <v>4527</v>
      </c>
      <c r="T52" s="475">
        <v>9776</v>
      </c>
      <c r="U52" s="475">
        <v>153722</v>
      </c>
      <c r="V52" s="475">
        <v>9532</v>
      </c>
      <c r="W52" s="480" t="s">
        <v>101</v>
      </c>
    </row>
    <row r="53" spans="1:23" s="475" customFormat="1" ht="9.75" customHeight="1" x14ac:dyDescent="0.15">
      <c r="A53" s="970" t="s">
        <v>783</v>
      </c>
      <c r="B53" s="475">
        <v>99254</v>
      </c>
      <c r="C53" s="475" t="s">
        <v>555</v>
      </c>
      <c r="D53" s="475" t="s">
        <v>555</v>
      </c>
      <c r="E53" s="475" t="s">
        <v>555</v>
      </c>
      <c r="F53" s="475">
        <v>164550</v>
      </c>
      <c r="G53" s="475" t="s">
        <v>555</v>
      </c>
      <c r="H53" s="475" t="s">
        <v>555</v>
      </c>
      <c r="I53" s="475">
        <v>164550</v>
      </c>
      <c r="J53" s="475" t="s">
        <v>555</v>
      </c>
      <c r="K53" s="475" t="s">
        <v>555</v>
      </c>
      <c r="L53" s="475" t="s">
        <v>555</v>
      </c>
      <c r="M53" s="475" t="s">
        <v>555</v>
      </c>
      <c r="N53" s="475">
        <v>1355453</v>
      </c>
      <c r="O53" s="475">
        <v>1148223</v>
      </c>
      <c r="P53" s="475">
        <v>47826</v>
      </c>
      <c r="Q53" s="475">
        <v>7462</v>
      </c>
      <c r="R53" s="475">
        <v>11662</v>
      </c>
      <c r="S53" s="475">
        <v>5429</v>
      </c>
      <c r="T53" s="475">
        <v>12518</v>
      </c>
      <c r="U53" s="475">
        <v>105495</v>
      </c>
      <c r="V53" s="475">
        <v>16838</v>
      </c>
      <c r="W53" s="480" t="s">
        <v>102</v>
      </c>
    </row>
    <row r="54" spans="1:23" s="475" customFormat="1" ht="9.75" customHeight="1" x14ac:dyDescent="0.15">
      <c r="A54" s="970" t="s">
        <v>784</v>
      </c>
      <c r="B54" s="475" t="s">
        <v>555</v>
      </c>
      <c r="C54" s="475" t="s">
        <v>555</v>
      </c>
      <c r="D54" s="475" t="s">
        <v>555</v>
      </c>
      <c r="E54" s="475" t="s">
        <v>555</v>
      </c>
      <c r="F54" s="475">
        <v>83186</v>
      </c>
      <c r="G54" s="475" t="s">
        <v>555</v>
      </c>
      <c r="H54" s="475" t="s">
        <v>555</v>
      </c>
      <c r="I54" s="475">
        <v>83186</v>
      </c>
      <c r="J54" s="475">
        <v>163865</v>
      </c>
      <c r="K54" s="475">
        <v>114000</v>
      </c>
      <c r="L54" s="475">
        <v>49865</v>
      </c>
      <c r="M54" s="475" t="s">
        <v>555</v>
      </c>
      <c r="N54" s="475">
        <v>1337584</v>
      </c>
      <c r="O54" s="475">
        <v>1206282</v>
      </c>
      <c r="P54" s="475">
        <v>89200</v>
      </c>
      <c r="Q54" s="475" t="s">
        <v>555</v>
      </c>
      <c r="R54" s="475" t="s">
        <v>555</v>
      </c>
      <c r="S54" s="475" t="s">
        <v>555</v>
      </c>
      <c r="T54" s="475" t="s">
        <v>555</v>
      </c>
      <c r="U54" s="475">
        <v>42102</v>
      </c>
      <c r="V54" s="475" t="s">
        <v>555</v>
      </c>
      <c r="W54" s="480" t="s">
        <v>785</v>
      </c>
    </row>
    <row r="55" spans="1:23" s="475" customFormat="1" ht="6.75" customHeight="1" x14ac:dyDescent="0.15">
      <c r="A55" s="970"/>
      <c r="W55" s="480"/>
    </row>
    <row r="56" spans="1:23" s="475" customFormat="1" ht="9.75" customHeight="1" x14ac:dyDescent="0.15">
      <c r="A56" s="970" t="s">
        <v>786</v>
      </c>
      <c r="B56" s="475" t="s">
        <v>555</v>
      </c>
      <c r="C56" s="475" t="s">
        <v>555</v>
      </c>
      <c r="D56" s="475" t="s">
        <v>555</v>
      </c>
      <c r="E56" s="475" t="s">
        <v>555</v>
      </c>
      <c r="F56" s="475">
        <v>200080</v>
      </c>
      <c r="G56" s="475" t="s">
        <v>555</v>
      </c>
      <c r="H56" s="475" t="s">
        <v>555</v>
      </c>
      <c r="I56" s="475">
        <v>200080</v>
      </c>
      <c r="J56" s="475" t="s">
        <v>555</v>
      </c>
      <c r="K56" s="475" t="s">
        <v>555</v>
      </c>
      <c r="L56" s="475" t="s">
        <v>555</v>
      </c>
      <c r="M56" s="475" t="s">
        <v>555</v>
      </c>
      <c r="N56" s="475">
        <v>767589</v>
      </c>
      <c r="O56" s="475">
        <v>681151</v>
      </c>
      <c r="P56" s="475">
        <v>49350</v>
      </c>
      <c r="Q56" s="475" t="s">
        <v>555</v>
      </c>
      <c r="R56" s="475" t="s">
        <v>555</v>
      </c>
      <c r="S56" s="475" t="s">
        <v>555</v>
      </c>
      <c r="T56" s="475" t="s">
        <v>555</v>
      </c>
      <c r="U56" s="475">
        <v>31364</v>
      </c>
      <c r="V56" s="475">
        <v>5724</v>
      </c>
      <c r="W56" s="480" t="s">
        <v>602</v>
      </c>
    </row>
    <row r="57" spans="1:23" s="475" customFormat="1" ht="9.75" customHeight="1" x14ac:dyDescent="0.15">
      <c r="A57" s="970" t="s">
        <v>787</v>
      </c>
      <c r="B57" s="475" t="s">
        <v>555</v>
      </c>
      <c r="C57" s="475" t="s">
        <v>555</v>
      </c>
      <c r="D57" s="475" t="s">
        <v>555</v>
      </c>
      <c r="E57" s="475" t="s">
        <v>555</v>
      </c>
      <c r="F57" s="475">
        <v>202043</v>
      </c>
      <c r="G57" s="475" t="s">
        <v>555</v>
      </c>
      <c r="H57" s="475" t="s">
        <v>555</v>
      </c>
      <c r="I57" s="475">
        <v>202043</v>
      </c>
      <c r="J57" s="475" t="s">
        <v>555</v>
      </c>
      <c r="K57" s="475" t="s">
        <v>555</v>
      </c>
      <c r="L57" s="475" t="s">
        <v>555</v>
      </c>
      <c r="M57" s="475" t="s">
        <v>555</v>
      </c>
      <c r="N57" s="475">
        <v>740497</v>
      </c>
      <c r="O57" s="475">
        <v>740497</v>
      </c>
      <c r="P57" s="475" t="s">
        <v>555</v>
      </c>
      <c r="Q57" s="475" t="s">
        <v>555</v>
      </c>
      <c r="R57" s="475" t="s">
        <v>555</v>
      </c>
      <c r="S57" s="475" t="s">
        <v>555</v>
      </c>
      <c r="T57" s="475" t="s">
        <v>555</v>
      </c>
      <c r="U57" s="475" t="s">
        <v>555</v>
      </c>
      <c r="V57" s="475" t="s">
        <v>555</v>
      </c>
      <c r="W57" s="480" t="s">
        <v>86</v>
      </c>
    </row>
    <row r="58" spans="1:23" s="475" customFormat="1" ht="9.75" customHeight="1" x14ac:dyDescent="0.15">
      <c r="A58" s="970" t="s">
        <v>800</v>
      </c>
      <c r="B58" s="475" t="s">
        <v>555</v>
      </c>
      <c r="C58" s="475" t="s">
        <v>555</v>
      </c>
      <c r="D58" s="475" t="s">
        <v>555</v>
      </c>
      <c r="E58" s="475" t="s">
        <v>555</v>
      </c>
      <c r="F58" s="475">
        <v>147100</v>
      </c>
      <c r="G58" s="475" t="s">
        <v>555</v>
      </c>
      <c r="H58" s="475" t="s">
        <v>555</v>
      </c>
      <c r="I58" s="475">
        <v>147100</v>
      </c>
      <c r="J58" s="475">
        <v>47350</v>
      </c>
      <c r="K58" s="475">
        <v>47350</v>
      </c>
      <c r="L58" s="475" t="s">
        <v>555</v>
      </c>
      <c r="M58" s="475" t="s">
        <v>555</v>
      </c>
      <c r="N58" s="475">
        <v>508076</v>
      </c>
      <c r="O58" s="475">
        <v>454366</v>
      </c>
      <c r="P58" s="475">
        <v>49894</v>
      </c>
      <c r="Q58" s="475" t="s">
        <v>555</v>
      </c>
      <c r="R58" s="475" t="s">
        <v>555</v>
      </c>
      <c r="S58" s="475" t="s">
        <v>555</v>
      </c>
      <c r="T58" s="475" t="s">
        <v>555</v>
      </c>
      <c r="U58" s="475" t="s">
        <v>555</v>
      </c>
      <c r="V58" s="475">
        <v>3816</v>
      </c>
      <c r="W58" s="480" t="s">
        <v>87</v>
      </c>
    </row>
    <row r="59" spans="1:23" s="475" customFormat="1" ht="9.75" customHeight="1" x14ac:dyDescent="0.15">
      <c r="A59" s="970" t="s">
        <v>789</v>
      </c>
      <c r="B59" s="475" t="s">
        <v>555</v>
      </c>
      <c r="C59" s="475" t="s">
        <v>555</v>
      </c>
      <c r="D59" s="475" t="s">
        <v>555</v>
      </c>
      <c r="E59" s="475" t="s">
        <v>555</v>
      </c>
      <c r="F59" s="475">
        <v>99977</v>
      </c>
      <c r="G59" s="475" t="s">
        <v>555</v>
      </c>
      <c r="H59" s="475" t="s">
        <v>555</v>
      </c>
      <c r="I59" s="475">
        <v>99977</v>
      </c>
      <c r="J59" s="475" t="s">
        <v>555</v>
      </c>
      <c r="K59" s="475" t="s">
        <v>555</v>
      </c>
      <c r="L59" s="475" t="s">
        <v>555</v>
      </c>
      <c r="M59" s="475" t="s">
        <v>555</v>
      </c>
      <c r="N59" s="475">
        <v>452672</v>
      </c>
      <c r="O59" s="475">
        <v>452672</v>
      </c>
      <c r="P59" s="475" t="s">
        <v>555</v>
      </c>
      <c r="Q59" s="475" t="s">
        <v>555</v>
      </c>
      <c r="R59" s="475" t="s">
        <v>555</v>
      </c>
      <c r="S59" s="475" t="s">
        <v>555</v>
      </c>
      <c r="T59" s="475" t="s">
        <v>555</v>
      </c>
      <c r="U59" s="475" t="s">
        <v>555</v>
      </c>
      <c r="V59" s="475" t="s">
        <v>555</v>
      </c>
      <c r="W59" s="480" t="s">
        <v>88</v>
      </c>
    </row>
    <row r="60" spans="1:23" s="475" customFormat="1" ht="9.75" customHeight="1" x14ac:dyDescent="0.15">
      <c r="A60" s="970" t="s">
        <v>823</v>
      </c>
      <c r="B60" s="475">
        <v>50000</v>
      </c>
      <c r="C60" s="475" t="s">
        <v>555</v>
      </c>
      <c r="D60" s="475" t="s">
        <v>555</v>
      </c>
      <c r="E60" s="475" t="s">
        <v>555</v>
      </c>
      <c r="F60" s="475">
        <v>301543</v>
      </c>
      <c r="G60" s="475">
        <v>49203</v>
      </c>
      <c r="H60" s="475" t="s">
        <v>555</v>
      </c>
      <c r="I60" s="475">
        <v>252340</v>
      </c>
      <c r="J60" s="475" t="s">
        <v>555</v>
      </c>
      <c r="K60" s="475" t="s">
        <v>555</v>
      </c>
      <c r="L60" s="475" t="s">
        <v>555</v>
      </c>
      <c r="M60" s="475" t="s">
        <v>555</v>
      </c>
      <c r="N60" s="475">
        <v>545863</v>
      </c>
      <c r="O60" s="475">
        <v>541098</v>
      </c>
      <c r="P60" s="475" t="s">
        <v>555</v>
      </c>
      <c r="Q60" s="475" t="s">
        <v>555</v>
      </c>
      <c r="R60" s="475" t="s">
        <v>555</v>
      </c>
      <c r="S60" s="475" t="s">
        <v>555</v>
      </c>
      <c r="T60" s="475" t="s">
        <v>555</v>
      </c>
      <c r="U60" s="475" t="s">
        <v>555</v>
      </c>
      <c r="V60" s="475">
        <v>4765</v>
      </c>
      <c r="W60" s="480" t="s">
        <v>103</v>
      </c>
    </row>
    <row r="61" spans="1:23" s="475" customFormat="1" ht="9.75" customHeight="1" x14ac:dyDescent="0.15">
      <c r="A61" s="970" t="s">
        <v>791</v>
      </c>
      <c r="B61" s="475" t="s">
        <v>555</v>
      </c>
      <c r="C61" s="475" t="s">
        <v>555</v>
      </c>
      <c r="D61" s="475">
        <v>12641</v>
      </c>
      <c r="E61" s="475" t="s">
        <v>555</v>
      </c>
      <c r="F61" s="475">
        <v>154218</v>
      </c>
      <c r="G61" s="475">
        <v>82591</v>
      </c>
      <c r="H61" s="475">
        <v>21650</v>
      </c>
      <c r="I61" s="475">
        <v>49977</v>
      </c>
      <c r="J61" s="475">
        <v>46700</v>
      </c>
      <c r="K61" s="475">
        <v>46700</v>
      </c>
      <c r="L61" s="475" t="s">
        <v>555</v>
      </c>
      <c r="M61" s="475" t="s">
        <v>555</v>
      </c>
      <c r="N61" s="475">
        <v>626398</v>
      </c>
      <c r="O61" s="475">
        <v>544491</v>
      </c>
      <c r="P61" s="475">
        <v>47915</v>
      </c>
      <c r="Q61" s="475" t="s">
        <v>555</v>
      </c>
      <c r="R61" s="475" t="s">
        <v>555</v>
      </c>
      <c r="S61" s="475" t="s">
        <v>555</v>
      </c>
      <c r="T61" s="475" t="s">
        <v>555</v>
      </c>
      <c r="U61" s="475">
        <v>33992</v>
      </c>
      <c r="V61" s="475" t="s">
        <v>555</v>
      </c>
      <c r="W61" s="480" t="s">
        <v>104</v>
      </c>
    </row>
    <row r="62" spans="1:23" s="475" customFormat="1" ht="9.75" customHeight="1" x14ac:dyDescent="0.15">
      <c r="A62" s="970" t="s">
        <v>806</v>
      </c>
      <c r="B62" s="475" t="s">
        <v>555</v>
      </c>
      <c r="C62" s="475" t="s">
        <v>555</v>
      </c>
      <c r="D62" s="475">
        <v>7102</v>
      </c>
      <c r="E62" s="475" t="s">
        <v>555</v>
      </c>
      <c r="F62" s="475">
        <v>191050</v>
      </c>
      <c r="G62" s="475">
        <v>40998</v>
      </c>
      <c r="H62" s="475" t="s">
        <v>555</v>
      </c>
      <c r="I62" s="475">
        <v>150052</v>
      </c>
      <c r="J62" s="475" t="s">
        <v>555</v>
      </c>
      <c r="K62" s="475" t="s">
        <v>555</v>
      </c>
      <c r="L62" s="475" t="s">
        <v>555</v>
      </c>
      <c r="M62" s="475" t="s">
        <v>555</v>
      </c>
      <c r="N62" s="475">
        <v>765455</v>
      </c>
      <c r="O62" s="475">
        <v>685916</v>
      </c>
      <c r="P62" s="475">
        <v>42700</v>
      </c>
      <c r="Q62" s="475" t="s">
        <v>555</v>
      </c>
      <c r="R62" s="475" t="s">
        <v>555</v>
      </c>
      <c r="S62" s="475" t="s">
        <v>555</v>
      </c>
      <c r="T62" s="475" t="s">
        <v>555</v>
      </c>
      <c r="U62" s="475">
        <v>32072</v>
      </c>
      <c r="V62" s="475">
        <v>4767</v>
      </c>
      <c r="W62" s="480" t="s">
        <v>105</v>
      </c>
    </row>
    <row r="63" spans="1:23" s="475" customFormat="1" ht="9.75" customHeight="1" x14ac:dyDescent="0.15">
      <c r="A63" s="970" t="s">
        <v>793</v>
      </c>
      <c r="B63" s="475" t="s">
        <v>555</v>
      </c>
      <c r="C63" s="475" t="s">
        <v>555</v>
      </c>
      <c r="D63" s="475">
        <v>8736</v>
      </c>
      <c r="E63" s="475" t="s">
        <v>555</v>
      </c>
      <c r="F63" s="475">
        <v>41316</v>
      </c>
      <c r="G63" s="475">
        <v>41316</v>
      </c>
      <c r="H63" s="475" t="s">
        <v>555</v>
      </c>
      <c r="I63" s="475" t="s">
        <v>555</v>
      </c>
      <c r="J63" s="475" t="s">
        <v>555</v>
      </c>
      <c r="K63" s="475" t="s">
        <v>555</v>
      </c>
      <c r="L63" s="475" t="s">
        <v>555</v>
      </c>
      <c r="M63" s="475" t="s">
        <v>555</v>
      </c>
      <c r="N63" s="475">
        <v>506467</v>
      </c>
      <c r="O63" s="475">
        <v>375861</v>
      </c>
      <c r="P63" s="475">
        <v>47700</v>
      </c>
      <c r="Q63" s="475">
        <v>5081</v>
      </c>
      <c r="R63" s="475">
        <v>16468</v>
      </c>
      <c r="S63" s="475">
        <v>4527</v>
      </c>
      <c r="T63" s="475">
        <v>9776</v>
      </c>
      <c r="U63" s="475">
        <v>42289</v>
      </c>
      <c r="V63" s="475">
        <v>4765</v>
      </c>
      <c r="W63" s="480" t="s">
        <v>106</v>
      </c>
    </row>
    <row r="64" spans="1:23" s="475" customFormat="1" ht="9.75" customHeight="1" x14ac:dyDescent="0.15">
      <c r="A64" s="970" t="s">
        <v>794</v>
      </c>
      <c r="B64" s="475" t="s">
        <v>555</v>
      </c>
      <c r="C64" s="475" t="s">
        <v>555</v>
      </c>
      <c r="D64" s="475">
        <v>46300</v>
      </c>
      <c r="E64" s="475" t="s">
        <v>555</v>
      </c>
      <c r="F64" s="475">
        <v>196980</v>
      </c>
      <c r="G64" s="475" t="s">
        <v>555</v>
      </c>
      <c r="H64" s="475" t="s">
        <v>555</v>
      </c>
      <c r="I64" s="475">
        <v>196980</v>
      </c>
      <c r="J64" s="475" t="s">
        <v>555</v>
      </c>
      <c r="K64" s="475" t="s">
        <v>555</v>
      </c>
      <c r="L64" s="475" t="s">
        <v>555</v>
      </c>
      <c r="M64" s="475" t="s">
        <v>555</v>
      </c>
      <c r="N64" s="475">
        <v>768995</v>
      </c>
      <c r="O64" s="475">
        <v>639833</v>
      </c>
      <c r="P64" s="475">
        <v>49801</v>
      </c>
      <c r="Q64" s="475" t="s">
        <v>555</v>
      </c>
      <c r="R64" s="475" t="s">
        <v>555</v>
      </c>
      <c r="S64" s="475" t="s">
        <v>555</v>
      </c>
      <c r="T64" s="475" t="s">
        <v>555</v>
      </c>
      <c r="U64" s="475">
        <v>79361</v>
      </c>
      <c r="V64" s="475" t="s">
        <v>555</v>
      </c>
      <c r="W64" s="480" t="s">
        <v>107</v>
      </c>
    </row>
    <row r="65" spans="1:23" s="475" customFormat="1" ht="9.75" customHeight="1" x14ac:dyDescent="0.15">
      <c r="A65" s="970" t="s">
        <v>814</v>
      </c>
      <c r="B65" s="475">
        <v>50002</v>
      </c>
      <c r="C65" s="475" t="s">
        <v>555</v>
      </c>
      <c r="D65" s="475" t="s">
        <v>555</v>
      </c>
      <c r="E65" s="475" t="s">
        <v>555</v>
      </c>
      <c r="F65" s="475" t="s">
        <v>555</v>
      </c>
      <c r="G65" s="475" t="s">
        <v>555</v>
      </c>
      <c r="H65" s="475" t="s">
        <v>555</v>
      </c>
      <c r="I65" s="475" t="s">
        <v>555</v>
      </c>
      <c r="J65" s="475" t="s">
        <v>555</v>
      </c>
      <c r="K65" s="475" t="s">
        <v>555</v>
      </c>
      <c r="L65" s="475" t="s">
        <v>555</v>
      </c>
      <c r="M65" s="475" t="s">
        <v>555</v>
      </c>
      <c r="N65" s="475">
        <v>363638</v>
      </c>
      <c r="O65" s="475">
        <v>310095</v>
      </c>
      <c r="P65" s="475">
        <v>47826</v>
      </c>
      <c r="Q65" s="475" t="s">
        <v>555</v>
      </c>
      <c r="R65" s="475" t="s">
        <v>555</v>
      </c>
      <c r="S65" s="475" t="s">
        <v>555</v>
      </c>
      <c r="T65" s="475" t="s">
        <v>555</v>
      </c>
      <c r="U65" s="475" t="s">
        <v>555</v>
      </c>
      <c r="V65" s="475">
        <v>5717</v>
      </c>
      <c r="W65" s="480" t="s">
        <v>89</v>
      </c>
    </row>
    <row r="66" spans="1:23" s="475" customFormat="1" ht="9.75" customHeight="1" x14ac:dyDescent="0.15">
      <c r="A66" s="970" t="s">
        <v>796</v>
      </c>
      <c r="B66" s="475">
        <v>10325</v>
      </c>
      <c r="C66" s="475" t="s">
        <v>555</v>
      </c>
      <c r="D66" s="475" t="s">
        <v>555</v>
      </c>
      <c r="E66" s="475" t="s">
        <v>555</v>
      </c>
      <c r="F66" s="475">
        <v>50048</v>
      </c>
      <c r="G66" s="475" t="s">
        <v>555</v>
      </c>
      <c r="H66" s="475" t="s">
        <v>555</v>
      </c>
      <c r="I66" s="475">
        <v>50048</v>
      </c>
      <c r="J66" s="475" t="s">
        <v>555</v>
      </c>
      <c r="K66" s="475" t="s">
        <v>555</v>
      </c>
      <c r="L66" s="475" t="s">
        <v>555</v>
      </c>
      <c r="M66" s="475" t="s">
        <v>555</v>
      </c>
      <c r="N66" s="475">
        <v>446253</v>
      </c>
      <c r="O66" s="475">
        <v>361885</v>
      </c>
      <c r="P66" s="475" t="s">
        <v>555</v>
      </c>
      <c r="Q66" s="475" t="s">
        <v>555</v>
      </c>
      <c r="R66" s="475" t="s">
        <v>555</v>
      </c>
      <c r="S66" s="475" t="s">
        <v>555</v>
      </c>
      <c r="T66" s="475" t="s">
        <v>555</v>
      </c>
      <c r="U66" s="475">
        <v>73247</v>
      </c>
      <c r="V66" s="475">
        <v>11121</v>
      </c>
      <c r="W66" s="480" t="s">
        <v>90</v>
      </c>
    </row>
    <row r="67" spans="1:23" s="475" customFormat="1" ht="9.75" customHeight="1" x14ac:dyDescent="0.15">
      <c r="A67" s="970" t="s">
        <v>797</v>
      </c>
      <c r="B67" s="475">
        <v>38927</v>
      </c>
      <c r="C67" s="475" t="s">
        <v>555</v>
      </c>
      <c r="D67" s="475" t="s">
        <v>555</v>
      </c>
      <c r="E67" s="475" t="s">
        <v>555</v>
      </c>
      <c r="F67" s="475">
        <v>114502</v>
      </c>
      <c r="G67" s="475" t="s">
        <v>555</v>
      </c>
      <c r="H67" s="475" t="s">
        <v>555</v>
      </c>
      <c r="I67" s="475">
        <v>114502</v>
      </c>
      <c r="J67" s="475" t="s">
        <v>555</v>
      </c>
      <c r="K67" s="475" t="s">
        <v>555</v>
      </c>
      <c r="L67" s="475" t="s">
        <v>555</v>
      </c>
      <c r="M67" s="475" t="s">
        <v>555</v>
      </c>
      <c r="N67" s="475">
        <v>545562</v>
      </c>
      <c r="O67" s="475">
        <v>476243</v>
      </c>
      <c r="P67" s="475" t="s">
        <v>555</v>
      </c>
      <c r="Q67" s="475">
        <v>7462</v>
      </c>
      <c r="R67" s="475">
        <v>11662</v>
      </c>
      <c r="S67" s="475">
        <v>5429</v>
      </c>
      <c r="T67" s="475">
        <v>12518</v>
      </c>
      <c r="U67" s="475">
        <v>32248</v>
      </c>
      <c r="V67" s="475" t="s">
        <v>555</v>
      </c>
      <c r="W67" s="480" t="s">
        <v>91</v>
      </c>
    </row>
    <row r="68" spans="1:23" s="475" customFormat="1" ht="9.75" customHeight="1" x14ac:dyDescent="0.15">
      <c r="A68" s="970" t="s">
        <v>798</v>
      </c>
      <c r="B68" s="475" t="s">
        <v>555</v>
      </c>
      <c r="C68" s="475" t="s">
        <v>555</v>
      </c>
      <c r="D68" s="475" t="s">
        <v>555</v>
      </c>
      <c r="E68" s="475" t="s">
        <v>555</v>
      </c>
      <c r="F68" s="475">
        <v>33285</v>
      </c>
      <c r="G68" s="475" t="s">
        <v>555</v>
      </c>
      <c r="H68" s="475" t="s">
        <v>555</v>
      </c>
      <c r="I68" s="475">
        <v>33285</v>
      </c>
      <c r="J68" s="475" t="s">
        <v>555</v>
      </c>
      <c r="K68" s="475" t="s">
        <v>555</v>
      </c>
      <c r="L68" s="475" t="s">
        <v>555</v>
      </c>
      <c r="M68" s="475" t="s">
        <v>555</v>
      </c>
      <c r="N68" s="475">
        <v>398864</v>
      </c>
      <c r="O68" s="475">
        <v>398864</v>
      </c>
      <c r="P68" s="475" t="s">
        <v>555</v>
      </c>
      <c r="Q68" s="475" t="s">
        <v>555</v>
      </c>
      <c r="R68" s="475" t="s">
        <v>555</v>
      </c>
      <c r="S68" s="475" t="s">
        <v>555</v>
      </c>
      <c r="T68" s="475" t="s">
        <v>555</v>
      </c>
      <c r="U68" s="475" t="s">
        <v>555</v>
      </c>
      <c r="V68" s="475" t="s">
        <v>555</v>
      </c>
      <c r="W68" s="480" t="s">
        <v>799</v>
      </c>
    </row>
    <row r="69" spans="1:23" s="475" customFormat="1" ht="9.75" customHeight="1" x14ac:dyDescent="0.15">
      <c r="A69" s="970" t="s">
        <v>787</v>
      </c>
      <c r="B69" s="475" t="s">
        <v>555</v>
      </c>
      <c r="C69" s="475" t="s">
        <v>555</v>
      </c>
      <c r="D69" s="475" t="s">
        <v>555</v>
      </c>
      <c r="E69" s="475" t="s">
        <v>555</v>
      </c>
      <c r="F69" s="475" t="s">
        <v>555</v>
      </c>
      <c r="G69" s="475" t="s">
        <v>555</v>
      </c>
      <c r="H69" s="475" t="s">
        <v>555</v>
      </c>
      <c r="I69" s="475" t="s">
        <v>555</v>
      </c>
      <c r="J69" s="475">
        <v>114000</v>
      </c>
      <c r="K69" s="475">
        <v>114000</v>
      </c>
      <c r="L69" s="475" t="s">
        <v>555</v>
      </c>
      <c r="M69" s="475" t="s">
        <v>555</v>
      </c>
      <c r="N69" s="475">
        <v>503464</v>
      </c>
      <c r="O69" s="475">
        <v>461362</v>
      </c>
      <c r="P69" s="475" t="s">
        <v>555</v>
      </c>
      <c r="Q69" s="475" t="s">
        <v>555</v>
      </c>
      <c r="R69" s="475" t="s">
        <v>555</v>
      </c>
      <c r="S69" s="475" t="s">
        <v>555</v>
      </c>
      <c r="T69" s="475" t="s">
        <v>555</v>
      </c>
      <c r="U69" s="475">
        <v>42102</v>
      </c>
      <c r="V69" s="475" t="s">
        <v>555</v>
      </c>
      <c r="W69" s="480" t="s">
        <v>86</v>
      </c>
    </row>
    <row r="70" spans="1:23" s="475" customFormat="1" ht="9.75" customHeight="1" x14ac:dyDescent="0.15">
      <c r="A70" s="971" t="s">
        <v>800</v>
      </c>
      <c r="B70" s="479" t="s">
        <v>555</v>
      </c>
      <c r="C70" s="478" t="s">
        <v>555</v>
      </c>
      <c r="D70" s="478" t="s">
        <v>555</v>
      </c>
      <c r="E70" s="478" t="s">
        <v>555</v>
      </c>
      <c r="F70" s="478">
        <v>49901</v>
      </c>
      <c r="G70" s="478" t="s">
        <v>555</v>
      </c>
      <c r="H70" s="478" t="s">
        <v>555</v>
      </c>
      <c r="I70" s="478">
        <v>49901</v>
      </c>
      <c r="J70" s="478">
        <v>49865</v>
      </c>
      <c r="K70" s="478" t="s">
        <v>555</v>
      </c>
      <c r="L70" s="478">
        <v>49865</v>
      </c>
      <c r="M70" s="478" t="s">
        <v>555</v>
      </c>
      <c r="N70" s="478">
        <v>435256</v>
      </c>
      <c r="O70" s="478">
        <v>346056</v>
      </c>
      <c r="P70" s="478">
        <v>89200</v>
      </c>
      <c r="Q70" s="478" t="s">
        <v>555</v>
      </c>
      <c r="R70" s="478" t="s">
        <v>555</v>
      </c>
      <c r="S70" s="478" t="s">
        <v>555</v>
      </c>
      <c r="T70" s="478" t="s">
        <v>555</v>
      </c>
      <c r="U70" s="478" t="s">
        <v>555</v>
      </c>
      <c r="V70" s="478" t="s">
        <v>555</v>
      </c>
      <c r="W70" s="476" t="s">
        <v>87</v>
      </c>
    </row>
    <row r="71" spans="1:23" ht="12" customHeight="1" x14ac:dyDescent="0.15"/>
    <row r="72" spans="1:23" ht="12" customHeight="1" x14ac:dyDescent="0.15"/>
    <row r="73" spans="1:23" ht="12" customHeight="1" x14ac:dyDescent="0.15">
      <c r="K73" s="490" t="s">
        <v>108</v>
      </c>
      <c r="V73" s="493" t="s">
        <v>1333</v>
      </c>
    </row>
    <row r="74" spans="1:23" s="486" customFormat="1" ht="21" customHeight="1" x14ac:dyDescent="0.15">
      <c r="A74" s="1023" t="s">
        <v>230</v>
      </c>
      <c r="B74" s="489" t="s">
        <v>404</v>
      </c>
      <c r="C74" s="488"/>
      <c r="D74" s="488"/>
      <c r="E74" s="851"/>
      <c r="F74" s="852" t="s">
        <v>403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88"/>
      <c r="Q74" s="488"/>
      <c r="R74" s="488"/>
      <c r="S74" s="488"/>
      <c r="T74" s="488"/>
      <c r="U74" s="488"/>
      <c r="V74" s="488"/>
      <c r="W74" s="1026" t="s">
        <v>92</v>
      </c>
    </row>
    <row r="75" spans="1:23" s="486" customFormat="1" ht="21" customHeight="1" x14ac:dyDescent="0.15">
      <c r="A75" s="1024"/>
      <c r="B75" s="834" t="s">
        <v>1353</v>
      </c>
      <c r="C75" s="852" t="s">
        <v>1408</v>
      </c>
      <c r="D75" s="488"/>
      <c r="E75" s="851"/>
      <c r="F75" s="1029" t="s">
        <v>401</v>
      </c>
      <c r="G75" s="852" t="s">
        <v>345</v>
      </c>
      <c r="H75" s="488"/>
      <c r="I75" s="488"/>
      <c r="J75" s="488"/>
      <c r="K75" s="488"/>
      <c r="L75" s="488"/>
      <c r="M75" s="488"/>
      <c r="N75" s="488"/>
      <c r="O75" s="488"/>
      <c r="P75" s="488"/>
      <c r="Q75" s="488"/>
      <c r="R75" s="851"/>
      <c r="S75" s="852" t="s">
        <v>336</v>
      </c>
      <c r="T75" s="488"/>
      <c r="U75" s="851"/>
      <c r="V75" s="852" t="s">
        <v>335</v>
      </c>
      <c r="W75" s="1027"/>
    </row>
    <row r="76" spans="1:23" s="486" customFormat="1" ht="52.5" customHeight="1" x14ac:dyDescent="0.15">
      <c r="A76" s="1025"/>
      <c r="B76" s="487" t="s">
        <v>432</v>
      </c>
      <c r="C76" s="854" t="s">
        <v>409</v>
      </c>
      <c r="D76" s="487" t="s">
        <v>431</v>
      </c>
      <c r="E76" s="487" t="s">
        <v>408</v>
      </c>
      <c r="F76" s="1030"/>
      <c r="G76" s="854" t="s">
        <v>1403</v>
      </c>
      <c r="H76" s="487" t="s">
        <v>334</v>
      </c>
      <c r="I76" s="487" t="s">
        <v>1354</v>
      </c>
      <c r="J76" s="487" t="s">
        <v>356</v>
      </c>
      <c r="K76" s="487" t="s">
        <v>421</v>
      </c>
      <c r="L76" s="487" t="s">
        <v>364</v>
      </c>
      <c r="M76" s="487" t="s">
        <v>333</v>
      </c>
      <c r="N76" s="487" t="s">
        <v>332</v>
      </c>
      <c r="O76" s="487" t="s">
        <v>398</v>
      </c>
      <c r="P76" s="487" t="s">
        <v>369</v>
      </c>
      <c r="Q76" s="487" t="s">
        <v>328</v>
      </c>
      <c r="R76" s="492" t="s">
        <v>1368</v>
      </c>
      <c r="S76" s="854" t="s">
        <v>119</v>
      </c>
      <c r="T76" s="487" t="s">
        <v>361</v>
      </c>
      <c r="U76" s="487" t="s">
        <v>321</v>
      </c>
      <c r="V76" s="853" t="s">
        <v>1404</v>
      </c>
      <c r="W76" s="1028"/>
    </row>
    <row r="77" spans="1:23" s="475" customFormat="1" ht="9.75" customHeight="1" x14ac:dyDescent="0.15">
      <c r="A77" s="969" t="s">
        <v>772</v>
      </c>
      <c r="B77" s="485">
        <v>7195</v>
      </c>
      <c r="C77" s="484">
        <v>11869177</v>
      </c>
      <c r="D77" s="484">
        <v>331043</v>
      </c>
      <c r="E77" s="484">
        <v>11538134</v>
      </c>
      <c r="F77" s="484">
        <v>3535878</v>
      </c>
      <c r="G77" s="484">
        <v>3106052</v>
      </c>
      <c r="H77" s="484">
        <v>319530</v>
      </c>
      <c r="I77" s="484">
        <v>85561</v>
      </c>
      <c r="J77" s="484">
        <v>140545</v>
      </c>
      <c r="K77" s="484" t="s">
        <v>555</v>
      </c>
      <c r="L77" s="484" t="s">
        <v>555</v>
      </c>
      <c r="M77" s="484">
        <v>2335322</v>
      </c>
      <c r="N77" s="484">
        <v>7830</v>
      </c>
      <c r="O77" s="484">
        <v>122772</v>
      </c>
      <c r="P77" s="484" t="s">
        <v>555</v>
      </c>
      <c r="Q77" s="484">
        <v>44451</v>
      </c>
      <c r="R77" s="484">
        <v>50041</v>
      </c>
      <c r="S77" s="484">
        <v>69726</v>
      </c>
      <c r="T77" s="484" t="s">
        <v>555</v>
      </c>
      <c r="U77" s="484">
        <v>69726</v>
      </c>
      <c r="V77" s="484">
        <v>38700</v>
      </c>
      <c r="W77" s="482" t="s">
        <v>99</v>
      </c>
    </row>
    <row r="78" spans="1:23" s="475" customFormat="1" ht="9.75" customHeight="1" x14ac:dyDescent="0.15">
      <c r="A78" s="970" t="s">
        <v>773</v>
      </c>
      <c r="B78" s="475" t="s">
        <v>555</v>
      </c>
      <c r="C78" s="475">
        <v>12905669</v>
      </c>
      <c r="D78" s="475">
        <v>395891</v>
      </c>
      <c r="E78" s="475">
        <v>12509778</v>
      </c>
      <c r="F78" s="475">
        <v>3253797</v>
      </c>
      <c r="G78" s="475">
        <v>2758950</v>
      </c>
      <c r="H78" s="475">
        <v>853608</v>
      </c>
      <c r="I78" s="475">
        <v>243611</v>
      </c>
      <c r="J78" s="475">
        <v>107274</v>
      </c>
      <c r="K78" s="475">
        <v>7230</v>
      </c>
      <c r="L78" s="475" t="s">
        <v>555</v>
      </c>
      <c r="M78" s="475">
        <v>1374295</v>
      </c>
      <c r="N78" s="475">
        <v>16670</v>
      </c>
      <c r="O78" s="475">
        <v>119062</v>
      </c>
      <c r="P78" s="475" t="s">
        <v>555</v>
      </c>
      <c r="Q78" s="475" t="s">
        <v>555</v>
      </c>
      <c r="R78" s="475">
        <v>37200</v>
      </c>
      <c r="S78" s="475">
        <v>50534</v>
      </c>
      <c r="T78" s="475" t="s">
        <v>555</v>
      </c>
      <c r="U78" s="475">
        <v>50534</v>
      </c>
      <c r="V78" s="475" t="s">
        <v>555</v>
      </c>
      <c r="W78" s="480" t="s">
        <v>233</v>
      </c>
    </row>
    <row r="79" spans="1:23" s="475" customFormat="1" ht="9.75" customHeight="1" x14ac:dyDescent="0.15">
      <c r="A79" s="970" t="s">
        <v>774</v>
      </c>
      <c r="B79" s="475" t="s">
        <v>555</v>
      </c>
      <c r="C79" s="475">
        <v>12192112</v>
      </c>
      <c r="D79" s="475">
        <v>286640</v>
      </c>
      <c r="E79" s="475">
        <v>11905472</v>
      </c>
      <c r="F79" s="475">
        <v>3909107</v>
      </c>
      <c r="G79" s="475">
        <v>3519463</v>
      </c>
      <c r="H79" s="475">
        <v>1080500</v>
      </c>
      <c r="I79" s="475">
        <v>164658</v>
      </c>
      <c r="J79" s="475">
        <v>57938</v>
      </c>
      <c r="K79" s="475" t="s">
        <v>555</v>
      </c>
      <c r="L79" s="475" t="s">
        <v>555</v>
      </c>
      <c r="M79" s="475">
        <v>1843440</v>
      </c>
      <c r="N79" s="475">
        <v>261951</v>
      </c>
      <c r="O79" s="475">
        <v>110976</v>
      </c>
      <c r="P79" s="475" t="s">
        <v>555</v>
      </c>
      <c r="Q79" s="475" t="s">
        <v>555</v>
      </c>
      <c r="R79" s="475" t="s">
        <v>555</v>
      </c>
      <c r="S79" s="475">
        <v>127236</v>
      </c>
      <c r="T79" s="475" t="s">
        <v>555</v>
      </c>
      <c r="U79" s="475">
        <v>127236</v>
      </c>
      <c r="V79" s="475" t="s">
        <v>555</v>
      </c>
      <c r="W79" s="480" t="s">
        <v>529</v>
      </c>
    </row>
    <row r="80" spans="1:23" s="475" customFormat="1" ht="9.75" customHeight="1" x14ac:dyDescent="0.15">
      <c r="A80" s="970" t="s">
        <v>804</v>
      </c>
      <c r="B80" s="475" t="s">
        <v>555</v>
      </c>
      <c r="C80" s="475">
        <v>12327978</v>
      </c>
      <c r="D80" s="475">
        <v>187193</v>
      </c>
      <c r="E80" s="475">
        <v>12140785</v>
      </c>
      <c r="F80" s="475">
        <v>3282646</v>
      </c>
      <c r="G80" s="475">
        <v>2533500</v>
      </c>
      <c r="H80" s="475">
        <v>839405</v>
      </c>
      <c r="I80" s="475">
        <v>148969</v>
      </c>
      <c r="J80" s="475">
        <v>56858</v>
      </c>
      <c r="K80" s="475" t="s">
        <v>555</v>
      </c>
      <c r="L80" s="475">
        <v>134370</v>
      </c>
      <c r="M80" s="475">
        <v>827998</v>
      </c>
      <c r="N80" s="475">
        <v>399342</v>
      </c>
      <c r="O80" s="475">
        <v>126558</v>
      </c>
      <c r="P80" s="475" t="s">
        <v>555</v>
      </c>
      <c r="Q80" s="475" t="s">
        <v>555</v>
      </c>
      <c r="R80" s="475" t="s">
        <v>555</v>
      </c>
      <c r="S80" s="475">
        <v>281290</v>
      </c>
      <c r="T80" s="475">
        <v>52182</v>
      </c>
      <c r="U80" s="475">
        <v>229108</v>
      </c>
      <c r="V80" s="475">
        <v>52545</v>
      </c>
      <c r="W80" s="480" t="s">
        <v>599</v>
      </c>
    </row>
    <row r="81" spans="1:23" s="475" customFormat="1" ht="9.75" customHeight="1" x14ac:dyDescent="0.15">
      <c r="A81" s="970" t="s">
        <v>776</v>
      </c>
      <c r="B81" s="475" t="s">
        <v>555</v>
      </c>
      <c r="C81" s="475">
        <v>12727539</v>
      </c>
      <c r="D81" s="475">
        <v>201792</v>
      </c>
      <c r="E81" s="475">
        <v>12525747</v>
      </c>
      <c r="F81" s="475">
        <v>3406830</v>
      </c>
      <c r="G81" s="475">
        <v>2107367</v>
      </c>
      <c r="H81" s="475">
        <v>842753</v>
      </c>
      <c r="I81" s="475">
        <v>131902</v>
      </c>
      <c r="J81" s="475">
        <v>126804</v>
      </c>
      <c r="K81" s="475" t="s">
        <v>555</v>
      </c>
      <c r="L81" s="475">
        <v>98400</v>
      </c>
      <c r="M81" s="475">
        <v>521408</v>
      </c>
      <c r="N81" s="475">
        <v>198792</v>
      </c>
      <c r="O81" s="475">
        <v>107944</v>
      </c>
      <c r="P81" s="475">
        <v>47600</v>
      </c>
      <c r="Q81" s="475" t="s">
        <v>555</v>
      </c>
      <c r="R81" s="475">
        <v>31764</v>
      </c>
      <c r="S81" s="475">
        <v>610652</v>
      </c>
      <c r="T81" s="475" t="s">
        <v>555</v>
      </c>
      <c r="U81" s="475">
        <v>610652</v>
      </c>
      <c r="V81" s="475" t="s">
        <v>555</v>
      </c>
      <c r="W81" s="480" t="s">
        <v>777</v>
      </c>
    </row>
    <row r="82" spans="1:23" s="475" customFormat="1" ht="6.75" customHeight="1" x14ac:dyDescent="0.15">
      <c r="A82" s="970"/>
      <c r="W82" s="480"/>
    </row>
    <row r="83" spans="1:23" s="475" customFormat="1" ht="9.75" customHeight="1" x14ac:dyDescent="0.15">
      <c r="A83" s="970" t="s">
        <v>738</v>
      </c>
      <c r="B83" s="475" t="s">
        <v>555</v>
      </c>
      <c r="C83" s="475">
        <v>12611432</v>
      </c>
      <c r="D83" s="475">
        <v>249732</v>
      </c>
      <c r="E83" s="475">
        <v>12361700</v>
      </c>
      <c r="F83" s="475">
        <v>3318393</v>
      </c>
      <c r="G83" s="475">
        <v>2285588</v>
      </c>
      <c r="H83" s="475">
        <v>793288</v>
      </c>
      <c r="I83" s="475">
        <v>178075</v>
      </c>
      <c r="J83" s="475">
        <v>71759</v>
      </c>
      <c r="K83" s="475" t="s">
        <v>555</v>
      </c>
      <c r="L83" s="475">
        <v>136400</v>
      </c>
      <c r="M83" s="475">
        <v>564179</v>
      </c>
      <c r="N83" s="475">
        <v>373756</v>
      </c>
      <c r="O83" s="475">
        <v>88767</v>
      </c>
      <c r="P83" s="475">
        <v>47600</v>
      </c>
      <c r="Q83" s="475" t="s">
        <v>555</v>
      </c>
      <c r="R83" s="475">
        <v>31764</v>
      </c>
      <c r="S83" s="475">
        <v>395848</v>
      </c>
      <c r="T83" s="475">
        <v>52182</v>
      </c>
      <c r="U83" s="475">
        <v>343666</v>
      </c>
      <c r="V83" s="475">
        <v>52545</v>
      </c>
      <c r="W83" s="480" t="s">
        <v>600</v>
      </c>
    </row>
    <row r="84" spans="1:23" s="475" customFormat="1" ht="9.75" customHeight="1" x14ac:dyDescent="0.15">
      <c r="A84" s="970" t="s">
        <v>776</v>
      </c>
      <c r="B84" s="475" t="s">
        <v>555</v>
      </c>
      <c r="C84" s="475">
        <v>12411305</v>
      </c>
      <c r="D84" s="475">
        <v>115352</v>
      </c>
      <c r="E84" s="475">
        <v>12295953</v>
      </c>
      <c r="F84" s="475">
        <v>3117453</v>
      </c>
      <c r="G84" s="475">
        <v>2036085</v>
      </c>
      <c r="H84" s="475">
        <v>924842</v>
      </c>
      <c r="I84" s="475">
        <v>48749</v>
      </c>
      <c r="J84" s="475">
        <v>130711</v>
      </c>
      <c r="K84" s="475" t="s">
        <v>555</v>
      </c>
      <c r="L84" s="475">
        <v>45300</v>
      </c>
      <c r="M84" s="475">
        <v>644892</v>
      </c>
      <c r="N84" s="475">
        <v>133647</v>
      </c>
      <c r="O84" s="475">
        <v>107944</v>
      </c>
      <c r="P84" s="475" t="s">
        <v>555</v>
      </c>
      <c r="Q84" s="475" t="s">
        <v>555</v>
      </c>
      <c r="R84" s="475" t="s">
        <v>555</v>
      </c>
      <c r="S84" s="475">
        <v>442887</v>
      </c>
      <c r="T84" s="475" t="s">
        <v>555</v>
      </c>
      <c r="U84" s="475">
        <v>442887</v>
      </c>
      <c r="V84" s="475" t="s">
        <v>555</v>
      </c>
      <c r="W84" s="480" t="s">
        <v>779</v>
      </c>
    </row>
    <row r="85" spans="1:23" s="475" customFormat="1" ht="6.75" customHeight="1" x14ac:dyDescent="0.15">
      <c r="A85" s="970"/>
      <c r="W85" s="480"/>
    </row>
    <row r="86" spans="1:23" s="475" customFormat="1" ht="9.75" customHeight="1" x14ac:dyDescent="0.15">
      <c r="A86" s="970" t="s">
        <v>780</v>
      </c>
      <c r="B86" s="475" t="s">
        <v>555</v>
      </c>
      <c r="C86" s="475">
        <v>3167584</v>
      </c>
      <c r="D86" s="475">
        <v>120044</v>
      </c>
      <c r="E86" s="475">
        <v>3047540</v>
      </c>
      <c r="F86" s="475">
        <v>1313471</v>
      </c>
      <c r="G86" s="475">
        <v>836805</v>
      </c>
      <c r="H86" s="475">
        <v>292225</v>
      </c>
      <c r="I86" s="475">
        <v>83153</v>
      </c>
      <c r="J86" s="475">
        <v>34112</v>
      </c>
      <c r="K86" s="475" t="s">
        <v>555</v>
      </c>
      <c r="L86" s="475">
        <v>98400</v>
      </c>
      <c r="M86" s="475">
        <v>149436</v>
      </c>
      <c r="N86" s="475">
        <v>100115</v>
      </c>
      <c r="O86" s="475" t="s">
        <v>555</v>
      </c>
      <c r="P86" s="475">
        <v>47600</v>
      </c>
      <c r="Q86" s="475" t="s">
        <v>555</v>
      </c>
      <c r="R86" s="475">
        <v>31764</v>
      </c>
      <c r="S86" s="475">
        <v>218962</v>
      </c>
      <c r="T86" s="475" t="s">
        <v>555</v>
      </c>
      <c r="U86" s="475">
        <v>218962</v>
      </c>
      <c r="V86" s="475" t="s">
        <v>555</v>
      </c>
      <c r="W86" s="480" t="s">
        <v>601</v>
      </c>
    </row>
    <row r="87" spans="1:23" s="475" customFormat="1" ht="9.75" customHeight="1" x14ac:dyDescent="0.15">
      <c r="A87" s="970" t="s">
        <v>781</v>
      </c>
      <c r="B87" s="475" t="s">
        <v>555</v>
      </c>
      <c r="C87" s="475">
        <v>2983018</v>
      </c>
      <c r="D87" s="475">
        <v>27717</v>
      </c>
      <c r="E87" s="475">
        <v>2955301</v>
      </c>
      <c r="F87" s="475">
        <v>342309</v>
      </c>
      <c r="G87" s="475">
        <v>149437</v>
      </c>
      <c r="H87" s="475">
        <v>101837</v>
      </c>
      <c r="I87" s="475" t="s">
        <v>555</v>
      </c>
      <c r="J87" s="475" t="s">
        <v>555</v>
      </c>
      <c r="K87" s="475" t="s">
        <v>555</v>
      </c>
      <c r="L87" s="475" t="s">
        <v>555</v>
      </c>
      <c r="M87" s="475">
        <v>47600</v>
      </c>
      <c r="N87" s="475" t="s">
        <v>555</v>
      </c>
      <c r="O87" s="475" t="s">
        <v>555</v>
      </c>
      <c r="P87" s="475" t="s">
        <v>555</v>
      </c>
      <c r="Q87" s="475" t="s">
        <v>555</v>
      </c>
      <c r="R87" s="475" t="s">
        <v>555</v>
      </c>
      <c r="S87" s="475">
        <v>142790</v>
      </c>
      <c r="T87" s="475" t="s">
        <v>555</v>
      </c>
      <c r="U87" s="475">
        <v>142790</v>
      </c>
      <c r="V87" s="475" t="s">
        <v>555</v>
      </c>
      <c r="W87" s="480" t="s">
        <v>100</v>
      </c>
    </row>
    <row r="88" spans="1:23" s="475" customFormat="1" ht="9.75" customHeight="1" x14ac:dyDescent="0.15">
      <c r="A88" s="970" t="s">
        <v>819</v>
      </c>
      <c r="B88" s="475" t="s">
        <v>555</v>
      </c>
      <c r="C88" s="475">
        <v>3293192</v>
      </c>
      <c r="D88" s="475">
        <v>22521</v>
      </c>
      <c r="E88" s="475">
        <v>3270671</v>
      </c>
      <c r="F88" s="475">
        <v>502112</v>
      </c>
      <c r="G88" s="475">
        <v>156237</v>
      </c>
      <c r="H88" s="475">
        <v>85448</v>
      </c>
      <c r="I88" s="475" t="s">
        <v>555</v>
      </c>
      <c r="J88" s="475">
        <v>36737</v>
      </c>
      <c r="K88" s="475" t="s">
        <v>555</v>
      </c>
      <c r="L88" s="475" t="s">
        <v>555</v>
      </c>
      <c r="M88" s="475">
        <v>34052</v>
      </c>
      <c r="N88" s="475" t="s">
        <v>555</v>
      </c>
      <c r="O88" s="475" t="s">
        <v>555</v>
      </c>
      <c r="P88" s="475" t="s">
        <v>555</v>
      </c>
      <c r="Q88" s="475" t="s">
        <v>555</v>
      </c>
      <c r="R88" s="475" t="s">
        <v>555</v>
      </c>
      <c r="S88" s="475">
        <v>136654</v>
      </c>
      <c r="T88" s="475" t="s">
        <v>555</v>
      </c>
      <c r="U88" s="475">
        <v>136654</v>
      </c>
      <c r="V88" s="475" t="s">
        <v>555</v>
      </c>
      <c r="W88" s="480" t="s">
        <v>101</v>
      </c>
    </row>
    <row r="89" spans="1:23" s="475" customFormat="1" ht="9.75" customHeight="1" x14ac:dyDescent="0.15">
      <c r="A89" s="970" t="s">
        <v>783</v>
      </c>
      <c r="B89" s="475" t="s">
        <v>555</v>
      </c>
      <c r="C89" s="475">
        <v>3283745</v>
      </c>
      <c r="D89" s="475">
        <v>31510</v>
      </c>
      <c r="E89" s="475">
        <v>3252235</v>
      </c>
      <c r="F89" s="475">
        <v>1248938</v>
      </c>
      <c r="G89" s="475">
        <v>964888</v>
      </c>
      <c r="H89" s="475">
        <v>363243</v>
      </c>
      <c r="I89" s="475">
        <v>48749</v>
      </c>
      <c r="J89" s="475">
        <v>55955</v>
      </c>
      <c r="K89" s="475" t="s">
        <v>555</v>
      </c>
      <c r="L89" s="475" t="s">
        <v>555</v>
      </c>
      <c r="M89" s="475">
        <v>290320</v>
      </c>
      <c r="N89" s="475">
        <v>98677</v>
      </c>
      <c r="O89" s="475">
        <v>107944</v>
      </c>
      <c r="P89" s="475" t="s">
        <v>555</v>
      </c>
      <c r="Q89" s="475" t="s">
        <v>555</v>
      </c>
      <c r="R89" s="475" t="s">
        <v>555</v>
      </c>
      <c r="S89" s="475">
        <v>112246</v>
      </c>
      <c r="T89" s="475" t="s">
        <v>555</v>
      </c>
      <c r="U89" s="475">
        <v>112246</v>
      </c>
      <c r="V89" s="475" t="s">
        <v>555</v>
      </c>
      <c r="W89" s="480" t="s">
        <v>102</v>
      </c>
    </row>
    <row r="90" spans="1:23" s="475" customFormat="1" ht="9.75" customHeight="1" x14ac:dyDescent="0.15">
      <c r="A90" s="970" t="s">
        <v>784</v>
      </c>
      <c r="B90" s="475" t="s">
        <v>555</v>
      </c>
      <c r="C90" s="475">
        <v>2851350</v>
      </c>
      <c r="D90" s="475">
        <v>33604</v>
      </c>
      <c r="E90" s="475">
        <v>2817746</v>
      </c>
      <c r="F90" s="475">
        <v>1024094</v>
      </c>
      <c r="G90" s="475">
        <v>765523</v>
      </c>
      <c r="H90" s="475">
        <v>374314</v>
      </c>
      <c r="I90" s="475" t="s">
        <v>555</v>
      </c>
      <c r="J90" s="475">
        <v>38019</v>
      </c>
      <c r="K90" s="475" t="s">
        <v>555</v>
      </c>
      <c r="L90" s="475">
        <v>45300</v>
      </c>
      <c r="M90" s="475">
        <v>272920</v>
      </c>
      <c r="N90" s="475">
        <v>34970</v>
      </c>
      <c r="O90" s="475" t="s">
        <v>555</v>
      </c>
      <c r="P90" s="475" t="s">
        <v>555</v>
      </c>
      <c r="Q90" s="475" t="s">
        <v>555</v>
      </c>
      <c r="R90" s="475" t="s">
        <v>555</v>
      </c>
      <c r="S90" s="475">
        <v>51197</v>
      </c>
      <c r="T90" s="475" t="s">
        <v>555</v>
      </c>
      <c r="U90" s="475">
        <v>51197</v>
      </c>
      <c r="V90" s="475" t="s">
        <v>555</v>
      </c>
      <c r="W90" s="480" t="s">
        <v>785</v>
      </c>
    </row>
    <row r="91" spans="1:23" s="475" customFormat="1" ht="6.75" customHeight="1" x14ac:dyDescent="0.15">
      <c r="A91" s="970"/>
      <c r="W91" s="480"/>
    </row>
    <row r="92" spans="1:23" s="475" customFormat="1" ht="9.75" customHeight="1" x14ac:dyDescent="0.15">
      <c r="A92" s="970" t="s">
        <v>786</v>
      </c>
      <c r="B92" s="475" t="s">
        <v>555</v>
      </c>
      <c r="C92" s="475">
        <v>1097656</v>
      </c>
      <c r="D92" s="475">
        <v>55127</v>
      </c>
      <c r="E92" s="475">
        <v>1042529</v>
      </c>
      <c r="F92" s="475">
        <v>461051</v>
      </c>
      <c r="G92" s="475">
        <v>297264</v>
      </c>
      <c r="H92" s="475">
        <v>128297</v>
      </c>
      <c r="I92" s="475">
        <v>48222</v>
      </c>
      <c r="J92" s="475">
        <v>17531</v>
      </c>
      <c r="K92" s="475" t="s">
        <v>555</v>
      </c>
      <c r="L92" s="475" t="s">
        <v>555</v>
      </c>
      <c r="M92" s="475">
        <v>68264</v>
      </c>
      <c r="N92" s="475">
        <v>34950</v>
      </c>
      <c r="O92" s="475" t="s">
        <v>555</v>
      </c>
      <c r="P92" s="475" t="s">
        <v>555</v>
      </c>
      <c r="Q92" s="475" t="s">
        <v>555</v>
      </c>
      <c r="R92" s="475" t="s">
        <v>555</v>
      </c>
      <c r="S92" s="475">
        <v>26573</v>
      </c>
      <c r="T92" s="475" t="s">
        <v>555</v>
      </c>
      <c r="U92" s="475">
        <v>26573</v>
      </c>
      <c r="V92" s="475" t="s">
        <v>555</v>
      </c>
      <c r="W92" s="480" t="s">
        <v>602</v>
      </c>
    </row>
    <row r="93" spans="1:23" s="475" customFormat="1" ht="9.75" customHeight="1" x14ac:dyDescent="0.15">
      <c r="A93" s="970" t="s">
        <v>787</v>
      </c>
      <c r="B93" s="475" t="s">
        <v>555</v>
      </c>
      <c r="C93" s="475">
        <v>1005712</v>
      </c>
      <c r="D93" s="475">
        <v>12733</v>
      </c>
      <c r="E93" s="475">
        <v>992979</v>
      </c>
      <c r="F93" s="475">
        <v>464406</v>
      </c>
      <c r="G93" s="475">
        <v>320934</v>
      </c>
      <c r="H93" s="475">
        <v>101828</v>
      </c>
      <c r="I93" s="475">
        <v>34931</v>
      </c>
      <c r="J93" s="475" t="s">
        <v>555</v>
      </c>
      <c r="K93" s="475" t="s">
        <v>555</v>
      </c>
      <c r="L93" s="475">
        <v>98400</v>
      </c>
      <c r="M93" s="475">
        <v>14596</v>
      </c>
      <c r="N93" s="475">
        <v>65165</v>
      </c>
      <c r="O93" s="475" t="s">
        <v>555</v>
      </c>
      <c r="P93" s="475" t="s">
        <v>555</v>
      </c>
      <c r="Q93" s="475" t="s">
        <v>555</v>
      </c>
      <c r="R93" s="475">
        <v>6014</v>
      </c>
      <c r="S93" s="475">
        <v>73321</v>
      </c>
      <c r="T93" s="475" t="s">
        <v>555</v>
      </c>
      <c r="U93" s="475">
        <v>73321</v>
      </c>
      <c r="V93" s="475" t="s">
        <v>555</v>
      </c>
      <c r="W93" s="480" t="s">
        <v>86</v>
      </c>
    </row>
    <row r="94" spans="1:23" s="475" customFormat="1" ht="9.75" customHeight="1" x14ac:dyDescent="0.15">
      <c r="A94" s="970" t="s">
        <v>800</v>
      </c>
      <c r="B94" s="475" t="s">
        <v>555</v>
      </c>
      <c r="C94" s="475">
        <v>1064216</v>
      </c>
      <c r="D94" s="475">
        <v>52184</v>
      </c>
      <c r="E94" s="475">
        <v>1012032</v>
      </c>
      <c r="F94" s="475">
        <v>388014</v>
      </c>
      <c r="G94" s="475">
        <v>218607</v>
      </c>
      <c r="H94" s="475">
        <v>62100</v>
      </c>
      <c r="I94" s="475" t="s">
        <v>555</v>
      </c>
      <c r="J94" s="475">
        <v>16581</v>
      </c>
      <c r="K94" s="475" t="s">
        <v>555</v>
      </c>
      <c r="L94" s="475" t="s">
        <v>555</v>
      </c>
      <c r="M94" s="475">
        <v>66576</v>
      </c>
      <c r="N94" s="475" t="s">
        <v>555</v>
      </c>
      <c r="O94" s="475" t="s">
        <v>555</v>
      </c>
      <c r="P94" s="475">
        <v>47600</v>
      </c>
      <c r="Q94" s="475" t="s">
        <v>555</v>
      </c>
      <c r="R94" s="475">
        <v>25750</v>
      </c>
      <c r="S94" s="475">
        <v>119068</v>
      </c>
      <c r="T94" s="475" t="s">
        <v>555</v>
      </c>
      <c r="U94" s="475">
        <v>119068</v>
      </c>
      <c r="V94" s="475" t="s">
        <v>555</v>
      </c>
      <c r="W94" s="480" t="s">
        <v>87</v>
      </c>
    </row>
    <row r="95" spans="1:23" s="475" customFormat="1" ht="9.75" customHeight="1" x14ac:dyDescent="0.15">
      <c r="A95" s="970" t="s">
        <v>789</v>
      </c>
      <c r="B95" s="475" t="s">
        <v>555</v>
      </c>
      <c r="C95" s="475">
        <v>1013655</v>
      </c>
      <c r="D95" s="475">
        <v>11427</v>
      </c>
      <c r="E95" s="475">
        <v>1002228</v>
      </c>
      <c r="F95" s="475">
        <v>109510</v>
      </c>
      <c r="G95" s="475">
        <v>85565</v>
      </c>
      <c r="H95" s="475">
        <v>37965</v>
      </c>
      <c r="I95" s="475" t="s">
        <v>555</v>
      </c>
      <c r="J95" s="475" t="s">
        <v>555</v>
      </c>
      <c r="K95" s="475" t="s">
        <v>555</v>
      </c>
      <c r="L95" s="475" t="s">
        <v>555</v>
      </c>
      <c r="M95" s="475">
        <v>47600</v>
      </c>
      <c r="N95" s="475" t="s">
        <v>555</v>
      </c>
      <c r="O95" s="475" t="s">
        <v>555</v>
      </c>
      <c r="P95" s="475" t="s">
        <v>555</v>
      </c>
      <c r="Q95" s="475" t="s">
        <v>555</v>
      </c>
      <c r="R95" s="475" t="s">
        <v>555</v>
      </c>
      <c r="S95" s="475">
        <v>21842</v>
      </c>
      <c r="T95" s="475" t="s">
        <v>555</v>
      </c>
      <c r="U95" s="475">
        <v>21842</v>
      </c>
      <c r="V95" s="475" t="s">
        <v>555</v>
      </c>
      <c r="W95" s="480" t="s">
        <v>88</v>
      </c>
    </row>
    <row r="96" spans="1:23" s="475" customFormat="1" ht="9.75" customHeight="1" x14ac:dyDescent="0.15">
      <c r="A96" s="970" t="s">
        <v>823</v>
      </c>
      <c r="B96" s="475" t="s">
        <v>555</v>
      </c>
      <c r="C96" s="475">
        <v>1025845</v>
      </c>
      <c r="D96" s="475">
        <v>7832</v>
      </c>
      <c r="E96" s="475">
        <v>1018013</v>
      </c>
      <c r="F96" s="475">
        <v>152326</v>
      </c>
      <c r="G96" s="475">
        <v>63872</v>
      </c>
      <c r="H96" s="475">
        <v>63872</v>
      </c>
      <c r="I96" s="475" t="s">
        <v>555</v>
      </c>
      <c r="J96" s="475" t="s">
        <v>555</v>
      </c>
      <c r="K96" s="475" t="s">
        <v>555</v>
      </c>
      <c r="L96" s="475" t="s">
        <v>555</v>
      </c>
      <c r="M96" s="475" t="s">
        <v>555</v>
      </c>
      <c r="N96" s="475" t="s">
        <v>555</v>
      </c>
      <c r="O96" s="475" t="s">
        <v>555</v>
      </c>
      <c r="P96" s="475" t="s">
        <v>555</v>
      </c>
      <c r="Q96" s="475" t="s">
        <v>555</v>
      </c>
      <c r="R96" s="475" t="s">
        <v>555</v>
      </c>
      <c r="S96" s="475">
        <v>69177</v>
      </c>
      <c r="T96" s="475" t="s">
        <v>555</v>
      </c>
      <c r="U96" s="475">
        <v>69177</v>
      </c>
      <c r="V96" s="475" t="s">
        <v>555</v>
      </c>
      <c r="W96" s="480" t="s">
        <v>103</v>
      </c>
    </row>
    <row r="97" spans="1:23" s="475" customFormat="1" ht="9.75" customHeight="1" x14ac:dyDescent="0.15">
      <c r="A97" s="970" t="s">
        <v>791</v>
      </c>
      <c r="B97" s="475" t="s">
        <v>555</v>
      </c>
      <c r="C97" s="475">
        <v>943518</v>
      </c>
      <c r="D97" s="475">
        <v>8458</v>
      </c>
      <c r="E97" s="475">
        <v>935060</v>
      </c>
      <c r="F97" s="475">
        <v>80473</v>
      </c>
      <c r="G97" s="475" t="s">
        <v>555</v>
      </c>
      <c r="H97" s="475" t="s">
        <v>555</v>
      </c>
      <c r="I97" s="475" t="s">
        <v>555</v>
      </c>
      <c r="J97" s="475" t="s">
        <v>555</v>
      </c>
      <c r="K97" s="475" t="s">
        <v>555</v>
      </c>
      <c r="L97" s="475" t="s">
        <v>555</v>
      </c>
      <c r="M97" s="475" t="s">
        <v>555</v>
      </c>
      <c r="N97" s="475" t="s">
        <v>555</v>
      </c>
      <c r="O97" s="475" t="s">
        <v>555</v>
      </c>
      <c r="P97" s="475" t="s">
        <v>555</v>
      </c>
      <c r="Q97" s="475" t="s">
        <v>555</v>
      </c>
      <c r="R97" s="475" t="s">
        <v>555</v>
      </c>
      <c r="S97" s="475">
        <v>51771</v>
      </c>
      <c r="T97" s="475" t="s">
        <v>555</v>
      </c>
      <c r="U97" s="475">
        <v>51771</v>
      </c>
      <c r="V97" s="475" t="s">
        <v>555</v>
      </c>
      <c r="W97" s="480" t="s">
        <v>104</v>
      </c>
    </row>
    <row r="98" spans="1:23" s="475" customFormat="1" ht="9.75" customHeight="1" x14ac:dyDescent="0.15">
      <c r="A98" s="970" t="s">
        <v>806</v>
      </c>
      <c r="B98" s="475" t="s">
        <v>555</v>
      </c>
      <c r="C98" s="475">
        <v>1135337</v>
      </c>
      <c r="D98" s="475">
        <v>7566</v>
      </c>
      <c r="E98" s="475">
        <v>1127771</v>
      </c>
      <c r="F98" s="475">
        <v>155697</v>
      </c>
      <c r="G98" s="475" t="s">
        <v>555</v>
      </c>
      <c r="H98" s="475" t="s">
        <v>555</v>
      </c>
      <c r="I98" s="475" t="s">
        <v>555</v>
      </c>
      <c r="J98" s="475" t="s">
        <v>555</v>
      </c>
      <c r="K98" s="475" t="s">
        <v>555</v>
      </c>
      <c r="L98" s="475" t="s">
        <v>555</v>
      </c>
      <c r="M98" s="475" t="s">
        <v>555</v>
      </c>
      <c r="N98" s="475" t="s">
        <v>555</v>
      </c>
      <c r="O98" s="475" t="s">
        <v>555</v>
      </c>
      <c r="P98" s="475" t="s">
        <v>555</v>
      </c>
      <c r="Q98" s="475" t="s">
        <v>555</v>
      </c>
      <c r="R98" s="475" t="s">
        <v>555</v>
      </c>
      <c r="S98" s="475">
        <v>90841</v>
      </c>
      <c r="T98" s="475" t="s">
        <v>555</v>
      </c>
      <c r="U98" s="475">
        <v>90841</v>
      </c>
      <c r="V98" s="475" t="s">
        <v>555</v>
      </c>
      <c r="W98" s="480" t="s">
        <v>105</v>
      </c>
    </row>
    <row r="99" spans="1:23" s="475" customFormat="1" ht="9.75" customHeight="1" x14ac:dyDescent="0.15">
      <c r="A99" s="970" t="s">
        <v>793</v>
      </c>
      <c r="B99" s="475" t="s">
        <v>555</v>
      </c>
      <c r="C99" s="475">
        <v>1098908</v>
      </c>
      <c r="D99" s="475">
        <v>7397</v>
      </c>
      <c r="E99" s="475">
        <v>1091511</v>
      </c>
      <c r="F99" s="475">
        <v>190141</v>
      </c>
      <c r="G99" s="475">
        <v>96952</v>
      </c>
      <c r="H99" s="475">
        <v>60215</v>
      </c>
      <c r="I99" s="475" t="s">
        <v>555</v>
      </c>
      <c r="J99" s="475">
        <v>36737</v>
      </c>
      <c r="K99" s="475" t="s">
        <v>555</v>
      </c>
      <c r="L99" s="475" t="s">
        <v>555</v>
      </c>
      <c r="M99" s="475" t="s">
        <v>555</v>
      </c>
      <c r="N99" s="475" t="s">
        <v>555</v>
      </c>
      <c r="O99" s="475" t="s">
        <v>555</v>
      </c>
      <c r="P99" s="475" t="s">
        <v>555</v>
      </c>
      <c r="Q99" s="475" t="s">
        <v>555</v>
      </c>
      <c r="R99" s="475" t="s">
        <v>555</v>
      </c>
      <c r="S99" s="475">
        <v>44515</v>
      </c>
      <c r="T99" s="475" t="s">
        <v>555</v>
      </c>
      <c r="U99" s="475">
        <v>44515</v>
      </c>
      <c r="V99" s="475" t="s">
        <v>555</v>
      </c>
      <c r="W99" s="480" t="s">
        <v>106</v>
      </c>
    </row>
    <row r="100" spans="1:23" s="475" customFormat="1" ht="9.75" customHeight="1" x14ac:dyDescent="0.15">
      <c r="A100" s="970" t="s">
        <v>794</v>
      </c>
      <c r="B100" s="475" t="s">
        <v>555</v>
      </c>
      <c r="C100" s="475">
        <v>1058947</v>
      </c>
      <c r="D100" s="475">
        <v>7558</v>
      </c>
      <c r="E100" s="475">
        <v>1051389</v>
      </c>
      <c r="F100" s="475">
        <v>156274</v>
      </c>
      <c r="G100" s="475">
        <v>59285</v>
      </c>
      <c r="H100" s="475">
        <v>25233</v>
      </c>
      <c r="I100" s="475" t="s">
        <v>555</v>
      </c>
      <c r="J100" s="475" t="s">
        <v>555</v>
      </c>
      <c r="K100" s="475" t="s">
        <v>555</v>
      </c>
      <c r="L100" s="475" t="s">
        <v>555</v>
      </c>
      <c r="M100" s="475">
        <v>34052</v>
      </c>
      <c r="N100" s="475" t="s">
        <v>555</v>
      </c>
      <c r="O100" s="475" t="s">
        <v>555</v>
      </c>
      <c r="P100" s="475" t="s">
        <v>555</v>
      </c>
      <c r="Q100" s="475" t="s">
        <v>555</v>
      </c>
      <c r="R100" s="475" t="s">
        <v>555</v>
      </c>
      <c r="S100" s="475">
        <v>1298</v>
      </c>
      <c r="T100" s="475" t="s">
        <v>555</v>
      </c>
      <c r="U100" s="475">
        <v>1298</v>
      </c>
      <c r="V100" s="475" t="s">
        <v>555</v>
      </c>
      <c r="W100" s="480" t="s">
        <v>107</v>
      </c>
    </row>
    <row r="101" spans="1:23" s="475" customFormat="1" ht="9.75" customHeight="1" x14ac:dyDescent="0.15">
      <c r="A101" s="970" t="s">
        <v>814</v>
      </c>
      <c r="B101" s="475" t="s">
        <v>555</v>
      </c>
      <c r="C101" s="475">
        <v>1050829</v>
      </c>
      <c r="D101" s="475">
        <v>8846</v>
      </c>
      <c r="E101" s="475">
        <v>1041983</v>
      </c>
      <c r="F101" s="475">
        <v>354411</v>
      </c>
      <c r="G101" s="475">
        <v>287972</v>
      </c>
      <c r="H101" s="475">
        <v>92775</v>
      </c>
      <c r="I101" s="475">
        <v>48749</v>
      </c>
      <c r="J101" s="475">
        <v>38095</v>
      </c>
      <c r="K101" s="475" t="s">
        <v>555</v>
      </c>
      <c r="L101" s="475" t="s">
        <v>555</v>
      </c>
      <c r="M101" s="475">
        <v>96753</v>
      </c>
      <c r="N101" s="475" t="s">
        <v>555</v>
      </c>
      <c r="O101" s="475">
        <v>11600</v>
      </c>
      <c r="P101" s="475" t="s">
        <v>555</v>
      </c>
      <c r="Q101" s="475" t="s">
        <v>555</v>
      </c>
      <c r="R101" s="475" t="s">
        <v>555</v>
      </c>
      <c r="S101" s="475">
        <v>46727</v>
      </c>
      <c r="T101" s="475" t="s">
        <v>555</v>
      </c>
      <c r="U101" s="475">
        <v>46727</v>
      </c>
      <c r="V101" s="475" t="s">
        <v>555</v>
      </c>
      <c r="W101" s="480" t="s">
        <v>89</v>
      </c>
    </row>
    <row r="102" spans="1:23" s="475" customFormat="1" ht="9.75" customHeight="1" x14ac:dyDescent="0.15">
      <c r="A102" s="970" t="s">
        <v>796</v>
      </c>
      <c r="B102" s="475" t="s">
        <v>555</v>
      </c>
      <c r="C102" s="475">
        <v>1105429</v>
      </c>
      <c r="D102" s="475">
        <v>9772</v>
      </c>
      <c r="E102" s="475">
        <v>1095657</v>
      </c>
      <c r="F102" s="475">
        <v>367752</v>
      </c>
      <c r="G102" s="475">
        <v>268775</v>
      </c>
      <c r="H102" s="475">
        <v>145630</v>
      </c>
      <c r="I102" s="475" t="s">
        <v>555</v>
      </c>
      <c r="J102" s="475">
        <v>17860</v>
      </c>
      <c r="K102" s="475" t="s">
        <v>555</v>
      </c>
      <c r="L102" s="475" t="s">
        <v>555</v>
      </c>
      <c r="M102" s="475">
        <v>33721</v>
      </c>
      <c r="N102" s="475">
        <v>19680</v>
      </c>
      <c r="O102" s="475">
        <v>51884</v>
      </c>
      <c r="P102" s="475" t="s">
        <v>555</v>
      </c>
      <c r="Q102" s="475" t="s">
        <v>555</v>
      </c>
      <c r="R102" s="475" t="s">
        <v>555</v>
      </c>
      <c r="S102" s="475">
        <v>26126</v>
      </c>
      <c r="T102" s="475" t="s">
        <v>555</v>
      </c>
      <c r="U102" s="475">
        <v>26126</v>
      </c>
      <c r="V102" s="475" t="s">
        <v>555</v>
      </c>
      <c r="W102" s="480" t="s">
        <v>90</v>
      </c>
    </row>
    <row r="103" spans="1:23" s="475" customFormat="1" ht="9.75" customHeight="1" x14ac:dyDescent="0.15">
      <c r="A103" s="970" t="s">
        <v>797</v>
      </c>
      <c r="B103" s="475" t="s">
        <v>555</v>
      </c>
      <c r="C103" s="475">
        <v>1127487</v>
      </c>
      <c r="D103" s="475">
        <v>12892</v>
      </c>
      <c r="E103" s="475">
        <v>1114595</v>
      </c>
      <c r="F103" s="475">
        <v>526775</v>
      </c>
      <c r="G103" s="475">
        <v>408141</v>
      </c>
      <c r="H103" s="475">
        <v>124838</v>
      </c>
      <c r="I103" s="475" t="s">
        <v>555</v>
      </c>
      <c r="J103" s="475" t="s">
        <v>555</v>
      </c>
      <c r="K103" s="475" t="s">
        <v>555</v>
      </c>
      <c r="L103" s="475" t="s">
        <v>555</v>
      </c>
      <c r="M103" s="475">
        <v>159846</v>
      </c>
      <c r="N103" s="475">
        <v>78997</v>
      </c>
      <c r="O103" s="475">
        <v>44460</v>
      </c>
      <c r="P103" s="475" t="s">
        <v>555</v>
      </c>
      <c r="Q103" s="475" t="s">
        <v>555</v>
      </c>
      <c r="R103" s="475" t="s">
        <v>555</v>
      </c>
      <c r="S103" s="475">
        <v>39393</v>
      </c>
      <c r="T103" s="475" t="s">
        <v>555</v>
      </c>
      <c r="U103" s="475">
        <v>39393</v>
      </c>
      <c r="V103" s="475" t="s">
        <v>555</v>
      </c>
      <c r="W103" s="480" t="s">
        <v>91</v>
      </c>
    </row>
    <row r="104" spans="1:23" s="475" customFormat="1" ht="9.75" customHeight="1" x14ac:dyDescent="0.15">
      <c r="A104" s="970" t="s">
        <v>798</v>
      </c>
      <c r="B104" s="475" t="s">
        <v>555</v>
      </c>
      <c r="C104" s="475">
        <v>1084961</v>
      </c>
      <c r="D104" s="475">
        <v>11083</v>
      </c>
      <c r="E104" s="475">
        <v>1073878</v>
      </c>
      <c r="F104" s="475">
        <v>318817</v>
      </c>
      <c r="G104" s="475">
        <v>275866</v>
      </c>
      <c r="H104" s="475">
        <v>217226</v>
      </c>
      <c r="I104" s="475" t="s">
        <v>555</v>
      </c>
      <c r="J104" s="475">
        <v>18940</v>
      </c>
      <c r="K104" s="475" t="s">
        <v>555</v>
      </c>
      <c r="L104" s="475" t="s">
        <v>555</v>
      </c>
      <c r="M104" s="475">
        <v>39700</v>
      </c>
      <c r="N104" s="475" t="s">
        <v>555</v>
      </c>
      <c r="O104" s="475" t="s">
        <v>555</v>
      </c>
      <c r="P104" s="475" t="s">
        <v>555</v>
      </c>
      <c r="Q104" s="475" t="s">
        <v>555</v>
      </c>
      <c r="R104" s="475" t="s">
        <v>555</v>
      </c>
      <c r="S104" s="475">
        <v>25059</v>
      </c>
      <c r="T104" s="475" t="s">
        <v>555</v>
      </c>
      <c r="U104" s="475">
        <v>25059</v>
      </c>
      <c r="V104" s="475" t="s">
        <v>555</v>
      </c>
      <c r="W104" s="480" t="s">
        <v>799</v>
      </c>
    </row>
    <row r="105" spans="1:23" s="475" customFormat="1" ht="9.75" customHeight="1" x14ac:dyDescent="0.15">
      <c r="A105" s="970" t="s">
        <v>787</v>
      </c>
      <c r="B105" s="475" t="s">
        <v>555</v>
      </c>
      <c r="C105" s="475">
        <v>896913</v>
      </c>
      <c r="D105" s="475">
        <v>10001</v>
      </c>
      <c r="E105" s="475">
        <v>886912</v>
      </c>
      <c r="F105" s="475">
        <v>257197</v>
      </c>
      <c r="G105" s="475">
        <v>171305</v>
      </c>
      <c r="H105" s="475">
        <v>37306</v>
      </c>
      <c r="I105" s="475" t="s">
        <v>555</v>
      </c>
      <c r="J105" s="475">
        <v>19079</v>
      </c>
      <c r="K105" s="475" t="s">
        <v>555</v>
      </c>
      <c r="L105" s="475" t="s">
        <v>555</v>
      </c>
      <c r="M105" s="475">
        <v>114920</v>
      </c>
      <c r="N105" s="475" t="s">
        <v>555</v>
      </c>
      <c r="O105" s="475" t="s">
        <v>555</v>
      </c>
      <c r="P105" s="475" t="s">
        <v>555</v>
      </c>
      <c r="Q105" s="475" t="s">
        <v>555</v>
      </c>
      <c r="R105" s="475" t="s">
        <v>555</v>
      </c>
      <c r="S105" s="475">
        <v>1393</v>
      </c>
      <c r="T105" s="475" t="s">
        <v>555</v>
      </c>
      <c r="U105" s="475">
        <v>1393</v>
      </c>
      <c r="V105" s="475" t="s">
        <v>555</v>
      </c>
      <c r="W105" s="480" t="s">
        <v>86</v>
      </c>
    </row>
    <row r="106" spans="1:23" s="475" customFormat="1" ht="9.75" customHeight="1" x14ac:dyDescent="0.15">
      <c r="A106" s="971" t="s">
        <v>800</v>
      </c>
      <c r="B106" s="479" t="s">
        <v>555</v>
      </c>
      <c r="C106" s="478">
        <v>869476</v>
      </c>
      <c r="D106" s="478">
        <v>12520</v>
      </c>
      <c r="E106" s="478">
        <v>856956</v>
      </c>
      <c r="F106" s="478">
        <v>448080</v>
      </c>
      <c r="G106" s="478">
        <v>318352</v>
      </c>
      <c r="H106" s="478">
        <v>119782</v>
      </c>
      <c r="I106" s="478" t="s">
        <v>555</v>
      </c>
      <c r="J106" s="478" t="s">
        <v>555</v>
      </c>
      <c r="K106" s="478" t="s">
        <v>555</v>
      </c>
      <c r="L106" s="478">
        <v>45300</v>
      </c>
      <c r="M106" s="478">
        <v>118300</v>
      </c>
      <c r="N106" s="478">
        <v>34970</v>
      </c>
      <c r="O106" s="478" t="s">
        <v>555</v>
      </c>
      <c r="P106" s="478" t="s">
        <v>555</v>
      </c>
      <c r="Q106" s="478" t="s">
        <v>555</v>
      </c>
      <c r="R106" s="478" t="s">
        <v>555</v>
      </c>
      <c r="S106" s="478">
        <v>24745</v>
      </c>
      <c r="T106" s="478" t="s">
        <v>555</v>
      </c>
      <c r="U106" s="478">
        <v>24745</v>
      </c>
      <c r="V106" s="478" t="s">
        <v>555</v>
      </c>
      <c r="W106" s="476" t="s">
        <v>87</v>
      </c>
    </row>
    <row r="107" spans="1:23" ht="12" customHeight="1" x14ac:dyDescent="0.15"/>
    <row r="108" spans="1:23" ht="12" customHeight="1" x14ac:dyDescent="0.15"/>
    <row r="109" spans="1:23" ht="12" customHeight="1" x14ac:dyDescent="0.15">
      <c r="K109" s="490" t="s">
        <v>108</v>
      </c>
    </row>
    <row r="110" spans="1:23" s="486" customFormat="1" ht="21" customHeight="1" x14ac:dyDescent="0.15">
      <c r="A110" s="1023" t="s">
        <v>230</v>
      </c>
      <c r="B110" s="489" t="s">
        <v>439</v>
      </c>
      <c r="C110" s="488"/>
      <c r="D110" s="488"/>
      <c r="E110" s="488"/>
      <c r="F110" s="488"/>
      <c r="G110" s="488"/>
      <c r="H110" s="488"/>
      <c r="I110" s="488"/>
      <c r="J110" s="488"/>
      <c r="K110" s="851"/>
      <c r="L110" s="852" t="s">
        <v>402</v>
      </c>
      <c r="M110" s="488"/>
      <c r="N110" s="488"/>
      <c r="O110" s="488"/>
      <c r="P110" s="851"/>
      <c r="Q110" s="852" t="s">
        <v>386</v>
      </c>
      <c r="R110" s="488"/>
      <c r="S110" s="488"/>
      <c r="T110" s="488"/>
      <c r="U110" s="488"/>
      <c r="V110" s="488"/>
      <c r="W110" s="1026" t="s">
        <v>92</v>
      </c>
    </row>
    <row r="111" spans="1:23" s="486" customFormat="1" ht="21" customHeight="1" x14ac:dyDescent="0.15">
      <c r="A111" s="1024"/>
      <c r="B111" s="834" t="s">
        <v>692</v>
      </c>
      <c r="C111" s="852" t="s">
        <v>318</v>
      </c>
      <c r="D111" s="851"/>
      <c r="E111" s="852" t="s">
        <v>317</v>
      </c>
      <c r="F111" s="488"/>
      <c r="G111" s="488"/>
      <c r="H111" s="488"/>
      <c r="I111" s="851"/>
      <c r="J111" s="852" t="s">
        <v>1408</v>
      </c>
      <c r="K111" s="851"/>
      <c r="L111" s="1029" t="s">
        <v>400</v>
      </c>
      <c r="M111" s="852" t="s">
        <v>345</v>
      </c>
      <c r="N111" s="488"/>
      <c r="O111" s="488"/>
      <c r="P111" s="851"/>
      <c r="Q111" s="1029" t="s">
        <v>383</v>
      </c>
      <c r="R111" s="852" t="s">
        <v>345</v>
      </c>
      <c r="S111" s="488"/>
      <c r="T111" s="488"/>
      <c r="U111" s="488"/>
      <c r="V111" s="488"/>
      <c r="W111" s="1027"/>
    </row>
    <row r="112" spans="1:23" s="486" customFormat="1" ht="52.5" customHeight="1" x14ac:dyDescent="0.15">
      <c r="A112" s="1025"/>
      <c r="B112" s="487" t="s">
        <v>413</v>
      </c>
      <c r="C112" s="854" t="s">
        <v>26</v>
      </c>
      <c r="D112" s="487" t="s">
        <v>411</v>
      </c>
      <c r="E112" s="854" t="s">
        <v>60</v>
      </c>
      <c r="F112" s="487" t="s">
        <v>310</v>
      </c>
      <c r="G112" s="487" t="s">
        <v>381</v>
      </c>
      <c r="H112" s="487" t="s">
        <v>433</v>
      </c>
      <c r="I112" s="487" t="s">
        <v>432</v>
      </c>
      <c r="J112" s="854" t="s">
        <v>409</v>
      </c>
      <c r="K112" s="487" t="s">
        <v>431</v>
      </c>
      <c r="L112" s="1030"/>
      <c r="M112" s="854" t="s">
        <v>1403</v>
      </c>
      <c r="N112" s="487" t="s">
        <v>334</v>
      </c>
      <c r="O112" s="487" t="s">
        <v>1354</v>
      </c>
      <c r="P112" s="487" t="s">
        <v>365</v>
      </c>
      <c r="Q112" s="1030"/>
      <c r="R112" s="854" t="s">
        <v>1403</v>
      </c>
      <c r="S112" s="487" t="s">
        <v>334</v>
      </c>
      <c r="T112" s="487" t="s">
        <v>1354</v>
      </c>
      <c r="U112" s="487" t="s">
        <v>365</v>
      </c>
      <c r="V112" s="491" t="s">
        <v>333</v>
      </c>
      <c r="W112" s="1028"/>
    </row>
    <row r="113" spans="1:23" s="475" customFormat="1" ht="9.75" customHeight="1" x14ac:dyDescent="0.15">
      <c r="A113" s="969" t="s">
        <v>772</v>
      </c>
      <c r="B113" s="485">
        <v>38700</v>
      </c>
      <c r="C113" s="484" t="s">
        <v>555</v>
      </c>
      <c r="D113" s="484" t="s">
        <v>555</v>
      </c>
      <c r="E113" s="484">
        <v>263260</v>
      </c>
      <c r="F113" s="484">
        <v>146295</v>
      </c>
      <c r="G113" s="484" t="s">
        <v>555</v>
      </c>
      <c r="H113" s="484">
        <v>114536</v>
      </c>
      <c r="I113" s="484">
        <v>2429</v>
      </c>
      <c r="J113" s="484">
        <v>58140</v>
      </c>
      <c r="K113" s="484">
        <v>58140</v>
      </c>
      <c r="L113" s="484">
        <v>10243</v>
      </c>
      <c r="M113" s="484">
        <v>10243</v>
      </c>
      <c r="N113" s="484">
        <v>3251</v>
      </c>
      <c r="O113" s="484">
        <v>6992</v>
      </c>
      <c r="P113" s="484" t="s">
        <v>555</v>
      </c>
      <c r="Q113" s="484">
        <v>10772593</v>
      </c>
      <c r="R113" s="484">
        <v>2035915</v>
      </c>
      <c r="S113" s="484">
        <v>146285</v>
      </c>
      <c r="T113" s="484">
        <v>236621</v>
      </c>
      <c r="U113" s="484">
        <v>1463593</v>
      </c>
      <c r="V113" s="484">
        <v>189416</v>
      </c>
      <c r="W113" s="482" t="s">
        <v>99</v>
      </c>
    </row>
    <row r="114" spans="1:23" s="475" customFormat="1" ht="9.75" customHeight="1" x14ac:dyDescent="0.15">
      <c r="A114" s="970" t="s">
        <v>773</v>
      </c>
      <c r="B114" s="475" t="s">
        <v>555</v>
      </c>
      <c r="C114" s="475" t="s">
        <v>555</v>
      </c>
      <c r="D114" s="475" t="s">
        <v>555</v>
      </c>
      <c r="E114" s="475">
        <v>407710</v>
      </c>
      <c r="F114" s="475">
        <v>289116</v>
      </c>
      <c r="G114" s="475" t="s">
        <v>555</v>
      </c>
      <c r="H114" s="475">
        <v>118594</v>
      </c>
      <c r="I114" s="475" t="s">
        <v>555</v>
      </c>
      <c r="J114" s="475">
        <v>36603</v>
      </c>
      <c r="K114" s="475">
        <v>36603</v>
      </c>
      <c r="L114" s="475">
        <v>17296</v>
      </c>
      <c r="M114" s="475">
        <v>17296</v>
      </c>
      <c r="N114" s="475">
        <v>6800</v>
      </c>
      <c r="O114" s="475">
        <v>10496</v>
      </c>
      <c r="P114" s="475" t="s">
        <v>555</v>
      </c>
      <c r="Q114" s="475">
        <v>11064075</v>
      </c>
      <c r="R114" s="475">
        <v>1704919</v>
      </c>
      <c r="S114" s="475">
        <v>231724</v>
      </c>
      <c r="T114" s="475">
        <v>148687</v>
      </c>
      <c r="U114" s="475">
        <v>1106191</v>
      </c>
      <c r="V114" s="475">
        <v>149438</v>
      </c>
      <c r="W114" s="480" t="s">
        <v>233</v>
      </c>
    </row>
    <row r="115" spans="1:23" s="475" customFormat="1" ht="9.75" customHeight="1" x14ac:dyDescent="0.15">
      <c r="A115" s="970" t="s">
        <v>774</v>
      </c>
      <c r="B115" s="475" t="s">
        <v>555</v>
      </c>
      <c r="C115" s="475" t="s">
        <v>555</v>
      </c>
      <c r="D115" s="475" t="s">
        <v>555</v>
      </c>
      <c r="E115" s="475">
        <v>239134</v>
      </c>
      <c r="F115" s="475">
        <v>149681</v>
      </c>
      <c r="G115" s="475" t="s">
        <v>555</v>
      </c>
      <c r="H115" s="475">
        <v>89453</v>
      </c>
      <c r="I115" s="475" t="s">
        <v>555</v>
      </c>
      <c r="J115" s="475">
        <v>23274</v>
      </c>
      <c r="K115" s="475">
        <v>23274</v>
      </c>
      <c r="L115" s="475">
        <v>51095</v>
      </c>
      <c r="M115" s="475">
        <v>51095</v>
      </c>
      <c r="N115" s="475" t="s">
        <v>555</v>
      </c>
      <c r="O115" s="475">
        <v>10094</v>
      </c>
      <c r="P115" s="475">
        <v>41001</v>
      </c>
      <c r="Q115" s="475">
        <v>10058468</v>
      </c>
      <c r="R115" s="475">
        <v>1301119</v>
      </c>
      <c r="S115" s="475">
        <v>199160</v>
      </c>
      <c r="T115" s="475">
        <v>140080</v>
      </c>
      <c r="U115" s="475">
        <v>657460</v>
      </c>
      <c r="V115" s="475">
        <v>273019</v>
      </c>
      <c r="W115" s="480" t="s">
        <v>529</v>
      </c>
    </row>
    <row r="116" spans="1:23" s="475" customFormat="1" ht="9.75" customHeight="1" x14ac:dyDescent="0.15">
      <c r="A116" s="970" t="s">
        <v>804</v>
      </c>
      <c r="B116" s="475">
        <v>52545</v>
      </c>
      <c r="C116" s="475" t="s">
        <v>555</v>
      </c>
      <c r="D116" s="475" t="s">
        <v>555</v>
      </c>
      <c r="E116" s="475">
        <v>388235</v>
      </c>
      <c r="F116" s="475">
        <v>303415</v>
      </c>
      <c r="G116" s="475" t="s">
        <v>555</v>
      </c>
      <c r="H116" s="475">
        <v>84820</v>
      </c>
      <c r="I116" s="475" t="s">
        <v>555</v>
      </c>
      <c r="J116" s="475">
        <v>27076</v>
      </c>
      <c r="K116" s="475">
        <v>27076</v>
      </c>
      <c r="L116" s="475" t="s">
        <v>555</v>
      </c>
      <c r="M116" s="475" t="s">
        <v>555</v>
      </c>
      <c r="N116" s="475" t="s">
        <v>555</v>
      </c>
      <c r="O116" s="475" t="s">
        <v>555</v>
      </c>
      <c r="P116" s="475" t="s">
        <v>555</v>
      </c>
      <c r="Q116" s="475">
        <v>10087919</v>
      </c>
      <c r="R116" s="475">
        <v>822210</v>
      </c>
      <c r="S116" s="475">
        <v>150144</v>
      </c>
      <c r="T116" s="475">
        <v>449491</v>
      </c>
      <c r="U116" s="475">
        <v>168575</v>
      </c>
      <c r="V116" s="475" t="s">
        <v>555</v>
      </c>
      <c r="W116" s="480" t="s">
        <v>599</v>
      </c>
    </row>
    <row r="117" spans="1:23" s="475" customFormat="1" ht="9.75" customHeight="1" x14ac:dyDescent="0.15">
      <c r="A117" s="970" t="s">
        <v>776</v>
      </c>
      <c r="B117" s="475" t="s">
        <v>555</v>
      </c>
      <c r="C117" s="475" t="s">
        <v>555</v>
      </c>
      <c r="D117" s="475" t="s">
        <v>555</v>
      </c>
      <c r="E117" s="475">
        <v>661618</v>
      </c>
      <c r="F117" s="475">
        <v>513970</v>
      </c>
      <c r="G117" s="475">
        <v>30600</v>
      </c>
      <c r="H117" s="475">
        <v>117048</v>
      </c>
      <c r="I117" s="475" t="s">
        <v>555</v>
      </c>
      <c r="J117" s="475">
        <v>27193</v>
      </c>
      <c r="K117" s="475">
        <v>27193</v>
      </c>
      <c r="L117" s="475">
        <v>3240</v>
      </c>
      <c r="M117" s="475">
        <v>3240</v>
      </c>
      <c r="N117" s="475" t="s">
        <v>555</v>
      </c>
      <c r="O117" s="475">
        <v>3240</v>
      </c>
      <c r="P117" s="475" t="s">
        <v>555</v>
      </c>
      <c r="Q117" s="475">
        <v>11164796</v>
      </c>
      <c r="R117" s="475">
        <v>532271</v>
      </c>
      <c r="S117" s="475">
        <v>100706</v>
      </c>
      <c r="T117" s="475">
        <v>215890</v>
      </c>
      <c r="U117" s="475">
        <v>149675</v>
      </c>
      <c r="V117" s="475" t="s">
        <v>555</v>
      </c>
      <c r="W117" s="480" t="s">
        <v>777</v>
      </c>
    </row>
    <row r="118" spans="1:23" s="475" customFormat="1" ht="6.75" customHeight="1" x14ac:dyDescent="0.15">
      <c r="A118" s="970"/>
      <c r="W118" s="480"/>
    </row>
    <row r="119" spans="1:23" s="475" customFormat="1" ht="9.75" customHeight="1" x14ac:dyDescent="0.15">
      <c r="A119" s="970" t="s">
        <v>738</v>
      </c>
      <c r="B119" s="475">
        <v>52545</v>
      </c>
      <c r="C119" s="475" t="s">
        <v>555</v>
      </c>
      <c r="D119" s="475" t="s">
        <v>555</v>
      </c>
      <c r="E119" s="475">
        <v>557996</v>
      </c>
      <c r="F119" s="475">
        <v>479700</v>
      </c>
      <c r="G119" s="475" t="s">
        <v>555</v>
      </c>
      <c r="H119" s="475">
        <v>78296</v>
      </c>
      <c r="I119" s="475" t="s">
        <v>555</v>
      </c>
      <c r="J119" s="475">
        <v>26416</v>
      </c>
      <c r="K119" s="475">
        <v>26416</v>
      </c>
      <c r="L119" s="475" t="s">
        <v>555</v>
      </c>
      <c r="M119" s="475" t="s">
        <v>555</v>
      </c>
      <c r="N119" s="475" t="s">
        <v>555</v>
      </c>
      <c r="O119" s="475" t="s">
        <v>555</v>
      </c>
      <c r="P119" s="475" t="s">
        <v>555</v>
      </c>
      <c r="Q119" s="475">
        <v>10709428</v>
      </c>
      <c r="R119" s="475">
        <v>915721</v>
      </c>
      <c r="S119" s="475">
        <v>200150</v>
      </c>
      <c r="T119" s="475">
        <v>492971</v>
      </c>
      <c r="U119" s="475">
        <v>118600</v>
      </c>
      <c r="V119" s="475" t="s">
        <v>555</v>
      </c>
      <c r="W119" s="480" t="s">
        <v>600</v>
      </c>
    </row>
    <row r="120" spans="1:23" s="475" customFormat="1" ht="9.75" customHeight="1" x14ac:dyDescent="0.15">
      <c r="A120" s="970" t="s">
        <v>776</v>
      </c>
      <c r="B120" s="475" t="s">
        <v>555</v>
      </c>
      <c r="C120" s="475">
        <v>49865</v>
      </c>
      <c r="D120" s="475">
        <v>49865</v>
      </c>
      <c r="E120" s="475">
        <v>561498</v>
      </c>
      <c r="F120" s="475">
        <v>410687</v>
      </c>
      <c r="G120" s="475">
        <v>30600</v>
      </c>
      <c r="H120" s="475">
        <v>120211</v>
      </c>
      <c r="I120" s="475" t="s">
        <v>555</v>
      </c>
      <c r="J120" s="475">
        <v>27118</v>
      </c>
      <c r="K120" s="475">
        <v>27118</v>
      </c>
      <c r="L120" s="475">
        <v>3240</v>
      </c>
      <c r="M120" s="475">
        <v>3240</v>
      </c>
      <c r="N120" s="475" t="s">
        <v>555</v>
      </c>
      <c r="O120" s="475">
        <v>3240</v>
      </c>
      <c r="P120" s="475" t="s">
        <v>555</v>
      </c>
      <c r="Q120" s="475">
        <v>10607853</v>
      </c>
      <c r="R120" s="475">
        <v>388785</v>
      </c>
      <c r="S120" s="475">
        <v>50700</v>
      </c>
      <c r="T120" s="475">
        <v>172410</v>
      </c>
      <c r="U120" s="475">
        <v>149675</v>
      </c>
      <c r="V120" s="475" t="s">
        <v>555</v>
      </c>
      <c r="W120" s="480" t="s">
        <v>779</v>
      </c>
    </row>
    <row r="121" spans="1:23" s="475" customFormat="1" ht="6.75" customHeight="1" x14ac:dyDescent="0.15">
      <c r="A121" s="970"/>
      <c r="W121" s="480"/>
    </row>
    <row r="122" spans="1:23" s="475" customFormat="1" ht="9.75" customHeight="1" x14ac:dyDescent="0.15">
      <c r="A122" s="970" t="s">
        <v>780</v>
      </c>
      <c r="B122" s="475" t="s">
        <v>555</v>
      </c>
      <c r="C122" s="475" t="s">
        <v>555</v>
      </c>
      <c r="D122" s="475" t="s">
        <v>555</v>
      </c>
      <c r="E122" s="475">
        <v>250909</v>
      </c>
      <c r="F122" s="475">
        <v>239765</v>
      </c>
      <c r="G122" s="475" t="s">
        <v>555</v>
      </c>
      <c r="H122" s="475">
        <v>11144</v>
      </c>
      <c r="I122" s="475" t="s">
        <v>555</v>
      </c>
      <c r="J122" s="475">
        <v>6795</v>
      </c>
      <c r="K122" s="475">
        <v>6795</v>
      </c>
      <c r="L122" s="475" t="s">
        <v>555</v>
      </c>
      <c r="M122" s="475" t="s">
        <v>555</v>
      </c>
      <c r="N122" s="475" t="s">
        <v>555</v>
      </c>
      <c r="O122" s="475" t="s">
        <v>555</v>
      </c>
      <c r="P122" s="475" t="s">
        <v>555</v>
      </c>
      <c r="Q122" s="475">
        <v>2498295</v>
      </c>
      <c r="R122" s="475">
        <v>143486</v>
      </c>
      <c r="S122" s="475">
        <v>50006</v>
      </c>
      <c r="T122" s="475">
        <v>43480</v>
      </c>
      <c r="U122" s="475" t="s">
        <v>555</v>
      </c>
      <c r="V122" s="475" t="s">
        <v>555</v>
      </c>
      <c r="W122" s="480" t="s">
        <v>601</v>
      </c>
    </row>
    <row r="123" spans="1:23" s="475" customFormat="1" ht="9.75" customHeight="1" x14ac:dyDescent="0.15">
      <c r="A123" s="970" t="s">
        <v>781</v>
      </c>
      <c r="B123" s="475" t="s">
        <v>555</v>
      </c>
      <c r="C123" s="475" t="s">
        <v>555</v>
      </c>
      <c r="D123" s="475" t="s">
        <v>555</v>
      </c>
      <c r="E123" s="475">
        <v>43669</v>
      </c>
      <c r="F123" s="475">
        <v>27240</v>
      </c>
      <c r="G123" s="475" t="s">
        <v>555</v>
      </c>
      <c r="H123" s="475">
        <v>16429</v>
      </c>
      <c r="I123" s="475" t="s">
        <v>555</v>
      </c>
      <c r="J123" s="475">
        <v>6413</v>
      </c>
      <c r="K123" s="475">
        <v>6413</v>
      </c>
      <c r="L123" s="475">
        <v>3240</v>
      </c>
      <c r="M123" s="475">
        <v>3240</v>
      </c>
      <c r="N123" s="475" t="s">
        <v>555</v>
      </c>
      <c r="O123" s="475">
        <v>3240</v>
      </c>
      <c r="P123" s="475" t="s">
        <v>555</v>
      </c>
      <c r="Q123" s="475">
        <v>3089409</v>
      </c>
      <c r="R123" s="475">
        <v>215183</v>
      </c>
      <c r="S123" s="475">
        <v>50700</v>
      </c>
      <c r="T123" s="475">
        <v>48800</v>
      </c>
      <c r="U123" s="475">
        <v>99683</v>
      </c>
      <c r="V123" s="475" t="s">
        <v>555</v>
      </c>
      <c r="W123" s="480" t="s">
        <v>100</v>
      </c>
    </row>
    <row r="124" spans="1:23" s="475" customFormat="1" ht="9.75" customHeight="1" x14ac:dyDescent="0.15">
      <c r="A124" s="970" t="s">
        <v>819</v>
      </c>
      <c r="B124" s="475" t="s">
        <v>555</v>
      </c>
      <c r="C124" s="475" t="s">
        <v>555</v>
      </c>
      <c r="D124" s="475" t="s">
        <v>555</v>
      </c>
      <c r="E124" s="475">
        <v>202722</v>
      </c>
      <c r="F124" s="475">
        <v>124605</v>
      </c>
      <c r="G124" s="475">
        <v>30600</v>
      </c>
      <c r="H124" s="475">
        <v>47517</v>
      </c>
      <c r="I124" s="475" t="s">
        <v>555</v>
      </c>
      <c r="J124" s="475">
        <v>6499</v>
      </c>
      <c r="K124" s="475">
        <v>6499</v>
      </c>
      <c r="L124" s="475" t="s">
        <v>555</v>
      </c>
      <c r="M124" s="475" t="s">
        <v>555</v>
      </c>
      <c r="N124" s="475" t="s">
        <v>555</v>
      </c>
      <c r="O124" s="475" t="s">
        <v>555</v>
      </c>
      <c r="P124" s="475" t="s">
        <v>555</v>
      </c>
      <c r="Q124" s="475">
        <v>3199632</v>
      </c>
      <c r="R124" s="475">
        <v>173602</v>
      </c>
      <c r="S124" s="475" t="s">
        <v>555</v>
      </c>
      <c r="T124" s="475">
        <v>123610</v>
      </c>
      <c r="U124" s="475">
        <v>49992</v>
      </c>
      <c r="V124" s="475" t="s">
        <v>555</v>
      </c>
      <c r="W124" s="480" t="s">
        <v>101</v>
      </c>
    </row>
    <row r="125" spans="1:23" s="475" customFormat="1" ht="9.75" customHeight="1" x14ac:dyDescent="0.15">
      <c r="A125" s="970" t="s">
        <v>783</v>
      </c>
      <c r="B125" s="475" t="s">
        <v>555</v>
      </c>
      <c r="C125" s="475" t="s">
        <v>555</v>
      </c>
      <c r="D125" s="475" t="s">
        <v>555</v>
      </c>
      <c r="E125" s="475">
        <v>164318</v>
      </c>
      <c r="F125" s="475">
        <v>122360</v>
      </c>
      <c r="G125" s="475" t="s">
        <v>555</v>
      </c>
      <c r="H125" s="475">
        <v>41958</v>
      </c>
      <c r="I125" s="475" t="s">
        <v>555</v>
      </c>
      <c r="J125" s="475">
        <v>7486</v>
      </c>
      <c r="K125" s="475">
        <v>7486</v>
      </c>
      <c r="L125" s="475" t="s">
        <v>555</v>
      </c>
      <c r="M125" s="475" t="s">
        <v>555</v>
      </c>
      <c r="N125" s="475" t="s">
        <v>555</v>
      </c>
      <c r="O125" s="475" t="s">
        <v>555</v>
      </c>
      <c r="P125" s="475" t="s">
        <v>555</v>
      </c>
      <c r="Q125" s="475">
        <v>2377460</v>
      </c>
      <c r="R125" s="475" t="s">
        <v>555</v>
      </c>
      <c r="S125" s="475" t="s">
        <v>555</v>
      </c>
      <c r="T125" s="475" t="s">
        <v>555</v>
      </c>
      <c r="U125" s="475" t="s">
        <v>555</v>
      </c>
      <c r="V125" s="475" t="s">
        <v>555</v>
      </c>
      <c r="W125" s="480" t="s">
        <v>102</v>
      </c>
    </row>
    <row r="126" spans="1:23" s="475" customFormat="1" ht="9.75" customHeight="1" x14ac:dyDescent="0.15">
      <c r="A126" s="970" t="s">
        <v>784</v>
      </c>
      <c r="B126" s="475" t="s">
        <v>555</v>
      </c>
      <c r="C126" s="475">
        <v>49865</v>
      </c>
      <c r="D126" s="475">
        <v>49865</v>
      </c>
      <c r="E126" s="475">
        <v>150789</v>
      </c>
      <c r="F126" s="475">
        <v>136482</v>
      </c>
      <c r="G126" s="475" t="s">
        <v>555</v>
      </c>
      <c r="H126" s="475">
        <v>14307</v>
      </c>
      <c r="I126" s="475" t="s">
        <v>555</v>
      </c>
      <c r="J126" s="475">
        <v>6720</v>
      </c>
      <c r="K126" s="475">
        <v>6720</v>
      </c>
      <c r="L126" s="475" t="s">
        <v>555</v>
      </c>
      <c r="M126" s="475" t="s">
        <v>555</v>
      </c>
      <c r="N126" s="475" t="s">
        <v>555</v>
      </c>
      <c r="O126" s="475" t="s">
        <v>555</v>
      </c>
      <c r="P126" s="475" t="s">
        <v>555</v>
      </c>
      <c r="Q126" s="475">
        <v>1941352</v>
      </c>
      <c r="R126" s="475" t="s">
        <v>555</v>
      </c>
      <c r="S126" s="475" t="s">
        <v>555</v>
      </c>
      <c r="T126" s="475" t="s">
        <v>555</v>
      </c>
      <c r="U126" s="475" t="s">
        <v>555</v>
      </c>
      <c r="V126" s="475" t="s">
        <v>555</v>
      </c>
      <c r="W126" s="480" t="s">
        <v>785</v>
      </c>
    </row>
    <row r="127" spans="1:23" s="475" customFormat="1" ht="6.75" customHeight="1" x14ac:dyDescent="0.15">
      <c r="A127" s="970"/>
      <c r="W127" s="480"/>
    </row>
    <row r="128" spans="1:23" s="475" customFormat="1" ht="9.75" customHeight="1" x14ac:dyDescent="0.15">
      <c r="A128" s="970" t="s">
        <v>786</v>
      </c>
      <c r="B128" s="475" t="s">
        <v>555</v>
      </c>
      <c r="C128" s="475" t="s">
        <v>555</v>
      </c>
      <c r="D128" s="475" t="s">
        <v>555</v>
      </c>
      <c r="E128" s="475">
        <v>135149</v>
      </c>
      <c r="F128" s="475">
        <v>124005</v>
      </c>
      <c r="G128" s="475" t="s">
        <v>555</v>
      </c>
      <c r="H128" s="475">
        <v>11144</v>
      </c>
      <c r="I128" s="475" t="s">
        <v>555</v>
      </c>
      <c r="J128" s="475">
        <v>2065</v>
      </c>
      <c r="K128" s="475">
        <v>2065</v>
      </c>
      <c r="L128" s="475" t="s">
        <v>555</v>
      </c>
      <c r="M128" s="475" t="s">
        <v>555</v>
      </c>
      <c r="N128" s="475" t="s">
        <v>555</v>
      </c>
      <c r="O128" s="475" t="s">
        <v>555</v>
      </c>
      <c r="P128" s="475" t="s">
        <v>555</v>
      </c>
      <c r="Q128" s="475">
        <v>841870</v>
      </c>
      <c r="R128" s="475">
        <v>50006</v>
      </c>
      <c r="S128" s="475">
        <v>50006</v>
      </c>
      <c r="T128" s="475" t="s">
        <v>555</v>
      </c>
      <c r="U128" s="475" t="s">
        <v>555</v>
      </c>
      <c r="V128" s="475" t="s">
        <v>555</v>
      </c>
      <c r="W128" s="480" t="s">
        <v>602</v>
      </c>
    </row>
    <row r="129" spans="1:23" s="475" customFormat="1" ht="9.75" customHeight="1" x14ac:dyDescent="0.15">
      <c r="A129" s="970" t="s">
        <v>787</v>
      </c>
      <c r="B129" s="475" t="s">
        <v>555</v>
      </c>
      <c r="C129" s="475" t="s">
        <v>555</v>
      </c>
      <c r="D129" s="475" t="s">
        <v>555</v>
      </c>
      <c r="E129" s="475">
        <v>68160</v>
      </c>
      <c r="F129" s="475">
        <v>68160</v>
      </c>
      <c r="G129" s="475" t="s">
        <v>555</v>
      </c>
      <c r="H129" s="475" t="s">
        <v>555</v>
      </c>
      <c r="I129" s="475" t="s">
        <v>555</v>
      </c>
      <c r="J129" s="475">
        <v>1991</v>
      </c>
      <c r="K129" s="475">
        <v>1991</v>
      </c>
      <c r="L129" s="475" t="s">
        <v>555</v>
      </c>
      <c r="M129" s="475" t="s">
        <v>555</v>
      </c>
      <c r="N129" s="475" t="s">
        <v>555</v>
      </c>
      <c r="O129" s="475" t="s">
        <v>555</v>
      </c>
      <c r="P129" s="475" t="s">
        <v>555</v>
      </c>
      <c r="Q129" s="475">
        <v>812901</v>
      </c>
      <c r="R129" s="475">
        <v>93480</v>
      </c>
      <c r="S129" s="475" t="s">
        <v>555</v>
      </c>
      <c r="T129" s="475">
        <v>43480</v>
      </c>
      <c r="U129" s="475" t="s">
        <v>555</v>
      </c>
      <c r="V129" s="475" t="s">
        <v>555</v>
      </c>
      <c r="W129" s="480" t="s">
        <v>86</v>
      </c>
    </row>
    <row r="130" spans="1:23" s="475" customFormat="1" ht="9.75" customHeight="1" x14ac:dyDescent="0.15">
      <c r="A130" s="970" t="s">
        <v>800</v>
      </c>
      <c r="B130" s="475" t="s">
        <v>555</v>
      </c>
      <c r="C130" s="475" t="s">
        <v>555</v>
      </c>
      <c r="D130" s="475" t="s">
        <v>555</v>
      </c>
      <c r="E130" s="475">
        <v>47600</v>
      </c>
      <c r="F130" s="475">
        <v>47600</v>
      </c>
      <c r="G130" s="475" t="s">
        <v>555</v>
      </c>
      <c r="H130" s="475" t="s">
        <v>555</v>
      </c>
      <c r="I130" s="475" t="s">
        <v>555</v>
      </c>
      <c r="J130" s="475">
        <v>2739</v>
      </c>
      <c r="K130" s="475">
        <v>2739</v>
      </c>
      <c r="L130" s="475" t="s">
        <v>555</v>
      </c>
      <c r="M130" s="475" t="s">
        <v>555</v>
      </c>
      <c r="N130" s="475" t="s">
        <v>555</v>
      </c>
      <c r="O130" s="475" t="s">
        <v>555</v>
      </c>
      <c r="P130" s="475" t="s">
        <v>555</v>
      </c>
      <c r="Q130" s="475">
        <v>843524</v>
      </c>
      <c r="R130" s="475" t="s">
        <v>555</v>
      </c>
      <c r="S130" s="475" t="s">
        <v>555</v>
      </c>
      <c r="T130" s="475" t="s">
        <v>555</v>
      </c>
      <c r="U130" s="475" t="s">
        <v>555</v>
      </c>
      <c r="V130" s="475" t="s">
        <v>555</v>
      </c>
      <c r="W130" s="480" t="s">
        <v>87</v>
      </c>
    </row>
    <row r="131" spans="1:23" s="475" customFormat="1" ht="9.75" customHeight="1" x14ac:dyDescent="0.15">
      <c r="A131" s="970" t="s">
        <v>789</v>
      </c>
      <c r="B131" s="475" t="s">
        <v>555</v>
      </c>
      <c r="C131" s="475" t="s">
        <v>555</v>
      </c>
      <c r="D131" s="475" t="s">
        <v>555</v>
      </c>
      <c r="E131" s="475" t="s">
        <v>555</v>
      </c>
      <c r="F131" s="475" t="s">
        <v>555</v>
      </c>
      <c r="G131" s="475" t="s">
        <v>555</v>
      </c>
      <c r="H131" s="475" t="s">
        <v>555</v>
      </c>
      <c r="I131" s="475" t="s">
        <v>555</v>
      </c>
      <c r="J131" s="475">
        <v>2103</v>
      </c>
      <c r="K131" s="475">
        <v>2103</v>
      </c>
      <c r="L131" s="475" t="s">
        <v>555</v>
      </c>
      <c r="M131" s="475" t="s">
        <v>555</v>
      </c>
      <c r="N131" s="475" t="s">
        <v>555</v>
      </c>
      <c r="O131" s="475" t="s">
        <v>555</v>
      </c>
      <c r="P131" s="475" t="s">
        <v>555</v>
      </c>
      <c r="Q131" s="475">
        <v>953653</v>
      </c>
      <c r="R131" s="475">
        <v>19800</v>
      </c>
      <c r="S131" s="475">
        <v>19800</v>
      </c>
      <c r="T131" s="475" t="s">
        <v>555</v>
      </c>
      <c r="U131" s="475" t="s">
        <v>555</v>
      </c>
      <c r="V131" s="475" t="s">
        <v>555</v>
      </c>
      <c r="W131" s="480" t="s">
        <v>88</v>
      </c>
    </row>
    <row r="132" spans="1:23" s="475" customFormat="1" ht="9.75" customHeight="1" x14ac:dyDescent="0.15">
      <c r="A132" s="970" t="s">
        <v>823</v>
      </c>
      <c r="B132" s="475" t="s">
        <v>555</v>
      </c>
      <c r="C132" s="475" t="s">
        <v>555</v>
      </c>
      <c r="D132" s="475" t="s">
        <v>555</v>
      </c>
      <c r="E132" s="475">
        <v>16940</v>
      </c>
      <c r="F132" s="475">
        <v>16940</v>
      </c>
      <c r="G132" s="475" t="s">
        <v>555</v>
      </c>
      <c r="H132" s="475" t="s">
        <v>555</v>
      </c>
      <c r="I132" s="475" t="s">
        <v>555</v>
      </c>
      <c r="J132" s="475">
        <v>2337</v>
      </c>
      <c r="K132" s="475">
        <v>2337</v>
      </c>
      <c r="L132" s="475">
        <v>1620</v>
      </c>
      <c r="M132" s="475">
        <v>1620</v>
      </c>
      <c r="N132" s="475" t="s">
        <v>555</v>
      </c>
      <c r="O132" s="475">
        <v>1620</v>
      </c>
      <c r="P132" s="475" t="s">
        <v>555</v>
      </c>
      <c r="Q132" s="475">
        <v>1134541</v>
      </c>
      <c r="R132" s="475">
        <v>79700</v>
      </c>
      <c r="S132" s="475">
        <v>30900</v>
      </c>
      <c r="T132" s="475">
        <v>48800</v>
      </c>
      <c r="U132" s="475" t="s">
        <v>555</v>
      </c>
      <c r="V132" s="475" t="s">
        <v>555</v>
      </c>
      <c r="W132" s="480" t="s">
        <v>103</v>
      </c>
    </row>
    <row r="133" spans="1:23" s="475" customFormat="1" ht="9.75" customHeight="1" x14ac:dyDescent="0.15">
      <c r="A133" s="970" t="s">
        <v>791</v>
      </c>
      <c r="B133" s="475" t="s">
        <v>555</v>
      </c>
      <c r="C133" s="475" t="s">
        <v>555</v>
      </c>
      <c r="D133" s="475" t="s">
        <v>555</v>
      </c>
      <c r="E133" s="475">
        <v>26729</v>
      </c>
      <c r="F133" s="475">
        <v>10300</v>
      </c>
      <c r="G133" s="475" t="s">
        <v>555</v>
      </c>
      <c r="H133" s="475">
        <v>16429</v>
      </c>
      <c r="I133" s="475" t="s">
        <v>555</v>
      </c>
      <c r="J133" s="475">
        <v>1973</v>
      </c>
      <c r="K133" s="475">
        <v>1973</v>
      </c>
      <c r="L133" s="475">
        <v>1620</v>
      </c>
      <c r="M133" s="475">
        <v>1620</v>
      </c>
      <c r="N133" s="475" t="s">
        <v>555</v>
      </c>
      <c r="O133" s="475">
        <v>1620</v>
      </c>
      <c r="P133" s="475" t="s">
        <v>555</v>
      </c>
      <c r="Q133" s="475">
        <v>1001215</v>
      </c>
      <c r="R133" s="475">
        <v>115683</v>
      </c>
      <c r="S133" s="475" t="s">
        <v>555</v>
      </c>
      <c r="T133" s="475" t="s">
        <v>555</v>
      </c>
      <c r="U133" s="475">
        <v>99683</v>
      </c>
      <c r="V133" s="475" t="s">
        <v>555</v>
      </c>
      <c r="W133" s="480" t="s">
        <v>104</v>
      </c>
    </row>
    <row r="134" spans="1:23" s="475" customFormat="1" ht="9.75" customHeight="1" x14ac:dyDescent="0.15">
      <c r="A134" s="970" t="s">
        <v>806</v>
      </c>
      <c r="B134" s="475" t="s">
        <v>555</v>
      </c>
      <c r="C134" s="475" t="s">
        <v>555</v>
      </c>
      <c r="D134" s="475" t="s">
        <v>555</v>
      </c>
      <c r="E134" s="475">
        <v>62710</v>
      </c>
      <c r="F134" s="475">
        <v>16670</v>
      </c>
      <c r="G134" s="475">
        <v>30600</v>
      </c>
      <c r="H134" s="475">
        <v>15440</v>
      </c>
      <c r="I134" s="475" t="s">
        <v>555</v>
      </c>
      <c r="J134" s="475">
        <v>2146</v>
      </c>
      <c r="K134" s="475">
        <v>2146</v>
      </c>
      <c r="L134" s="475" t="s">
        <v>555</v>
      </c>
      <c r="M134" s="475" t="s">
        <v>555</v>
      </c>
      <c r="N134" s="475" t="s">
        <v>555</v>
      </c>
      <c r="O134" s="475" t="s">
        <v>555</v>
      </c>
      <c r="P134" s="475" t="s">
        <v>555</v>
      </c>
      <c r="Q134" s="475">
        <v>1191383</v>
      </c>
      <c r="R134" s="475">
        <v>135942</v>
      </c>
      <c r="S134" s="475" t="s">
        <v>555</v>
      </c>
      <c r="T134" s="475">
        <v>85950</v>
      </c>
      <c r="U134" s="475">
        <v>49992</v>
      </c>
      <c r="V134" s="475" t="s">
        <v>555</v>
      </c>
      <c r="W134" s="480" t="s">
        <v>105</v>
      </c>
    </row>
    <row r="135" spans="1:23" s="475" customFormat="1" ht="9.75" customHeight="1" x14ac:dyDescent="0.15">
      <c r="A135" s="970" t="s">
        <v>793</v>
      </c>
      <c r="B135" s="475" t="s">
        <v>555</v>
      </c>
      <c r="C135" s="475" t="s">
        <v>555</v>
      </c>
      <c r="D135" s="475" t="s">
        <v>555</v>
      </c>
      <c r="E135" s="475">
        <v>46535</v>
      </c>
      <c r="F135" s="475">
        <v>36380</v>
      </c>
      <c r="G135" s="475" t="s">
        <v>555</v>
      </c>
      <c r="H135" s="475">
        <v>10155</v>
      </c>
      <c r="I135" s="475" t="s">
        <v>555</v>
      </c>
      <c r="J135" s="475">
        <v>2139</v>
      </c>
      <c r="K135" s="475">
        <v>2139</v>
      </c>
      <c r="L135" s="475" t="s">
        <v>555</v>
      </c>
      <c r="M135" s="475" t="s">
        <v>555</v>
      </c>
      <c r="N135" s="475" t="s">
        <v>555</v>
      </c>
      <c r="O135" s="475" t="s">
        <v>555</v>
      </c>
      <c r="P135" s="475" t="s">
        <v>555</v>
      </c>
      <c r="Q135" s="475">
        <v>1023647</v>
      </c>
      <c r="R135" s="475">
        <v>37660</v>
      </c>
      <c r="S135" s="475" t="s">
        <v>555</v>
      </c>
      <c r="T135" s="475">
        <v>37660</v>
      </c>
      <c r="U135" s="475" t="s">
        <v>555</v>
      </c>
      <c r="V135" s="475" t="s">
        <v>555</v>
      </c>
      <c r="W135" s="480" t="s">
        <v>106</v>
      </c>
    </row>
    <row r="136" spans="1:23" s="475" customFormat="1" ht="9.75" customHeight="1" x14ac:dyDescent="0.15">
      <c r="A136" s="970" t="s">
        <v>794</v>
      </c>
      <c r="B136" s="475" t="s">
        <v>555</v>
      </c>
      <c r="C136" s="475" t="s">
        <v>555</v>
      </c>
      <c r="D136" s="475" t="s">
        <v>555</v>
      </c>
      <c r="E136" s="475">
        <v>93477</v>
      </c>
      <c r="F136" s="475">
        <v>71555</v>
      </c>
      <c r="G136" s="475" t="s">
        <v>555</v>
      </c>
      <c r="H136" s="475">
        <v>21922</v>
      </c>
      <c r="I136" s="475" t="s">
        <v>555</v>
      </c>
      <c r="J136" s="475">
        <v>2214</v>
      </c>
      <c r="K136" s="475">
        <v>2214</v>
      </c>
      <c r="L136" s="475" t="s">
        <v>555</v>
      </c>
      <c r="M136" s="475" t="s">
        <v>555</v>
      </c>
      <c r="N136" s="475" t="s">
        <v>555</v>
      </c>
      <c r="O136" s="475" t="s">
        <v>555</v>
      </c>
      <c r="P136" s="475" t="s">
        <v>555</v>
      </c>
      <c r="Q136" s="475">
        <v>984602</v>
      </c>
      <c r="R136" s="475" t="s">
        <v>555</v>
      </c>
      <c r="S136" s="475" t="s">
        <v>555</v>
      </c>
      <c r="T136" s="475" t="s">
        <v>555</v>
      </c>
      <c r="U136" s="475" t="s">
        <v>555</v>
      </c>
      <c r="V136" s="475" t="s">
        <v>555</v>
      </c>
      <c r="W136" s="480" t="s">
        <v>107</v>
      </c>
    </row>
    <row r="137" spans="1:23" s="475" customFormat="1" ht="9.75" customHeight="1" x14ac:dyDescent="0.15">
      <c r="A137" s="970" t="s">
        <v>814</v>
      </c>
      <c r="B137" s="475" t="s">
        <v>555</v>
      </c>
      <c r="C137" s="475" t="s">
        <v>555</v>
      </c>
      <c r="D137" s="475" t="s">
        <v>555</v>
      </c>
      <c r="E137" s="475">
        <v>17470</v>
      </c>
      <c r="F137" s="475">
        <v>17470</v>
      </c>
      <c r="G137" s="475" t="s">
        <v>555</v>
      </c>
      <c r="H137" s="475" t="s">
        <v>555</v>
      </c>
      <c r="I137" s="475" t="s">
        <v>555</v>
      </c>
      <c r="J137" s="475">
        <v>2242</v>
      </c>
      <c r="K137" s="475">
        <v>2242</v>
      </c>
      <c r="L137" s="475" t="s">
        <v>555</v>
      </c>
      <c r="M137" s="475" t="s">
        <v>555</v>
      </c>
      <c r="N137" s="475" t="s">
        <v>555</v>
      </c>
      <c r="O137" s="475" t="s">
        <v>555</v>
      </c>
      <c r="P137" s="475" t="s">
        <v>555</v>
      </c>
      <c r="Q137" s="475">
        <v>760637</v>
      </c>
      <c r="R137" s="475" t="s">
        <v>555</v>
      </c>
      <c r="S137" s="475" t="s">
        <v>555</v>
      </c>
      <c r="T137" s="475" t="s">
        <v>555</v>
      </c>
      <c r="U137" s="475" t="s">
        <v>555</v>
      </c>
      <c r="V137" s="475" t="s">
        <v>555</v>
      </c>
      <c r="W137" s="480" t="s">
        <v>89</v>
      </c>
    </row>
    <row r="138" spans="1:23" s="475" customFormat="1" ht="9.75" customHeight="1" x14ac:dyDescent="0.15">
      <c r="A138" s="970" t="s">
        <v>796</v>
      </c>
      <c r="B138" s="475" t="s">
        <v>555</v>
      </c>
      <c r="C138" s="475" t="s">
        <v>555</v>
      </c>
      <c r="D138" s="475" t="s">
        <v>555</v>
      </c>
      <c r="E138" s="475">
        <v>70586</v>
      </c>
      <c r="F138" s="475">
        <v>44470</v>
      </c>
      <c r="G138" s="475" t="s">
        <v>555</v>
      </c>
      <c r="H138" s="475">
        <v>26116</v>
      </c>
      <c r="I138" s="475" t="s">
        <v>555</v>
      </c>
      <c r="J138" s="475">
        <v>2265</v>
      </c>
      <c r="K138" s="475">
        <v>2265</v>
      </c>
      <c r="L138" s="475" t="s">
        <v>555</v>
      </c>
      <c r="M138" s="475" t="s">
        <v>555</v>
      </c>
      <c r="N138" s="475" t="s">
        <v>555</v>
      </c>
      <c r="O138" s="475" t="s">
        <v>555</v>
      </c>
      <c r="P138" s="475" t="s">
        <v>555</v>
      </c>
      <c r="Q138" s="475">
        <v>769644</v>
      </c>
      <c r="R138" s="475" t="s">
        <v>555</v>
      </c>
      <c r="S138" s="475" t="s">
        <v>555</v>
      </c>
      <c r="T138" s="475" t="s">
        <v>555</v>
      </c>
      <c r="U138" s="475" t="s">
        <v>555</v>
      </c>
      <c r="V138" s="475" t="s">
        <v>555</v>
      </c>
      <c r="W138" s="480" t="s">
        <v>90</v>
      </c>
    </row>
    <row r="139" spans="1:23" s="475" customFormat="1" ht="9.75" customHeight="1" x14ac:dyDescent="0.15">
      <c r="A139" s="970" t="s">
        <v>797</v>
      </c>
      <c r="B139" s="475" t="s">
        <v>555</v>
      </c>
      <c r="C139" s="475" t="s">
        <v>555</v>
      </c>
      <c r="D139" s="475" t="s">
        <v>555</v>
      </c>
      <c r="E139" s="475">
        <v>76262</v>
      </c>
      <c r="F139" s="475">
        <v>60420</v>
      </c>
      <c r="G139" s="475" t="s">
        <v>555</v>
      </c>
      <c r="H139" s="475">
        <v>15842</v>
      </c>
      <c r="I139" s="475" t="s">
        <v>555</v>
      </c>
      <c r="J139" s="475">
        <v>2979</v>
      </c>
      <c r="K139" s="475">
        <v>2979</v>
      </c>
      <c r="L139" s="475" t="s">
        <v>555</v>
      </c>
      <c r="M139" s="475" t="s">
        <v>555</v>
      </c>
      <c r="N139" s="475" t="s">
        <v>555</v>
      </c>
      <c r="O139" s="475" t="s">
        <v>555</v>
      </c>
      <c r="P139" s="475" t="s">
        <v>555</v>
      </c>
      <c r="Q139" s="475">
        <v>847179</v>
      </c>
      <c r="R139" s="475" t="s">
        <v>555</v>
      </c>
      <c r="S139" s="475" t="s">
        <v>555</v>
      </c>
      <c r="T139" s="475" t="s">
        <v>555</v>
      </c>
      <c r="U139" s="475" t="s">
        <v>555</v>
      </c>
      <c r="V139" s="475" t="s">
        <v>555</v>
      </c>
      <c r="W139" s="480" t="s">
        <v>91</v>
      </c>
    </row>
    <row r="140" spans="1:23" s="475" customFormat="1" ht="9.75" customHeight="1" x14ac:dyDescent="0.15">
      <c r="A140" s="970" t="s">
        <v>798</v>
      </c>
      <c r="B140" s="475" t="s">
        <v>555</v>
      </c>
      <c r="C140" s="475" t="s">
        <v>555</v>
      </c>
      <c r="D140" s="475" t="s">
        <v>555</v>
      </c>
      <c r="E140" s="475">
        <v>15880</v>
      </c>
      <c r="F140" s="475">
        <v>15880</v>
      </c>
      <c r="G140" s="475" t="s">
        <v>555</v>
      </c>
      <c r="H140" s="475" t="s">
        <v>555</v>
      </c>
      <c r="I140" s="475" t="s">
        <v>555</v>
      </c>
      <c r="J140" s="475">
        <v>2012</v>
      </c>
      <c r="K140" s="475">
        <v>2012</v>
      </c>
      <c r="L140" s="475" t="s">
        <v>555</v>
      </c>
      <c r="M140" s="475" t="s">
        <v>555</v>
      </c>
      <c r="N140" s="475" t="s">
        <v>555</v>
      </c>
      <c r="O140" s="475" t="s">
        <v>555</v>
      </c>
      <c r="P140" s="475" t="s">
        <v>555</v>
      </c>
      <c r="Q140" s="475">
        <v>695066</v>
      </c>
      <c r="R140" s="475" t="s">
        <v>555</v>
      </c>
      <c r="S140" s="475" t="s">
        <v>555</v>
      </c>
      <c r="T140" s="475" t="s">
        <v>555</v>
      </c>
      <c r="U140" s="475" t="s">
        <v>555</v>
      </c>
      <c r="V140" s="475" t="s">
        <v>555</v>
      </c>
      <c r="W140" s="480" t="s">
        <v>799</v>
      </c>
    </row>
    <row r="141" spans="1:23" s="475" customFormat="1" ht="9.75" customHeight="1" x14ac:dyDescent="0.15">
      <c r="A141" s="970" t="s">
        <v>787</v>
      </c>
      <c r="B141" s="475" t="s">
        <v>555</v>
      </c>
      <c r="C141" s="475" t="s">
        <v>555</v>
      </c>
      <c r="D141" s="475" t="s">
        <v>555</v>
      </c>
      <c r="E141" s="475">
        <v>81777</v>
      </c>
      <c r="F141" s="475">
        <v>67470</v>
      </c>
      <c r="G141" s="475" t="s">
        <v>555</v>
      </c>
      <c r="H141" s="475">
        <v>14307</v>
      </c>
      <c r="I141" s="475" t="s">
        <v>555</v>
      </c>
      <c r="J141" s="475">
        <v>2722</v>
      </c>
      <c r="K141" s="475">
        <v>2722</v>
      </c>
      <c r="L141" s="475" t="s">
        <v>555</v>
      </c>
      <c r="M141" s="475" t="s">
        <v>555</v>
      </c>
      <c r="N141" s="475" t="s">
        <v>555</v>
      </c>
      <c r="O141" s="475" t="s">
        <v>555</v>
      </c>
      <c r="P141" s="475" t="s">
        <v>555</v>
      </c>
      <c r="Q141" s="475">
        <v>721627</v>
      </c>
      <c r="R141" s="475" t="s">
        <v>555</v>
      </c>
      <c r="S141" s="475" t="s">
        <v>555</v>
      </c>
      <c r="T141" s="475" t="s">
        <v>555</v>
      </c>
      <c r="U141" s="475" t="s">
        <v>555</v>
      </c>
      <c r="V141" s="475" t="s">
        <v>555</v>
      </c>
      <c r="W141" s="480" t="s">
        <v>86</v>
      </c>
    </row>
    <row r="142" spans="1:23" s="475" customFormat="1" ht="9.75" customHeight="1" x14ac:dyDescent="0.15">
      <c r="A142" s="971" t="s">
        <v>800</v>
      </c>
      <c r="B142" s="479" t="s">
        <v>555</v>
      </c>
      <c r="C142" s="478">
        <v>49865</v>
      </c>
      <c r="D142" s="478">
        <v>49865</v>
      </c>
      <c r="E142" s="478">
        <v>53132</v>
      </c>
      <c r="F142" s="478">
        <v>53132</v>
      </c>
      <c r="G142" s="478" t="s">
        <v>555</v>
      </c>
      <c r="H142" s="478" t="s">
        <v>555</v>
      </c>
      <c r="I142" s="478" t="s">
        <v>555</v>
      </c>
      <c r="J142" s="478">
        <v>1986</v>
      </c>
      <c r="K142" s="478">
        <v>1986</v>
      </c>
      <c r="L142" s="478" t="s">
        <v>555</v>
      </c>
      <c r="M142" s="478" t="s">
        <v>555</v>
      </c>
      <c r="N142" s="478" t="s">
        <v>555</v>
      </c>
      <c r="O142" s="478" t="s">
        <v>555</v>
      </c>
      <c r="P142" s="478" t="s">
        <v>555</v>
      </c>
      <c r="Q142" s="478">
        <v>524659</v>
      </c>
      <c r="R142" s="478" t="s">
        <v>555</v>
      </c>
      <c r="S142" s="478" t="s">
        <v>555</v>
      </c>
      <c r="T142" s="478" t="s">
        <v>555</v>
      </c>
      <c r="U142" s="478" t="s">
        <v>555</v>
      </c>
      <c r="V142" s="478" t="s">
        <v>555</v>
      </c>
      <c r="W142" s="476" t="s">
        <v>87</v>
      </c>
    </row>
    <row r="143" spans="1:23" ht="12" customHeight="1" x14ac:dyDescent="0.15"/>
    <row r="144" spans="1:23" ht="12" customHeight="1" x14ac:dyDescent="0.15"/>
    <row r="145" spans="1:23" ht="12" customHeight="1" x14ac:dyDescent="0.15">
      <c r="K145" s="490" t="s">
        <v>108</v>
      </c>
      <c r="V145" s="493" t="s">
        <v>1333</v>
      </c>
    </row>
    <row r="146" spans="1:23" s="486" customFormat="1" ht="21" customHeight="1" x14ac:dyDescent="0.15">
      <c r="A146" s="1023" t="s">
        <v>230</v>
      </c>
      <c r="B146" s="489" t="s">
        <v>438</v>
      </c>
      <c r="C146" s="488"/>
      <c r="D146" s="488"/>
      <c r="E146" s="488"/>
      <c r="F146" s="488"/>
      <c r="G146" s="488"/>
      <c r="H146" s="488"/>
      <c r="I146" s="488"/>
      <c r="J146" s="488"/>
      <c r="K146" s="488"/>
      <c r="L146" s="488"/>
      <c r="M146" s="488"/>
      <c r="N146" s="488"/>
      <c r="O146" s="488"/>
      <c r="P146" s="488"/>
      <c r="Q146" s="488"/>
      <c r="R146" s="488"/>
      <c r="S146" s="488"/>
      <c r="T146" s="488"/>
      <c r="U146" s="488"/>
      <c r="V146" s="488"/>
      <c r="W146" s="1026" t="s">
        <v>92</v>
      </c>
    </row>
    <row r="147" spans="1:23" s="486" customFormat="1" ht="21" customHeight="1" x14ac:dyDescent="0.15">
      <c r="A147" s="1024"/>
      <c r="B147" s="489" t="s">
        <v>338</v>
      </c>
      <c r="C147" s="488"/>
      <c r="D147" s="851"/>
      <c r="E147" s="852" t="s">
        <v>336</v>
      </c>
      <c r="F147" s="488"/>
      <c r="G147" s="488"/>
      <c r="H147" s="488"/>
      <c r="I147" s="851"/>
      <c r="J147" s="852" t="s">
        <v>335</v>
      </c>
      <c r="K147" s="488"/>
      <c r="L147" s="488"/>
      <c r="M147" s="851"/>
      <c r="N147" s="852" t="s">
        <v>317</v>
      </c>
      <c r="O147" s="488"/>
      <c r="P147" s="488"/>
      <c r="Q147" s="488"/>
      <c r="R147" s="488"/>
      <c r="S147" s="488"/>
      <c r="T147" s="488"/>
      <c r="U147" s="488"/>
      <c r="V147" s="488"/>
      <c r="W147" s="1027"/>
    </row>
    <row r="148" spans="1:23" s="486" customFormat="1" ht="52.5" customHeight="1" x14ac:dyDescent="0.15">
      <c r="A148" s="1025"/>
      <c r="B148" s="487" t="s">
        <v>332</v>
      </c>
      <c r="C148" s="487" t="s">
        <v>398</v>
      </c>
      <c r="D148" s="487" t="s">
        <v>330</v>
      </c>
      <c r="E148" s="854" t="s">
        <v>119</v>
      </c>
      <c r="F148" s="487" t="s">
        <v>361</v>
      </c>
      <c r="G148" s="487" t="s">
        <v>321</v>
      </c>
      <c r="H148" s="487" t="s">
        <v>349</v>
      </c>
      <c r="I148" s="487" t="s">
        <v>437</v>
      </c>
      <c r="J148" s="854" t="s">
        <v>1404</v>
      </c>
      <c r="K148" s="487" t="s">
        <v>414</v>
      </c>
      <c r="L148" s="487" t="s">
        <v>320</v>
      </c>
      <c r="M148" s="487" t="s">
        <v>413</v>
      </c>
      <c r="N148" s="854" t="s">
        <v>60</v>
      </c>
      <c r="O148" s="487" t="s">
        <v>310</v>
      </c>
      <c r="P148" s="487" t="s">
        <v>381</v>
      </c>
      <c r="Q148" s="487" t="s">
        <v>1406</v>
      </c>
      <c r="R148" s="487" t="s">
        <v>410</v>
      </c>
      <c r="S148" s="487" t="s">
        <v>1407</v>
      </c>
      <c r="T148" s="487" t="s">
        <v>434</v>
      </c>
      <c r="U148" s="487" t="s">
        <v>433</v>
      </c>
      <c r="V148" s="491" t="s">
        <v>549</v>
      </c>
      <c r="W148" s="1028"/>
    </row>
    <row r="149" spans="1:23" s="475" customFormat="1" ht="9.75" customHeight="1" x14ac:dyDescent="0.15">
      <c r="A149" s="969" t="s">
        <v>772</v>
      </c>
      <c r="B149" s="485" t="s">
        <v>555</v>
      </c>
      <c r="C149" s="484" t="s">
        <v>555</v>
      </c>
      <c r="D149" s="484" t="s">
        <v>555</v>
      </c>
      <c r="E149" s="484">
        <v>653064</v>
      </c>
      <c r="F149" s="484" t="s">
        <v>555</v>
      </c>
      <c r="G149" s="484">
        <v>604191</v>
      </c>
      <c r="H149" s="484" t="s">
        <v>555</v>
      </c>
      <c r="I149" s="484">
        <v>48873</v>
      </c>
      <c r="J149" s="484">
        <v>225877</v>
      </c>
      <c r="K149" s="484" t="s">
        <v>555</v>
      </c>
      <c r="L149" s="484">
        <v>45700</v>
      </c>
      <c r="M149" s="484">
        <v>180177</v>
      </c>
      <c r="N149" s="484">
        <v>572835</v>
      </c>
      <c r="O149" s="484">
        <v>477000</v>
      </c>
      <c r="P149" s="484">
        <v>10300</v>
      </c>
      <c r="Q149" s="484" t="s">
        <v>555</v>
      </c>
      <c r="R149" s="484" t="s">
        <v>555</v>
      </c>
      <c r="S149" s="484" t="s">
        <v>555</v>
      </c>
      <c r="T149" s="484" t="s">
        <v>555</v>
      </c>
      <c r="U149" s="484">
        <v>85535</v>
      </c>
      <c r="V149" s="484" t="s">
        <v>555</v>
      </c>
      <c r="W149" s="482" t="s">
        <v>99</v>
      </c>
    </row>
    <row r="150" spans="1:23" s="475" customFormat="1" ht="9.75" customHeight="1" x14ac:dyDescent="0.15">
      <c r="A150" s="970" t="s">
        <v>773</v>
      </c>
      <c r="B150" s="475" t="s">
        <v>555</v>
      </c>
      <c r="C150" s="475">
        <v>68879</v>
      </c>
      <c r="D150" s="475" t="s">
        <v>555</v>
      </c>
      <c r="E150" s="475">
        <v>725828</v>
      </c>
      <c r="F150" s="475" t="s">
        <v>555</v>
      </c>
      <c r="G150" s="475">
        <v>725828</v>
      </c>
      <c r="H150" s="475" t="s">
        <v>555</v>
      </c>
      <c r="I150" s="475" t="s">
        <v>555</v>
      </c>
      <c r="J150" s="475">
        <v>49975</v>
      </c>
      <c r="K150" s="475" t="s">
        <v>555</v>
      </c>
      <c r="L150" s="475">
        <v>49975</v>
      </c>
      <c r="M150" s="475" t="s">
        <v>555</v>
      </c>
      <c r="N150" s="475">
        <v>965459</v>
      </c>
      <c r="O150" s="475">
        <v>809673</v>
      </c>
      <c r="P150" s="475">
        <v>15900</v>
      </c>
      <c r="Q150" s="475" t="s">
        <v>555</v>
      </c>
      <c r="R150" s="475" t="s">
        <v>555</v>
      </c>
      <c r="S150" s="475" t="s">
        <v>555</v>
      </c>
      <c r="T150" s="475" t="s">
        <v>555</v>
      </c>
      <c r="U150" s="475">
        <v>139886</v>
      </c>
      <c r="V150" s="475" t="s">
        <v>555</v>
      </c>
      <c r="W150" s="480" t="s">
        <v>233</v>
      </c>
    </row>
    <row r="151" spans="1:23" s="475" customFormat="1" ht="9.75" customHeight="1" x14ac:dyDescent="0.15">
      <c r="A151" s="970" t="s">
        <v>774</v>
      </c>
      <c r="B151" s="475" t="s">
        <v>555</v>
      </c>
      <c r="C151" s="475">
        <v>31400</v>
      </c>
      <c r="D151" s="475" t="s">
        <v>555</v>
      </c>
      <c r="E151" s="475">
        <v>948867</v>
      </c>
      <c r="F151" s="475" t="s">
        <v>555</v>
      </c>
      <c r="G151" s="475">
        <v>948867</v>
      </c>
      <c r="H151" s="475" t="s">
        <v>555</v>
      </c>
      <c r="I151" s="475" t="s">
        <v>555</v>
      </c>
      <c r="J151" s="475">
        <v>127020</v>
      </c>
      <c r="K151" s="475" t="s">
        <v>555</v>
      </c>
      <c r="L151" s="475" t="s">
        <v>555</v>
      </c>
      <c r="M151" s="475">
        <v>127020</v>
      </c>
      <c r="N151" s="475">
        <v>308936</v>
      </c>
      <c r="O151" s="475">
        <v>163071</v>
      </c>
      <c r="P151" s="475">
        <v>7903</v>
      </c>
      <c r="Q151" s="475" t="s">
        <v>555</v>
      </c>
      <c r="R151" s="475" t="s">
        <v>555</v>
      </c>
      <c r="S151" s="475" t="s">
        <v>555</v>
      </c>
      <c r="T151" s="475" t="s">
        <v>555</v>
      </c>
      <c r="U151" s="475">
        <v>132237</v>
      </c>
      <c r="V151" s="475">
        <v>5725</v>
      </c>
      <c r="W151" s="480" t="s">
        <v>529</v>
      </c>
    </row>
    <row r="152" spans="1:23" s="475" customFormat="1" ht="9.75" customHeight="1" x14ac:dyDescent="0.15">
      <c r="A152" s="970" t="s">
        <v>804</v>
      </c>
      <c r="B152" s="475" t="s">
        <v>555</v>
      </c>
      <c r="C152" s="475">
        <v>7500</v>
      </c>
      <c r="D152" s="475">
        <v>46500</v>
      </c>
      <c r="E152" s="475">
        <v>896842</v>
      </c>
      <c r="F152" s="475" t="s">
        <v>555</v>
      </c>
      <c r="G152" s="475">
        <v>896842</v>
      </c>
      <c r="H152" s="475" t="s">
        <v>555</v>
      </c>
      <c r="I152" s="475" t="s">
        <v>555</v>
      </c>
      <c r="J152" s="475">
        <v>154819</v>
      </c>
      <c r="K152" s="475">
        <v>40650</v>
      </c>
      <c r="L152" s="475" t="s">
        <v>555</v>
      </c>
      <c r="M152" s="475">
        <v>114169</v>
      </c>
      <c r="N152" s="475">
        <v>946502</v>
      </c>
      <c r="O152" s="475">
        <v>735403</v>
      </c>
      <c r="P152" s="475">
        <v>95614</v>
      </c>
      <c r="Q152" s="475" t="s">
        <v>555</v>
      </c>
      <c r="R152" s="475" t="s">
        <v>555</v>
      </c>
      <c r="S152" s="475" t="s">
        <v>555</v>
      </c>
      <c r="T152" s="475" t="s">
        <v>555</v>
      </c>
      <c r="U152" s="475">
        <v>115485</v>
      </c>
      <c r="V152" s="475" t="s">
        <v>555</v>
      </c>
      <c r="W152" s="480" t="s">
        <v>599</v>
      </c>
    </row>
    <row r="153" spans="1:23" s="475" customFormat="1" ht="9.75" customHeight="1" x14ac:dyDescent="0.15">
      <c r="A153" s="970" t="s">
        <v>776</v>
      </c>
      <c r="B153" s="475">
        <v>50000</v>
      </c>
      <c r="C153" s="475">
        <v>16000</v>
      </c>
      <c r="D153" s="475" t="s">
        <v>555</v>
      </c>
      <c r="E153" s="475">
        <v>1619878</v>
      </c>
      <c r="F153" s="475">
        <v>63300</v>
      </c>
      <c r="G153" s="475">
        <v>1510278</v>
      </c>
      <c r="H153" s="475">
        <v>46300</v>
      </c>
      <c r="I153" s="475" t="s">
        <v>555</v>
      </c>
      <c r="J153" s="475">
        <v>220829</v>
      </c>
      <c r="K153" s="475">
        <v>49203</v>
      </c>
      <c r="L153" s="475">
        <v>21650</v>
      </c>
      <c r="M153" s="475">
        <v>149976</v>
      </c>
      <c r="N153" s="475">
        <v>946409</v>
      </c>
      <c r="O153" s="475">
        <v>824243</v>
      </c>
      <c r="P153" s="475" t="s">
        <v>555</v>
      </c>
      <c r="Q153" s="475">
        <v>512</v>
      </c>
      <c r="R153" s="475">
        <v>6248</v>
      </c>
      <c r="S153" s="475">
        <v>525</v>
      </c>
      <c r="T153" s="475">
        <v>1015</v>
      </c>
      <c r="U153" s="475">
        <v>113866</v>
      </c>
      <c r="V153" s="475" t="s">
        <v>555</v>
      </c>
      <c r="W153" s="480" t="s">
        <v>777</v>
      </c>
    </row>
    <row r="154" spans="1:23" s="475" customFormat="1" ht="6.75" customHeight="1" x14ac:dyDescent="0.15">
      <c r="A154" s="970"/>
      <c r="W154" s="480"/>
    </row>
    <row r="155" spans="1:23" s="475" customFormat="1" ht="9.75" customHeight="1" x14ac:dyDescent="0.15">
      <c r="A155" s="970" t="s">
        <v>738</v>
      </c>
      <c r="B155" s="475">
        <v>50000</v>
      </c>
      <c r="C155" s="475">
        <v>7500</v>
      </c>
      <c r="D155" s="475">
        <v>46500</v>
      </c>
      <c r="E155" s="475">
        <v>922485</v>
      </c>
      <c r="F155" s="475">
        <v>19800</v>
      </c>
      <c r="G155" s="475">
        <v>902685</v>
      </c>
      <c r="H155" s="475" t="s">
        <v>555</v>
      </c>
      <c r="I155" s="475" t="s">
        <v>555</v>
      </c>
      <c r="J155" s="475">
        <v>114169</v>
      </c>
      <c r="K155" s="475" t="s">
        <v>555</v>
      </c>
      <c r="L155" s="475" t="s">
        <v>555</v>
      </c>
      <c r="M155" s="475">
        <v>114169</v>
      </c>
      <c r="N155" s="475">
        <v>1228178</v>
      </c>
      <c r="O155" s="475">
        <v>1031343</v>
      </c>
      <c r="P155" s="475">
        <v>95614</v>
      </c>
      <c r="Q155" s="475" t="s">
        <v>555</v>
      </c>
      <c r="R155" s="475" t="s">
        <v>555</v>
      </c>
      <c r="S155" s="475" t="s">
        <v>555</v>
      </c>
      <c r="T155" s="475" t="s">
        <v>555</v>
      </c>
      <c r="U155" s="475">
        <v>101221</v>
      </c>
      <c r="V155" s="475" t="s">
        <v>555</v>
      </c>
      <c r="W155" s="480" t="s">
        <v>600</v>
      </c>
    </row>
    <row r="156" spans="1:23" s="475" customFormat="1" ht="9.75" customHeight="1" x14ac:dyDescent="0.15">
      <c r="A156" s="970" t="s">
        <v>776</v>
      </c>
      <c r="B156" s="475" t="s">
        <v>555</v>
      </c>
      <c r="C156" s="475">
        <v>16000</v>
      </c>
      <c r="D156" s="475" t="s">
        <v>555</v>
      </c>
      <c r="E156" s="475">
        <v>1735202</v>
      </c>
      <c r="F156" s="475">
        <v>43500</v>
      </c>
      <c r="G156" s="475">
        <v>1645402</v>
      </c>
      <c r="H156" s="475">
        <v>46300</v>
      </c>
      <c r="I156" s="475" t="s">
        <v>555</v>
      </c>
      <c r="J156" s="475">
        <v>220829</v>
      </c>
      <c r="K156" s="475">
        <v>49203</v>
      </c>
      <c r="L156" s="475">
        <v>21650</v>
      </c>
      <c r="M156" s="475">
        <v>149976</v>
      </c>
      <c r="N156" s="475">
        <v>775786</v>
      </c>
      <c r="O156" s="475">
        <v>655093</v>
      </c>
      <c r="P156" s="475" t="s">
        <v>555</v>
      </c>
      <c r="Q156" s="475">
        <v>512</v>
      </c>
      <c r="R156" s="475">
        <v>6248</v>
      </c>
      <c r="S156" s="475">
        <v>525</v>
      </c>
      <c r="T156" s="475">
        <v>1015</v>
      </c>
      <c r="U156" s="475">
        <v>112393</v>
      </c>
      <c r="V156" s="475" t="s">
        <v>555</v>
      </c>
      <c r="W156" s="480" t="s">
        <v>779</v>
      </c>
    </row>
    <row r="157" spans="1:23" s="475" customFormat="1" ht="6.75" customHeight="1" x14ac:dyDescent="0.15">
      <c r="A157" s="970"/>
      <c r="W157" s="480"/>
    </row>
    <row r="158" spans="1:23" s="475" customFormat="1" ht="9.75" customHeight="1" x14ac:dyDescent="0.15">
      <c r="A158" s="970" t="s">
        <v>780</v>
      </c>
      <c r="B158" s="475">
        <v>50000</v>
      </c>
      <c r="C158" s="475" t="s">
        <v>555</v>
      </c>
      <c r="D158" s="475" t="s">
        <v>555</v>
      </c>
      <c r="E158" s="475">
        <v>157566</v>
      </c>
      <c r="F158" s="475">
        <v>19800</v>
      </c>
      <c r="G158" s="475">
        <v>137766</v>
      </c>
      <c r="H158" s="475" t="s">
        <v>555</v>
      </c>
      <c r="I158" s="475" t="s">
        <v>555</v>
      </c>
      <c r="J158" s="475" t="s">
        <v>555</v>
      </c>
      <c r="K158" s="475" t="s">
        <v>555</v>
      </c>
      <c r="L158" s="475" t="s">
        <v>555</v>
      </c>
      <c r="M158" s="475" t="s">
        <v>555</v>
      </c>
      <c r="N158" s="475">
        <v>311393</v>
      </c>
      <c r="O158" s="475">
        <v>295940</v>
      </c>
      <c r="P158" s="475" t="s">
        <v>555</v>
      </c>
      <c r="Q158" s="475" t="s">
        <v>555</v>
      </c>
      <c r="R158" s="475" t="s">
        <v>555</v>
      </c>
      <c r="S158" s="475" t="s">
        <v>555</v>
      </c>
      <c r="T158" s="475" t="s">
        <v>555</v>
      </c>
      <c r="U158" s="475">
        <v>15453</v>
      </c>
      <c r="V158" s="475" t="s">
        <v>555</v>
      </c>
      <c r="W158" s="480" t="s">
        <v>601</v>
      </c>
    </row>
    <row r="159" spans="1:23" s="475" customFormat="1" ht="9.75" customHeight="1" x14ac:dyDescent="0.15">
      <c r="A159" s="970" t="s">
        <v>781</v>
      </c>
      <c r="B159" s="475" t="s">
        <v>555</v>
      </c>
      <c r="C159" s="475">
        <v>16000</v>
      </c>
      <c r="D159" s="475" t="s">
        <v>555</v>
      </c>
      <c r="E159" s="475">
        <v>533750</v>
      </c>
      <c r="F159" s="475">
        <v>43500</v>
      </c>
      <c r="G159" s="475">
        <v>490250</v>
      </c>
      <c r="H159" s="475" t="s">
        <v>555</v>
      </c>
      <c r="I159" s="475" t="s">
        <v>555</v>
      </c>
      <c r="J159" s="475">
        <v>170829</v>
      </c>
      <c r="K159" s="475">
        <v>49203</v>
      </c>
      <c r="L159" s="475">
        <v>21650</v>
      </c>
      <c r="M159" s="475">
        <v>99976</v>
      </c>
      <c r="N159" s="475">
        <v>235100</v>
      </c>
      <c r="O159" s="475">
        <v>220000</v>
      </c>
      <c r="P159" s="475" t="s">
        <v>555</v>
      </c>
      <c r="Q159" s="475" t="s">
        <v>555</v>
      </c>
      <c r="R159" s="475" t="s">
        <v>555</v>
      </c>
      <c r="S159" s="475" t="s">
        <v>555</v>
      </c>
      <c r="T159" s="475" t="s">
        <v>555</v>
      </c>
      <c r="U159" s="475">
        <v>15100</v>
      </c>
      <c r="V159" s="475" t="s">
        <v>555</v>
      </c>
      <c r="W159" s="480" t="s">
        <v>100</v>
      </c>
    </row>
    <row r="160" spans="1:23" s="475" customFormat="1" ht="9.75" customHeight="1" x14ac:dyDescent="0.15">
      <c r="A160" s="970" t="s">
        <v>819</v>
      </c>
      <c r="B160" s="475" t="s">
        <v>555</v>
      </c>
      <c r="C160" s="475" t="s">
        <v>555</v>
      </c>
      <c r="D160" s="475" t="s">
        <v>555</v>
      </c>
      <c r="E160" s="475">
        <v>690782</v>
      </c>
      <c r="F160" s="475" t="s">
        <v>555</v>
      </c>
      <c r="G160" s="475">
        <v>644482</v>
      </c>
      <c r="H160" s="475">
        <v>46300</v>
      </c>
      <c r="I160" s="475" t="s">
        <v>555</v>
      </c>
      <c r="J160" s="475">
        <v>50000</v>
      </c>
      <c r="K160" s="475" t="s">
        <v>555</v>
      </c>
      <c r="L160" s="475" t="s">
        <v>555</v>
      </c>
      <c r="M160" s="475">
        <v>50000</v>
      </c>
      <c r="N160" s="475">
        <v>260253</v>
      </c>
      <c r="O160" s="475">
        <v>203383</v>
      </c>
      <c r="P160" s="475" t="s">
        <v>555</v>
      </c>
      <c r="Q160" s="475">
        <v>512</v>
      </c>
      <c r="R160" s="475">
        <v>6248</v>
      </c>
      <c r="S160" s="475">
        <v>525</v>
      </c>
      <c r="T160" s="475">
        <v>1015</v>
      </c>
      <c r="U160" s="475">
        <v>48570</v>
      </c>
      <c r="V160" s="475" t="s">
        <v>555</v>
      </c>
      <c r="W160" s="480" t="s">
        <v>101</v>
      </c>
    </row>
    <row r="161" spans="1:23" s="475" customFormat="1" ht="9.75" customHeight="1" x14ac:dyDescent="0.15">
      <c r="A161" s="970" t="s">
        <v>783</v>
      </c>
      <c r="B161" s="475" t="s">
        <v>555</v>
      </c>
      <c r="C161" s="475" t="s">
        <v>555</v>
      </c>
      <c r="D161" s="475" t="s">
        <v>555</v>
      </c>
      <c r="E161" s="475">
        <v>237780</v>
      </c>
      <c r="F161" s="475" t="s">
        <v>555</v>
      </c>
      <c r="G161" s="475">
        <v>237780</v>
      </c>
      <c r="H161" s="475" t="s">
        <v>555</v>
      </c>
      <c r="I161" s="475" t="s">
        <v>555</v>
      </c>
      <c r="J161" s="475" t="s">
        <v>555</v>
      </c>
      <c r="K161" s="475" t="s">
        <v>555</v>
      </c>
      <c r="L161" s="475" t="s">
        <v>555</v>
      </c>
      <c r="M161" s="475" t="s">
        <v>555</v>
      </c>
      <c r="N161" s="475">
        <v>139663</v>
      </c>
      <c r="O161" s="475">
        <v>104920</v>
      </c>
      <c r="P161" s="475" t="s">
        <v>555</v>
      </c>
      <c r="Q161" s="475" t="s">
        <v>555</v>
      </c>
      <c r="R161" s="475" t="s">
        <v>555</v>
      </c>
      <c r="S161" s="475" t="s">
        <v>555</v>
      </c>
      <c r="T161" s="475" t="s">
        <v>555</v>
      </c>
      <c r="U161" s="475">
        <v>34743</v>
      </c>
      <c r="V161" s="475" t="s">
        <v>555</v>
      </c>
      <c r="W161" s="480" t="s">
        <v>102</v>
      </c>
    </row>
    <row r="162" spans="1:23" s="475" customFormat="1" ht="9.75" customHeight="1" x14ac:dyDescent="0.15">
      <c r="A162" s="970" t="s">
        <v>784</v>
      </c>
      <c r="B162" s="475" t="s">
        <v>555</v>
      </c>
      <c r="C162" s="475" t="s">
        <v>555</v>
      </c>
      <c r="D162" s="475" t="s">
        <v>555</v>
      </c>
      <c r="E162" s="475">
        <v>272890</v>
      </c>
      <c r="F162" s="475" t="s">
        <v>555</v>
      </c>
      <c r="G162" s="475">
        <v>272890</v>
      </c>
      <c r="H162" s="475" t="s">
        <v>555</v>
      </c>
      <c r="I162" s="475" t="s">
        <v>555</v>
      </c>
      <c r="J162" s="475" t="s">
        <v>555</v>
      </c>
      <c r="K162" s="475" t="s">
        <v>555</v>
      </c>
      <c r="L162" s="475" t="s">
        <v>555</v>
      </c>
      <c r="M162" s="475" t="s">
        <v>555</v>
      </c>
      <c r="N162" s="475">
        <v>140770</v>
      </c>
      <c r="O162" s="475">
        <v>126790</v>
      </c>
      <c r="P162" s="475" t="s">
        <v>555</v>
      </c>
      <c r="Q162" s="475" t="s">
        <v>555</v>
      </c>
      <c r="R162" s="475" t="s">
        <v>555</v>
      </c>
      <c r="S162" s="475" t="s">
        <v>555</v>
      </c>
      <c r="T162" s="475" t="s">
        <v>555</v>
      </c>
      <c r="U162" s="475">
        <v>13980</v>
      </c>
      <c r="V162" s="475" t="s">
        <v>555</v>
      </c>
      <c r="W162" s="480" t="s">
        <v>785</v>
      </c>
    </row>
    <row r="163" spans="1:23" s="475" customFormat="1" ht="6.75" customHeight="1" x14ac:dyDescent="0.15">
      <c r="A163" s="970"/>
      <c r="W163" s="480"/>
    </row>
    <row r="164" spans="1:23" s="475" customFormat="1" ht="9.75" customHeight="1" x14ac:dyDescent="0.15">
      <c r="A164" s="970" t="s">
        <v>786</v>
      </c>
      <c r="B164" s="475" t="s">
        <v>555</v>
      </c>
      <c r="C164" s="475" t="s">
        <v>555</v>
      </c>
      <c r="D164" s="475" t="s">
        <v>555</v>
      </c>
      <c r="E164" s="475" t="s">
        <v>555</v>
      </c>
      <c r="F164" s="475" t="s">
        <v>555</v>
      </c>
      <c r="G164" s="475" t="s">
        <v>555</v>
      </c>
      <c r="H164" s="475" t="s">
        <v>555</v>
      </c>
      <c r="I164" s="475" t="s">
        <v>555</v>
      </c>
      <c r="J164" s="475" t="s">
        <v>555</v>
      </c>
      <c r="K164" s="475" t="s">
        <v>555</v>
      </c>
      <c r="L164" s="475" t="s">
        <v>555</v>
      </c>
      <c r="M164" s="475" t="s">
        <v>555</v>
      </c>
      <c r="N164" s="475">
        <v>146533</v>
      </c>
      <c r="O164" s="475">
        <v>131080</v>
      </c>
      <c r="P164" s="475" t="s">
        <v>555</v>
      </c>
      <c r="Q164" s="475" t="s">
        <v>555</v>
      </c>
      <c r="R164" s="475" t="s">
        <v>555</v>
      </c>
      <c r="S164" s="475" t="s">
        <v>555</v>
      </c>
      <c r="T164" s="475" t="s">
        <v>555</v>
      </c>
      <c r="U164" s="475">
        <v>15453</v>
      </c>
      <c r="V164" s="475" t="s">
        <v>555</v>
      </c>
      <c r="W164" s="480" t="s">
        <v>602</v>
      </c>
    </row>
    <row r="165" spans="1:23" s="475" customFormat="1" ht="9.75" customHeight="1" x14ac:dyDescent="0.15">
      <c r="A165" s="970" t="s">
        <v>787</v>
      </c>
      <c r="B165" s="475">
        <v>50000</v>
      </c>
      <c r="C165" s="475" t="s">
        <v>555</v>
      </c>
      <c r="D165" s="475" t="s">
        <v>555</v>
      </c>
      <c r="E165" s="475">
        <v>50000</v>
      </c>
      <c r="F165" s="475" t="s">
        <v>555</v>
      </c>
      <c r="G165" s="475">
        <v>50000</v>
      </c>
      <c r="H165" s="475" t="s">
        <v>555</v>
      </c>
      <c r="I165" s="475" t="s">
        <v>555</v>
      </c>
      <c r="J165" s="475" t="s">
        <v>555</v>
      </c>
      <c r="K165" s="475" t="s">
        <v>555</v>
      </c>
      <c r="L165" s="475" t="s">
        <v>555</v>
      </c>
      <c r="M165" s="475" t="s">
        <v>555</v>
      </c>
      <c r="N165" s="475">
        <v>69910</v>
      </c>
      <c r="O165" s="475">
        <v>69910</v>
      </c>
      <c r="P165" s="475" t="s">
        <v>555</v>
      </c>
      <c r="Q165" s="475" t="s">
        <v>555</v>
      </c>
      <c r="R165" s="475" t="s">
        <v>555</v>
      </c>
      <c r="S165" s="475" t="s">
        <v>555</v>
      </c>
      <c r="T165" s="475" t="s">
        <v>555</v>
      </c>
      <c r="U165" s="475" t="s">
        <v>555</v>
      </c>
      <c r="V165" s="475" t="s">
        <v>555</v>
      </c>
      <c r="W165" s="480" t="s">
        <v>86</v>
      </c>
    </row>
    <row r="166" spans="1:23" s="475" customFormat="1" ht="9.75" customHeight="1" x14ac:dyDescent="0.15">
      <c r="A166" s="970" t="s">
        <v>800</v>
      </c>
      <c r="B166" s="475" t="s">
        <v>555</v>
      </c>
      <c r="C166" s="475" t="s">
        <v>555</v>
      </c>
      <c r="D166" s="475" t="s">
        <v>555</v>
      </c>
      <c r="E166" s="475">
        <v>107566</v>
      </c>
      <c r="F166" s="475">
        <v>19800</v>
      </c>
      <c r="G166" s="475">
        <v>87766</v>
      </c>
      <c r="H166" s="475" t="s">
        <v>555</v>
      </c>
      <c r="I166" s="475" t="s">
        <v>555</v>
      </c>
      <c r="J166" s="475" t="s">
        <v>555</v>
      </c>
      <c r="K166" s="475" t="s">
        <v>555</v>
      </c>
      <c r="L166" s="475" t="s">
        <v>555</v>
      </c>
      <c r="M166" s="475" t="s">
        <v>555</v>
      </c>
      <c r="N166" s="475">
        <v>94950</v>
      </c>
      <c r="O166" s="475">
        <v>94950</v>
      </c>
      <c r="P166" s="475" t="s">
        <v>555</v>
      </c>
      <c r="Q166" s="475" t="s">
        <v>555</v>
      </c>
      <c r="R166" s="475" t="s">
        <v>555</v>
      </c>
      <c r="S166" s="475" t="s">
        <v>555</v>
      </c>
      <c r="T166" s="475" t="s">
        <v>555</v>
      </c>
      <c r="U166" s="475" t="s">
        <v>555</v>
      </c>
      <c r="V166" s="475" t="s">
        <v>555</v>
      </c>
      <c r="W166" s="480" t="s">
        <v>87</v>
      </c>
    </row>
    <row r="167" spans="1:23" s="475" customFormat="1" ht="9.75" customHeight="1" x14ac:dyDescent="0.15">
      <c r="A167" s="970" t="s">
        <v>789</v>
      </c>
      <c r="B167" s="475" t="s">
        <v>555</v>
      </c>
      <c r="C167" s="475" t="s">
        <v>555</v>
      </c>
      <c r="D167" s="475" t="s">
        <v>555</v>
      </c>
      <c r="E167" s="475">
        <v>203044</v>
      </c>
      <c r="F167" s="475" t="s">
        <v>555</v>
      </c>
      <c r="G167" s="475">
        <v>203044</v>
      </c>
      <c r="H167" s="475" t="s">
        <v>555</v>
      </c>
      <c r="I167" s="475" t="s">
        <v>555</v>
      </c>
      <c r="J167" s="475" t="s">
        <v>555</v>
      </c>
      <c r="K167" s="475" t="s">
        <v>555</v>
      </c>
      <c r="L167" s="475" t="s">
        <v>555</v>
      </c>
      <c r="M167" s="475" t="s">
        <v>555</v>
      </c>
      <c r="N167" s="475">
        <v>78830</v>
      </c>
      <c r="O167" s="475">
        <v>78830</v>
      </c>
      <c r="P167" s="475" t="s">
        <v>555</v>
      </c>
      <c r="Q167" s="475" t="s">
        <v>555</v>
      </c>
      <c r="R167" s="475" t="s">
        <v>555</v>
      </c>
      <c r="S167" s="475" t="s">
        <v>555</v>
      </c>
      <c r="T167" s="475" t="s">
        <v>555</v>
      </c>
      <c r="U167" s="475" t="s">
        <v>555</v>
      </c>
      <c r="V167" s="475" t="s">
        <v>555</v>
      </c>
      <c r="W167" s="480" t="s">
        <v>88</v>
      </c>
    </row>
    <row r="168" spans="1:23" s="475" customFormat="1" ht="9.75" customHeight="1" x14ac:dyDescent="0.15">
      <c r="A168" s="970" t="s">
        <v>823</v>
      </c>
      <c r="B168" s="475" t="s">
        <v>555</v>
      </c>
      <c r="C168" s="475" t="s">
        <v>555</v>
      </c>
      <c r="D168" s="475" t="s">
        <v>555</v>
      </c>
      <c r="E168" s="475">
        <v>204606</v>
      </c>
      <c r="F168" s="475">
        <v>43500</v>
      </c>
      <c r="G168" s="475">
        <v>161106</v>
      </c>
      <c r="H168" s="475" t="s">
        <v>555</v>
      </c>
      <c r="I168" s="475" t="s">
        <v>555</v>
      </c>
      <c r="J168" s="475">
        <v>99202</v>
      </c>
      <c r="K168" s="475">
        <v>49203</v>
      </c>
      <c r="L168" s="475" t="s">
        <v>555</v>
      </c>
      <c r="M168" s="475">
        <v>49999</v>
      </c>
      <c r="N168" s="475">
        <v>77620</v>
      </c>
      <c r="O168" s="475">
        <v>77620</v>
      </c>
      <c r="P168" s="475" t="s">
        <v>555</v>
      </c>
      <c r="Q168" s="475" t="s">
        <v>555</v>
      </c>
      <c r="R168" s="475" t="s">
        <v>555</v>
      </c>
      <c r="S168" s="475" t="s">
        <v>555</v>
      </c>
      <c r="T168" s="475" t="s">
        <v>555</v>
      </c>
      <c r="U168" s="475" t="s">
        <v>555</v>
      </c>
      <c r="V168" s="475" t="s">
        <v>555</v>
      </c>
      <c r="W168" s="480" t="s">
        <v>103</v>
      </c>
    </row>
    <row r="169" spans="1:23" s="475" customFormat="1" ht="9.75" customHeight="1" x14ac:dyDescent="0.15">
      <c r="A169" s="970" t="s">
        <v>791</v>
      </c>
      <c r="B169" s="475" t="s">
        <v>555</v>
      </c>
      <c r="C169" s="475">
        <v>16000</v>
      </c>
      <c r="D169" s="475" t="s">
        <v>555</v>
      </c>
      <c r="E169" s="475">
        <v>126100</v>
      </c>
      <c r="F169" s="475" t="s">
        <v>555</v>
      </c>
      <c r="G169" s="475">
        <v>126100</v>
      </c>
      <c r="H169" s="475" t="s">
        <v>555</v>
      </c>
      <c r="I169" s="475" t="s">
        <v>555</v>
      </c>
      <c r="J169" s="475">
        <v>71627</v>
      </c>
      <c r="K169" s="475" t="s">
        <v>555</v>
      </c>
      <c r="L169" s="475">
        <v>21650</v>
      </c>
      <c r="M169" s="475">
        <v>49977</v>
      </c>
      <c r="N169" s="475">
        <v>78650</v>
      </c>
      <c r="O169" s="475">
        <v>63550</v>
      </c>
      <c r="P169" s="475" t="s">
        <v>555</v>
      </c>
      <c r="Q169" s="475" t="s">
        <v>555</v>
      </c>
      <c r="R169" s="475" t="s">
        <v>555</v>
      </c>
      <c r="S169" s="475" t="s">
        <v>555</v>
      </c>
      <c r="T169" s="475" t="s">
        <v>555</v>
      </c>
      <c r="U169" s="475">
        <v>15100</v>
      </c>
      <c r="V169" s="475" t="s">
        <v>555</v>
      </c>
      <c r="W169" s="480" t="s">
        <v>104</v>
      </c>
    </row>
    <row r="170" spans="1:23" s="475" customFormat="1" ht="9.75" customHeight="1" x14ac:dyDescent="0.15">
      <c r="A170" s="970" t="s">
        <v>806</v>
      </c>
      <c r="B170" s="475" t="s">
        <v>555</v>
      </c>
      <c r="C170" s="475" t="s">
        <v>555</v>
      </c>
      <c r="D170" s="475" t="s">
        <v>555</v>
      </c>
      <c r="E170" s="475">
        <v>217232</v>
      </c>
      <c r="F170" s="475" t="s">
        <v>555</v>
      </c>
      <c r="G170" s="475">
        <v>217232</v>
      </c>
      <c r="H170" s="475" t="s">
        <v>555</v>
      </c>
      <c r="I170" s="475" t="s">
        <v>555</v>
      </c>
      <c r="J170" s="475">
        <v>50000</v>
      </c>
      <c r="K170" s="475" t="s">
        <v>555</v>
      </c>
      <c r="L170" s="475" t="s">
        <v>555</v>
      </c>
      <c r="M170" s="475">
        <v>50000</v>
      </c>
      <c r="N170" s="475">
        <v>88693</v>
      </c>
      <c r="O170" s="475">
        <v>74683</v>
      </c>
      <c r="P170" s="475" t="s">
        <v>555</v>
      </c>
      <c r="Q170" s="475" t="s">
        <v>555</v>
      </c>
      <c r="R170" s="475" t="s">
        <v>555</v>
      </c>
      <c r="S170" s="475" t="s">
        <v>555</v>
      </c>
      <c r="T170" s="475" t="s">
        <v>555</v>
      </c>
      <c r="U170" s="475">
        <v>14010</v>
      </c>
      <c r="V170" s="475" t="s">
        <v>555</v>
      </c>
      <c r="W170" s="480" t="s">
        <v>105</v>
      </c>
    </row>
    <row r="171" spans="1:23" s="475" customFormat="1" ht="9.75" customHeight="1" x14ac:dyDescent="0.15">
      <c r="A171" s="970" t="s">
        <v>793</v>
      </c>
      <c r="B171" s="475" t="s">
        <v>555</v>
      </c>
      <c r="C171" s="475" t="s">
        <v>555</v>
      </c>
      <c r="D171" s="475" t="s">
        <v>555</v>
      </c>
      <c r="E171" s="475">
        <v>240393</v>
      </c>
      <c r="F171" s="475" t="s">
        <v>555</v>
      </c>
      <c r="G171" s="475">
        <v>240393</v>
      </c>
      <c r="H171" s="475" t="s">
        <v>555</v>
      </c>
      <c r="I171" s="475" t="s">
        <v>555</v>
      </c>
      <c r="J171" s="475" t="s">
        <v>555</v>
      </c>
      <c r="K171" s="475" t="s">
        <v>555</v>
      </c>
      <c r="L171" s="475" t="s">
        <v>555</v>
      </c>
      <c r="M171" s="475" t="s">
        <v>555</v>
      </c>
      <c r="N171" s="475">
        <v>67473</v>
      </c>
      <c r="O171" s="475">
        <v>50050</v>
      </c>
      <c r="P171" s="475" t="s">
        <v>555</v>
      </c>
      <c r="Q171" s="475">
        <v>512</v>
      </c>
      <c r="R171" s="475">
        <v>6248</v>
      </c>
      <c r="S171" s="475">
        <v>525</v>
      </c>
      <c r="T171" s="475">
        <v>1015</v>
      </c>
      <c r="U171" s="475">
        <v>9123</v>
      </c>
      <c r="V171" s="475" t="s">
        <v>555</v>
      </c>
      <c r="W171" s="480" t="s">
        <v>106</v>
      </c>
    </row>
    <row r="172" spans="1:23" s="475" customFormat="1" ht="9.75" customHeight="1" x14ac:dyDescent="0.15">
      <c r="A172" s="970" t="s">
        <v>794</v>
      </c>
      <c r="B172" s="475" t="s">
        <v>555</v>
      </c>
      <c r="C172" s="475" t="s">
        <v>555</v>
      </c>
      <c r="D172" s="475" t="s">
        <v>555</v>
      </c>
      <c r="E172" s="475">
        <v>233157</v>
      </c>
      <c r="F172" s="475" t="s">
        <v>555</v>
      </c>
      <c r="G172" s="475">
        <v>186857</v>
      </c>
      <c r="H172" s="475">
        <v>46300</v>
      </c>
      <c r="I172" s="475" t="s">
        <v>555</v>
      </c>
      <c r="J172" s="475" t="s">
        <v>555</v>
      </c>
      <c r="K172" s="475" t="s">
        <v>555</v>
      </c>
      <c r="L172" s="475" t="s">
        <v>555</v>
      </c>
      <c r="M172" s="475" t="s">
        <v>555</v>
      </c>
      <c r="N172" s="475">
        <v>104087</v>
      </c>
      <c r="O172" s="475">
        <v>78650</v>
      </c>
      <c r="P172" s="475" t="s">
        <v>555</v>
      </c>
      <c r="Q172" s="475" t="s">
        <v>555</v>
      </c>
      <c r="R172" s="475" t="s">
        <v>555</v>
      </c>
      <c r="S172" s="475" t="s">
        <v>555</v>
      </c>
      <c r="T172" s="475" t="s">
        <v>555</v>
      </c>
      <c r="U172" s="475">
        <v>25437</v>
      </c>
      <c r="V172" s="475" t="s">
        <v>555</v>
      </c>
      <c r="W172" s="480" t="s">
        <v>107</v>
      </c>
    </row>
    <row r="173" spans="1:23" s="475" customFormat="1" ht="9.75" customHeight="1" x14ac:dyDescent="0.15">
      <c r="A173" s="970" t="s">
        <v>814</v>
      </c>
      <c r="B173" s="475" t="s">
        <v>555</v>
      </c>
      <c r="C173" s="475" t="s">
        <v>555</v>
      </c>
      <c r="D173" s="475" t="s">
        <v>555</v>
      </c>
      <c r="E173" s="475">
        <v>61100</v>
      </c>
      <c r="F173" s="475" t="s">
        <v>555</v>
      </c>
      <c r="G173" s="475">
        <v>61100</v>
      </c>
      <c r="H173" s="475" t="s">
        <v>555</v>
      </c>
      <c r="I173" s="475" t="s">
        <v>555</v>
      </c>
      <c r="J173" s="475" t="s">
        <v>555</v>
      </c>
      <c r="K173" s="475" t="s">
        <v>555</v>
      </c>
      <c r="L173" s="475" t="s">
        <v>555</v>
      </c>
      <c r="M173" s="475" t="s">
        <v>555</v>
      </c>
      <c r="N173" s="475">
        <v>57250</v>
      </c>
      <c r="O173" s="475">
        <v>57250</v>
      </c>
      <c r="P173" s="475" t="s">
        <v>555</v>
      </c>
      <c r="Q173" s="475" t="s">
        <v>555</v>
      </c>
      <c r="R173" s="475" t="s">
        <v>555</v>
      </c>
      <c r="S173" s="475" t="s">
        <v>555</v>
      </c>
      <c r="T173" s="475" t="s">
        <v>555</v>
      </c>
      <c r="U173" s="475" t="s">
        <v>555</v>
      </c>
      <c r="V173" s="475" t="s">
        <v>555</v>
      </c>
      <c r="W173" s="480" t="s">
        <v>89</v>
      </c>
    </row>
    <row r="174" spans="1:23" s="475" customFormat="1" ht="9.75" customHeight="1" x14ac:dyDescent="0.15">
      <c r="A174" s="970" t="s">
        <v>796</v>
      </c>
      <c r="B174" s="475" t="s">
        <v>555</v>
      </c>
      <c r="C174" s="475" t="s">
        <v>555</v>
      </c>
      <c r="D174" s="475" t="s">
        <v>555</v>
      </c>
      <c r="E174" s="475">
        <v>45200</v>
      </c>
      <c r="F174" s="475" t="s">
        <v>555</v>
      </c>
      <c r="G174" s="475">
        <v>45200</v>
      </c>
      <c r="H174" s="475" t="s">
        <v>555</v>
      </c>
      <c r="I174" s="475" t="s">
        <v>555</v>
      </c>
      <c r="J174" s="475" t="s">
        <v>555</v>
      </c>
      <c r="K174" s="475" t="s">
        <v>555</v>
      </c>
      <c r="L174" s="475" t="s">
        <v>555</v>
      </c>
      <c r="M174" s="475" t="s">
        <v>555</v>
      </c>
      <c r="N174" s="475">
        <v>70043</v>
      </c>
      <c r="O174" s="475">
        <v>47670</v>
      </c>
      <c r="P174" s="475" t="s">
        <v>555</v>
      </c>
      <c r="Q174" s="475" t="s">
        <v>555</v>
      </c>
      <c r="R174" s="475" t="s">
        <v>555</v>
      </c>
      <c r="S174" s="475" t="s">
        <v>555</v>
      </c>
      <c r="T174" s="475" t="s">
        <v>555</v>
      </c>
      <c r="U174" s="475">
        <v>22373</v>
      </c>
      <c r="V174" s="475" t="s">
        <v>555</v>
      </c>
      <c r="W174" s="480" t="s">
        <v>90</v>
      </c>
    </row>
    <row r="175" spans="1:23" s="475" customFormat="1" ht="9.75" customHeight="1" x14ac:dyDescent="0.15">
      <c r="A175" s="970" t="s">
        <v>797</v>
      </c>
      <c r="B175" s="475" t="s">
        <v>555</v>
      </c>
      <c r="C175" s="475" t="s">
        <v>555</v>
      </c>
      <c r="D175" s="475" t="s">
        <v>555</v>
      </c>
      <c r="E175" s="475">
        <v>131480</v>
      </c>
      <c r="F175" s="475" t="s">
        <v>555</v>
      </c>
      <c r="G175" s="475">
        <v>131480</v>
      </c>
      <c r="H175" s="475" t="s">
        <v>555</v>
      </c>
      <c r="I175" s="475" t="s">
        <v>555</v>
      </c>
      <c r="J175" s="475" t="s">
        <v>555</v>
      </c>
      <c r="K175" s="475" t="s">
        <v>555</v>
      </c>
      <c r="L175" s="475" t="s">
        <v>555</v>
      </c>
      <c r="M175" s="475" t="s">
        <v>555</v>
      </c>
      <c r="N175" s="475">
        <v>12370</v>
      </c>
      <c r="O175" s="475" t="s">
        <v>555</v>
      </c>
      <c r="P175" s="475" t="s">
        <v>555</v>
      </c>
      <c r="Q175" s="475" t="s">
        <v>555</v>
      </c>
      <c r="R175" s="475" t="s">
        <v>555</v>
      </c>
      <c r="S175" s="475" t="s">
        <v>555</v>
      </c>
      <c r="T175" s="475" t="s">
        <v>555</v>
      </c>
      <c r="U175" s="475">
        <v>12370</v>
      </c>
      <c r="V175" s="475" t="s">
        <v>555</v>
      </c>
      <c r="W175" s="480" t="s">
        <v>91</v>
      </c>
    </row>
    <row r="176" spans="1:23" s="475" customFormat="1" ht="9.75" customHeight="1" x14ac:dyDescent="0.15">
      <c r="A176" s="970" t="s">
        <v>798</v>
      </c>
      <c r="B176" s="475" t="s">
        <v>555</v>
      </c>
      <c r="C176" s="475" t="s">
        <v>555</v>
      </c>
      <c r="D176" s="475" t="s">
        <v>555</v>
      </c>
      <c r="E176" s="475" t="s">
        <v>555</v>
      </c>
      <c r="F176" s="475" t="s">
        <v>555</v>
      </c>
      <c r="G176" s="475" t="s">
        <v>555</v>
      </c>
      <c r="H176" s="475" t="s">
        <v>555</v>
      </c>
      <c r="I176" s="475" t="s">
        <v>555</v>
      </c>
      <c r="J176" s="475" t="s">
        <v>555</v>
      </c>
      <c r="K176" s="475" t="s">
        <v>555</v>
      </c>
      <c r="L176" s="475" t="s">
        <v>555</v>
      </c>
      <c r="M176" s="475" t="s">
        <v>555</v>
      </c>
      <c r="N176" s="475">
        <v>50050</v>
      </c>
      <c r="O176" s="475">
        <v>50050</v>
      </c>
      <c r="P176" s="475" t="s">
        <v>555</v>
      </c>
      <c r="Q176" s="475" t="s">
        <v>555</v>
      </c>
      <c r="R176" s="475" t="s">
        <v>555</v>
      </c>
      <c r="S176" s="475" t="s">
        <v>555</v>
      </c>
      <c r="T176" s="475" t="s">
        <v>555</v>
      </c>
      <c r="U176" s="475" t="s">
        <v>555</v>
      </c>
      <c r="V176" s="475" t="s">
        <v>555</v>
      </c>
      <c r="W176" s="480" t="s">
        <v>799</v>
      </c>
    </row>
    <row r="177" spans="1:23" s="475" customFormat="1" ht="9.75" customHeight="1" x14ac:dyDescent="0.15">
      <c r="A177" s="970" t="s">
        <v>787</v>
      </c>
      <c r="B177" s="475" t="s">
        <v>555</v>
      </c>
      <c r="C177" s="475" t="s">
        <v>555</v>
      </c>
      <c r="D177" s="475" t="s">
        <v>555</v>
      </c>
      <c r="E177" s="475">
        <v>145263</v>
      </c>
      <c r="F177" s="475" t="s">
        <v>555</v>
      </c>
      <c r="G177" s="475">
        <v>145263</v>
      </c>
      <c r="H177" s="475" t="s">
        <v>555</v>
      </c>
      <c r="I177" s="475" t="s">
        <v>555</v>
      </c>
      <c r="J177" s="475" t="s">
        <v>555</v>
      </c>
      <c r="K177" s="475" t="s">
        <v>555</v>
      </c>
      <c r="L177" s="475" t="s">
        <v>555</v>
      </c>
      <c r="M177" s="475" t="s">
        <v>555</v>
      </c>
      <c r="N177" s="475">
        <v>69590</v>
      </c>
      <c r="O177" s="475">
        <v>55610</v>
      </c>
      <c r="P177" s="475" t="s">
        <v>555</v>
      </c>
      <c r="Q177" s="475" t="s">
        <v>555</v>
      </c>
      <c r="R177" s="475" t="s">
        <v>555</v>
      </c>
      <c r="S177" s="475" t="s">
        <v>555</v>
      </c>
      <c r="T177" s="475" t="s">
        <v>555</v>
      </c>
      <c r="U177" s="475">
        <v>13980</v>
      </c>
      <c r="V177" s="475" t="s">
        <v>555</v>
      </c>
      <c r="W177" s="480" t="s">
        <v>86</v>
      </c>
    </row>
    <row r="178" spans="1:23" s="475" customFormat="1" ht="9.75" customHeight="1" x14ac:dyDescent="0.15">
      <c r="A178" s="971" t="s">
        <v>800</v>
      </c>
      <c r="B178" s="479" t="s">
        <v>555</v>
      </c>
      <c r="C178" s="478" t="s">
        <v>555</v>
      </c>
      <c r="D178" s="478" t="s">
        <v>555</v>
      </c>
      <c r="E178" s="478">
        <v>127627</v>
      </c>
      <c r="F178" s="478" t="s">
        <v>555</v>
      </c>
      <c r="G178" s="478">
        <v>127627</v>
      </c>
      <c r="H178" s="478" t="s">
        <v>555</v>
      </c>
      <c r="I178" s="478" t="s">
        <v>555</v>
      </c>
      <c r="J178" s="478" t="s">
        <v>555</v>
      </c>
      <c r="K178" s="478" t="s">
        <v>555</v>
      </c>
      <c r="L178" s="478" t="s">
        <v>555</v>
      </c>
      <c r="M178" s="478" t="s">
        <v>555</v>
      </c>
      <c r="N178" s="478">
        <v>21130</v>
      </c>
      <c r="O178" s="478">
        <v>21130</v>
      </c>
      <c r="P178" s="478" t="s">
        <v>555</v>
      </c>
      <c r="Q178" s="478" t="s">
        <v>555</v>
      </c>
      <c r="R178" s="478" t="s">
        <v>555</v>
      </c>
      <c r="S178" s="478" t="s">
        <v>555</v>
      </c>
      <c r="T178" s="478" t="s">
        <v>555</v>
      </c>
      <c r="U178" s="478" t="s">
        <v>555</v>
      </c>
      <c r="V178" s="478" t="s">
        <v>555</v>
      </c>
      <c r="W178" s="476" t="s">
        <v>87</v>
      </c>
    </row>
    <row r="179" spans="1:23" ht="12" customHeight="1" x14ac:dyDescent="0.15"/>
    <row r="180" spans="1:23" ht="12" customHeight="1" x14ac:dyDescent="0.15"/>
    <row r="181" spans="1:23" ht="12" customHeight="1" x14ac:dyDescent="0.15">
      <c r="K181" s="490" t="s">
        <v>108</v>
      </c>
    </row>
    <row r="182" spans="1:23" s="486" customFormat="1" ht="21" customHeight="1" x14ac:dyDescent="0.15">
      <c r="A182" s="1023" t="s">
        <v>230</v>
      </c>
      <c r="B182" s="489" t="s">
        <v>438</v>
      </c>
      <c r="C182" s="488"/>
      <c r="D182" s="851"/>
      <c r="E182" s="852" t="s">
        <v>385</v>
      </c>
      <c r="F182" s="488"/>
      <c r="G182" s="488"/>
      <c r="H182" s="488"/>
      <c r="I182" s="488"/>
      <c r="J182" s="488"/>
      <c r="K182" s="488"/>
      <c r="L182" s="488"/>
      <c r="M182" s="488"/>
      <c r="N182" s="851"/>
      <c r="O182" s="852" t="s">
        <v>380</v>
      </c>
      <c r="P182" s="488"/>
      <c r="Q182" s="488"/>
      <c r="R182" s="488"/>
      <c r="S182" s="488"/>
      <c r="T182" s="488"/>
      <c r="U182" s="488"/>
      <c r="V182" s="488"/>
      <c r="W182" s="1026" t="s">
        <v>92</v>
      </c>
    </row>
    <row r="183" spans="1:23" s="486" customFormat="1" ht="21" customHeight="1" x14ac:dyDescent="0.15">
      <c r="A183" s="1024"/>
      <c r="B183" s="852" t="s">
        <v>1408</v>
      </c>
      <c r="C183" s="488"/>
      <c r="D183" s="851"/>
      <c r="E183" s="1029" t="s">
        <v>382</v>
      </c>
      <c r="F183" s="852" t="s">
        <v>345</v>
      </c>
      <c r="G183" s="488"/>
      <c r="H183" s="851"/>
      <c r="I183" s="852" t="s">
        <v>336</v>
      </c>
      <c r="J183" s="851"/>
      <c r="K183" s="852" t="s">
        <v>317</v>
      </c>
      <c r="L183" s="851"/>
      <c r="M183" s="852" t="s">
        <v>1408</v>
      </c>
      <c r="N183" s="851"/>
      <c r="O183" s="1029" t="s">
        <v>377</v>
      </c>
      <c r="P183" s="852" t="s">
        <v>345</v>
      </c>
      <c r="Q183" s="488"/>
      <c r="R183" s="488"/>
      <c r="S183" s="488"/>
      <c r="T183" s="488"/>
      <c r="U183" s="488"/>
      <c r="V183" s="488"/>
      <c r="W183" s="1027"/>
    </row>
    <row r="184" spans="1:23" s="486" customFormat="1" ht="52.5" customHeight="1" x14ac:dyDescent="0.15">
      <c r="A184" s="1025"/>
      <c r="B184" s="854" t="s">
        <v>409</v>
      </c>
      <c r="C184" s="487" t="s">
        <v>431</v>
      </c>
      <c r="D184" s="487" t="s">
        <v>408</v>
      </c>
      <c r="E184" s="1030"/>
      <c r="F184" s="854" t="s">
        <v>1403</v>
      </c>
      <c r="G184" s="487" t="s">
        <v>334</v>
      </c>
      <c r="H184" s="487" t="s">
        <v>332</v>
      </c>
      <c r="I184" s="854" t="s">
        <v>119</v>
      </c>
      <c r="J184" s="487" t="s">
        <v>321</v>
      </c>
      <c r="K184" s="854" t="s">
        <v>60</v>
      </c>
      <c r="L184" s="487" t="s">
        <v>310</v>
      </c>
      <c r="M184" s="854" t="s">
        <v>409</v>
      </c>
      <c r="N184" s="487" t="s">
        <v>431</v>
      </c>
      <c r="O184" s="1030"/>
      <c r="P184" s="854" t="s">
        <v>1403</v>
      </c>
      <c r="Q184" s="487" t="s">
        <v>334</v>
      </c>
      <c r="R184" s="487" t="s">
        <v>1354</v>
      </c>
      <c r="S184" s="487" t="s">
        <v>356</v>
      </c>
      <c r="T184" s="487" t="s">
        <v>365</v>
      </c>
      <c r="U184" s="487" t="s">
        <v>364</v>
      </c>
      <c r="V184" s="491" t="s">
        <v>333</v>
      </c>
      <c r="W184" s="1028"/>
    </row>
    <row r="185" spans="1:23" s="475" customFormat="1" ht="9.75" customHeight="1" x14ac:dyDescent="0.15">
      <c r="A185" s="969" t="s">
        <v>772</v>
      </c>
      <c r="B185" s="485">
        <v>7284902</v>
      </c>
      <c r="C185" s="484">
        <v>13232</v>
      </c>
      <c r="D185" s="484">
        <v>7271670</v>
      </c>
      <c r="E185" s="484">
        <v>521914</v>
      </c>
      <c r="F185" s="484">
        <v>469361</v>
      </c>
      <c r="G185" s="484">
        <v>469361</v>
      </c>
      <c r="H185" s="484" t="s">
        <v>555</v>
      </c>
      <c r="I185" s="484">
        <v>52401</v>
      </c>
      <c r="J185" s="484">
        <v>52401</v>
      </c>
      <c r="K185" s="484" t="s">
        <v>555</v>
      </c>
      <c r="L185" s="484" t="s">
        <v>555</v>
      </c>
      <c r="M185" s="484">
        <v>152</v>
      </c>
      <c r="N185" s="484">
        <v>152</v>
      </c>
      <c r="O185" s="484">
        <v>9513169</v>
      </c>
      <c r="P185" s="484">
        <v>4137552</v>
      </c>
      <c r="Q185" s="484">
        <v>227401</v>
      </c>
      <c r="R185" s="484">
        <v>56300</v>
      </c>
      <c r="S185" s="484">
        <v>133968</v>
      </c>
      <c r="T185" s="484">
        <v>1876427</v>
      </c>
      <c r="U185" s="484" t="s">
        <v>555</v>
      </c>
      <c r="V185" s="484">
        <v>1563391</v>
      </c>
      <c r="W185" s="482" t="s">
        <v>99</v>
      </c>
    </row>
    <row r="186" spans="1:23" s="475" customFormat="1" ht="9.75" customHeight="1" x14ac:dyDescent="0.15">
      <c r="A186" s="970" t="s">
        <v>773</v>
      </c>
      <c r="B186" s="475">
        <v>7617894</v>
      </c>
      <c r="C186" s="475">
        <v>20472</v>
      </c>
      <c r="D186" s="475">
        <v>7597422</v>
      </c>
      <c r="E186" s="475">
        <v>582070</v>
      </c>
      <c r="F186" s="475">
        <v>581968</v>
      </c>
      <c r="G186" s="475">
        <v>581968</v>
      </c>
      <c r="H186" s="475" t="s">
        <v>555</v>
      </c>
      <c r="I186" s="475" t="s">
        <v>555</v>
      </c>
      <c r="J186" s="475" t="s">
        <v>555</v>
      </c>
      <c r="K186" s="475" t="s">
        <v>555</v>
      </c>
      <c r="L186" s="475" t="s">
        <v>555</v>
      </c>
      <c r="M186" s="475">
        <v>102</v>
      </c>
      <c r="N186" s="475">
        <v>102</v>
      </c>
      <c r="O186" s="475">
        <v>9150489</v>
      </c>
      <c r="P186" s="475">
        <v>3109163</v>
      </c>
      <c r="Q186" s="475">
        <v>357843</v>
      </c>
      <c r="R186" s="475">
        <v>352361</v>
      </c>
      <c r="S186" s="475" t="s">
        <v>555</v>
      </c>
      <c r="T186" s="475">
        <v>1007600</v>
      </c>
      <c r="U186" s="475">
        <v>154702</v>
      </c>
      <c r="V186" s="475">
        <v>427271</v>
      </c>
      <c r="W186" s="480" t="s">
        <v>233</v>
      </c>
    </row>
    <row r="187" spans="1:23" s="475" customFormat="1" ht="9.75" customHeight="1" x14ac:dyDescent="0.15">
      <c r="A187" s="970" t="s">
        <v>774</v>
      </c>
      <c r="B187" s="475">
        <v>7372526</v>
      </c>
      <c r="C187" s="475">
        <v>22396</v>
      </c>
      <c r="D187" s="475">
        <v>7350130</v>
      </c>
      <c r="E187" s="475">
        <v>545768</v>
      </c>
      <c r="F187" s="475">
        <v>539214</v>
      </c>
      <c r="G187" s="475">
        <v>539214</v>
      </c>
      <c r="H187" s="475" t="s">
        <v>555</v>
      </c>
      <c r="I187" s="475" t="s">
        <v>555</v>
      </c>
      <c r="J187" s="475" t="s">
        <v>555</v>
      </c>
      <c r="K187" s="475">
        <v>6400</v>
      </c>
      <c r="L187" s="475">
        <v>6400</v>
      </c>
      <c r="M187" s="475">
        <v>154</v>
      </c>
      <c r="N187" s="475">
        <v>154</v>
      </c>
      <c r="O187" s="475">
        <v>9230666</v>
      </c>
      <c r="P187" s="475">
        <v>2466523</v>
      </c>
      <c r="Q187" s="475">
        <v>185602</v>
      </c>
      <c r="R187" s="475">
        <v>15490</v>
      </c>
      <c r="S187" s="475">
        <v>71477</v>
      </c>
      <c r="T187" s="475">
        <v>1008656</v>
      </c>
      <c r="U187" s="475">
        <v>25000</v>
      </c>
      <c r="V187" s="475">
        <v>688038</v>
      </c>
      <c r="W187" s="480" t="s">
        <v>529</v>
      </c>
    </row>
    <row r="188" spans="1:23" s="475" customFormat="1" ht="9.75" customHeight="1" x14ac:dyDescent="0.15">
      <c r="A188" s="970" t="s">
        <v>804</v>
      </c>
      <c r="B188" s="475">
        <v>7267546</v>
      </c>
      <c r="C188" s="475">
        <v>1090</v>
      </c>
      <c r="D188" s="475">
        <v>7266456</v>
      </c>
      <c r="E188" s="475">
        <v>598845</v>
      </c>
      <c r="F188" s="475">
        <v>598731</v>
      </c>
      <c r="G188" s="475">
        <v>598731</v>
      </c>
      <c r="H188" s="475" t="s">
        <v>555</v>
      </c>
      <c r="I188" s="475" t="s">
        <v>555</v>
      </c>
      <c r="J188" s="475" t="s">
        <v>555</v>
      </c>
      <c r="K188" s="475" t="s">
        <v>555</v>
      </c>
      <c r="L188" s="475" t="s">
        <v>555</v>
      </c>
      <c r="M188" s="475">
        <v>114</v>
      </c>
      <c r="N188" s="475">
        <v>114</v>
      </c>
      <c r="O188" s="475">
        <v>7538463</v>
      </c>
      <c r="P188" s="475">
        <v>2055882</v>
      </c>
      <c r="Q188" s="475">
        <v>489464</v>
      </c>
      <c r="R188" s="475">
        <v>144405</v>
      </c>
      <c r="S188" s="475">
        <v>443043</v>
      </c>
      <c r="T188" s="475">
        <v>301646</v>
      </c>
      <c r="U188" s="475" t="s">
        <v>555</v>
      </c>
      <c r="V188" s="475">
        <v>294382</v>
      </c>
      <c r="W188" s="480" t="s">
        <v>599</v>
      </c>
    </row>
    <row r="189" spans="1:23" s="475" customFormat="1" ht="9.75" customHeight="1" x14ac:dyDescent="0.15">
      <c r="A189" s="970" t="s">
        <v>776</v>
      </c>
      <c r="B189" s="475">
        <v>7845409</v>
      </c>
      <c r="C189" s="475">
        <v>12000</v>
      </c>
      <c r="D189" s="475">
        <v>7833409</v>
      </c>
      <c r="E189" s="475">
        <v>955739</v>
      </c>
      <c r="F189" s="475">
        <v>932524</v>
      </c>
      <c r="G189" s="475">
        <v>932524</v>
      </c>
      <c r="H189" s="475" t="s">
        <v>555</v>
      </c>
      <c r="I189" s="475">
        <v>23097</v>
      </c>
      <c r="J189" s="475">
        <v>23097</v>
      </c>
      <c r="K189" s="475" t="s">
        <v>555</v>
      </c>
      <c r="L189" s="475" t="s">
        <v>555</v>
      </c>
      <c r="M189" s="475">
        <v>118</v>
      </c>
      <c r="N189" s="475">
        <v>118</v>
      </c>
      <c r="O189" s="475">
        <v>9901113</v>
      </c>
      <c r="P189" s="475">
        <v>2472706</v>
      </c>
      <c r="Q189" s="475">
        <v>507817</v>
      </c>
      <c r="R189" s="475">
        <v>365579</v>
      </c>
      <c r="S189" s="475">
        <v>638684</v>
      </c>
      <c r="T189" s="475">
        <v>341653</v>
      </c>
      <c r="U189" s="475">
        <v>80107</v>
      </c>
      <c r="V189" s="475">
        <v>198304</v>
      </c>
      <c r="W189" s="480" t="s">
        <v>777</v>
      </c>
    </row>
    <row r="190" spans="1:23" s="475" customFormat="1" ht="6.75" customHeight="1" x14ac:dyDescent="0.15">
      <c r="A190" s="970"/>
      <c r="W190" s="480"/>
    </row>
    <row r="191" spans="1:23" s="475" customFormat="1" ht="9.75" customHeight="1" x14ac:dyDescent="0.15">
      <c r="A191" s="970" t="s">
        <v>738</v>
      </c>
      <c r="B191" s="475">
        <v>7528875</v>
      </c>
      <c r="C191" s="475">
        <v>4368</v>
      </c>
      <c r="D191" s="475">
        <v>7524507</v>
      </c>
      <c r="E191" s="475">
        <v>697399</v>
      </c>
      <c r="F191" s="475">
        <v>697313</v>
      </c>
      <c r="G191" s="475">
        <v>697313</v>
      </c>
      <c r="H191" s="475" t="s">
        <v>555</v>
      </c>
      <c r="I191" s="475" t="s">
        <v>555</v>
      </c>
      <c r="J191" s="475" t="s">
        <v>555</v>
      </c>
      <c r="K191" s="475" t="s">
        <v>555</v>
      </c>
      <c r="L191" s="475" t="s">
        <v>555</v>
      </c>
      <c r="M191" s="475">
        <v>86</v>
      </c>
      <c r="N191" s="475">
        <v>86</v>
      </c>
      <c r="O191" s="475">
        <v>8412932</v>
      </c>
      <c r="P191" s="475">
        <v>2265010</v>
      </c>
      <c r="Q191" s="475">
        <v>476919</v>
      </c>
      <c r="R191" s="475">
        <v>218193</v>
      </c>
      <c r="S191" s="475">
        <v>701226</v>
      </c>
      <c r="T191" s="475">
        <v>211855</v>
      </c>
      <c r="U191" s="475" t="s">
        <v>555</v>
      </c>
      <c r="V191" s="475">
        <v>218212</v>
      </c>
      <c r="W191" s="480" t="s">
        <v>600</v>
      </c>
    </row>
    <row r="192" spans="1:23" s="475" customFormat="1" ht="9.75" customHeight="1" x14ac:dyDescent="0.15">
      <c r="A192" s="970" t="s">
        <v>776</v>
      </c>
      <c r="B192" s="475">
        <v>7487251</v>
      </c>
      <c r="C192" s="475">
        <v>7632</v>
      </c>
      <c r="D192" s="475">
        <v>7479619</v>
      </c>
      <c r="E192" s="475">
        <v>996240</v>
      </c>
      <c r="F192" s="475">
        <v>973025</v>
      </c>
      <c r="G192" s="475">
        <v>927625</v>
      </c>
      <c r="H192" s="475">
        <v>45400</v>
      </c>
      <c r="I192" s="475">
        <v>23097</v>
      </c>
      <c r="J192" s="475">
        <v>23097</v>
      </c>
      <c r="K192" s="475" t="s">
        <v>555</v>
      </c>
      <c r="L192" s="475" t="s">
        <v>555</v>
      </c>
      <c r="M192" s="475">
        <v>118</v>
      </c>
      <c r="N192" s="475">
        <v>118</v>
      </c>
      <c r="O192" s="475">
        <v>9067853</v>
      </c>
      <c r="P192" s="475">
        <v>2411570</v>
      </c>
      <c r="Q192" s="475">
        <v>501858</v>
      </c>
      <c r="R192" s="475">
        <v>276998</v>
      </c>
      <c r="S192" s="475">
        <v>430501</v>
      </c>
      <c r="T192" s="475">
        <v>366521</v>
      </c>
      <c r="U192" s="475">
        <v>124008</v>
      </c>
      <c r="V192" s="475">
        <v>243704</v>
      </c>
      <c r="W192" s="480" t="s">
        <v>779</v>
      </c>
    </row>
    <row r="193" spans="1:23" s="475" customFormat="1" ht="6.75" customHeight="1" x14ac:dyDescent="0.15">
      <c r="A193" s="970"/>
      <c r="W193" s="480"/>
    </row>
    <row r="194" spans="1:23" s="475" customFormat="1" ht="9.75" customHeight="1" x14ac:dyDescent="0.15">
      <c r="A194" s="970" t="s">
        <v>780</v>
      </c>
      <c r="B194" s="475">
        <v>1885850</v>
      </c>
      <c r="C194" s="475">
        <v>4368</v>
      </c>
      <c r="D194" s="475">
        <v>1881482</v>
      </c>
      <c r="E194" s="475">
        <v>257717</v>
      </c>
      <c r="F194" s="475">
        <v>257667</v>
      </c>
      <c r="G194" s="475">
        <v>257667</v>
      </c>
      <c r="H194" s="475" t="s">
        <v>555</v>
      </c>
      <c r="I194" s="475" t="s">
        <v>555</v>
      </c>
      <c r="J194" s="475" t="s">
        <v>555</v>
      </c>
      <c r="K194" s="475" t="s">
        <v>555</v>
      </c>
      <c r="L194" s="475" t="s">
        <v>555</v>
      </c>
      <c r="M194" s="475">
        <v>50</v>
      </c>
      <c r="N194" s="475">
        <v>50</v>
      </c>
      <c r="O194" s="475">
        <v>2829478</v>
      </c>
      <c r="P194" s="475">
        <v>661558</v>
      </c>
      <c r="Q194" s="475">
        <v>104701</v>
      </c>
      <c r="R194" s="475">
        <v>119782</v>
      </c>
      <c r="S194" s="475">
        <v>258183</v>
      </c>
      <c r="T194" s="475">
        <v>25172</v>
      </c>
      <c r="U194" s="475" t="s">
        <v>555</v>
      </c>
      <c r="V194" s="475" t="s">
        <v>555</v>
      </c>
      <c r="W194" s="480" t="s">
        <v>601</v>
      </c>
    </row>
    <row r="195" spans="1:23" s="475" customFormat="1" ht="9.75" customHeight="1" x14ac:dyDescent="0.15">
      <c r="A195" s="970" t="s">
        <v>1416</v>
      </c>
      <c r="B195" s="475">
        <v>1934547</v>
      </c>
      <c r="C195" s="475">
        <v>3994</v>
      </c>
      <c r="D195" s="475">
        <v>1930553</v>
      </c>
      <c r="E195" s="475">
        <v>47030</v>
      </c>
      <c r="F195" s="475">
        <v>23921</v>
      </c>
      <c r="G195" s="475">
        <v>23921</v>
      </c>
      <c r="H195" s="475" t="s">
        <v>555</v>
      </c>
      <c r="I195" s="475">
        <v>23097</v>
      </c>
      <c r="J195" s="475">
        <v>23097</v>
      </c>
      <c r="K195" s="475" t="s">
        <v>555</v>
      </c>
      <c r="L195" s="475" t="s">
        <v>555</v>
      </c>
      <c r="M195" s="475">
        <v>12</v>
      </c>
      <c r="N195" s="475">
        <v>12</v>
      </c>
      <c r="O195" s="475">
        <v>2429727</v>
      </c>
      <c r="P195" s="475">
        <v>566594</v>
      </c>
      <c r="Q195" s="475">
        <v>167760</v>
      </c>
      <c r="R195" s="475">
        <v>8700</v>
      </c>
      <c r="S195" s="475">
        <v>74924</v>
      </c>
      <c r="T195" s="475">
        <v>168795</v>
      </c>
      <c r="U195" s="475" t="s">
        <v>555</v>
      </c>
      <c r="V195" s="475">
        <v>52397</v>
      </c>
      <c r="W195" s="480" t="s">
        <v>100</v>
      </c>
    </row>
    <row r="196" spans="1:23" s="475" customFormat="1" ht="9.75" customHeight="1" x14ac:dyDescent="0.15">
      <c r="A196" s="970" t="s">
        <v>819</v>
      </c>
      <c r="B196" s="475">
        <v>2024995</v>
      </c>
      <c r="C196" s="475">
        <v>1632</v>
      </c>
      <c r="D196" s="475">
        <v>2023363</v>
      </c>
      <c r="E196" s="475">
        <v>178764</v>
      </c>
      <c r="F196" s="475">
        <v>178750</v>
      </c>
      <c r="G196" s="475">
        <v>178750</v>
      </c>
      <c r="H196" s="475" t="s">
        <v>555</v>
      </c>
      <c r="I196" s="475" t="s">
        <v>555</v>
      </c>
      <c r="J196" s="475" t="s">
        <v>555</v>
      </c>
      <c r="K196" s="475" t="s">
        <v>555</v>
      </c>
      <c r="L196" s="475" t="s">
        <v>555</v>
      </c>
      <c r="M196" s="475">
        <v>14</v>
      </c>
      <c r="N196" s="475">
        <v>14</v>
      </c>
      <c r="O196" s="475">
        <v>2648366</v>
      </c>
      <c r="P196" s="475">
        <v>610457</v>
      </c>
      <c r="Q196" s="475">
        <v>197650</v>
      </c>
      <c r="R196" s="475">
        <v>115699</v>
      </c>
      <c r="S196" s="475">
        <v>50015</v>
      </c>
      <c r="T196" s="475">
        <v>147686</v>
      </c>
      <c r="U196" s="475" t="s">
        <v>555</v>
      </c>
      <c r="V196" s="475">
        <v>99407</v>
      </c>
      <c r="W196" s="480" t="s">
        <v>101</v>
      </c>
    </row>
    <row r="197" spans="1:23" s="475" customFormat="1" ht="9.75" customHeight="1" x14ac:dyDescent="0.15">
      <c r="A197" s="970" t="s">
        <v>1417</v>
      </c>
      <c r="B197" s="475">
        <v>2000017</v>
      </c>
      <c r="C197" s="475">
        <v>2006</v>
      </c>
      <c r="D197" s="475">
        <v>1998011</v>
      </c>
      <c r="E197" s="475">
        <v>472228</v>
      </c>
      <c r="F197" s="475">
        <v>472186</v>
      </c>
      <c r="G197" s="475">
        <v>472186</v>
      </c>
      <c r="H197" s="475" t="s">
        <v>555</v>
      </c>
      <c r="I197" s="475" t="s">
        <v>555</v>
      </c>
      <c r="J197" s="475" t="s">
        <v>555</v>
      </c>
      <c r="K197" s="475" t="s">
        <v>555</v>
      </c>
      <c r="L197" s="475" t="s">
        <v>555</v>
      </c>
      <c r="M197" s="475">
        <v>42</v>
      </c>
      <c r="N197" s="475">
        <v>42</v>
      </c>
      <c r="O197" s="475">
        <v>1993542</v>
      </c>
      <c r="P197" s="475">
        <v>634097</v>
      </c>
      <c r="Q197" s="475">
        <v>37706</v>
      </c>
      <c r="R197" s="475">
        <v>121398</v>
      </c>
      <c r="S197" s="475">
        <v>255562</v>
      </c>
      <c r="T197" s="475" t="s">
        <v>555</v>
      </c>
      <c r="U197" s="475">
        <v>80107</v>
      </c>
      <c r="V197" s="475">
        <v>46500</v>
      </c>
      <c r="W197" s="480" t="s">
        <v>102</v>
      </c>
    </row>
    <row r="198" spans="1:23" s="475" customFormat="1" ht="9.75" customHeight="1" x14ac:dyDescent="0.15">
      <c r="A198" s="970" t="s">
        <v>1418</v>
      </c>
      <c r="B198" s="475">
        <v>1527692</v>
      </c>
      <c r="C198" s="475" t="s">
        <v>555</v>
      </c>
      <c r="D198" s="475">
        <v>1527692</v>
      </c>
      <c r="E198" s="475">
        <v>298218</v>
      </c>
      <c r="F198" s="475">
        <v>298168</v>
      </c>
      <c r="G198" s="475">
        <v>252768</v>
      </c>
      <c r="H198" s="475">
        <v>45400</v>
      </c>
      <c r="I198" s="475" t="s">
        <v>555</v>
      </c>
      <c r="J198" s="475" t="s">
        <v>555</v>
      </c>
      <c r="K198" s="475" t="s">
        <v>555</v>
      </c>
      <c r="L198" s="475" t="s">
        <v>555</v>
      </c>
      <c r="M198" s="475">
        <v>50</v>
      </c>
      <c r="N198" s="475">
        <v>50</v>
      </c>
      <c r="O198" s="475">
        <v>1996218</v>
      </c>
      <c r="P198" s="475">
        <v>600422</v>
      </c>
      <c r="Q198" s="475">
        <v>98742</v>
      </c>
      <c r="R198" s="475">
        <v>31201</v>
      </c>
      <c r="S198" s="475">
        <v>50000</v>
      </c>
      <c r="T198" s="475">
        <v>50040</v>
      </c>
      <c r="U198" s="475">
        <v>43901</v>
      </c>
      <c r="V198" s="475">
        <v>45400</v>
      </c>
      <c r="W198" s="480" t="s">
        <v>785</v>
      </c>
    </row>
    <row r="199" spans="1:23" s="475" customFormat="1" ht="6.75" customHeight="1" x14ac:dyDescent="0.15">
      <c r="A199" s="970"/>
      <c r="W199" s="480"/>
    </row>
    <row r="200" spans="1:23" s="475" customFormat="1" ht="9.75" customHeight="1" x14ac:dyDescent="0.15">
      <c r="A200" s="970" t="s">
        <v>1419</v>
      </c>
      <c r="B200" s="475">
        <v>645331</v>
      </c>
      <c r="C200" s="475">
        <v>600</v>
      </c>
      <c r="D200" s="475">
        <v>644731</v>
      </c>
      <c r="E200" s="475">
        <v>188293</v>
      </c>
      <c r="F200" s="475">
        <v>188267</v>
      </c>
      <c r="G200" s="475">
        <v>188267</v>
      </c>
      <c r="H200" s="475" t="s">
        <v>555</v>
      </c>
      <c r="I200" s="475" t="s">
        <v>555</v>
      </c>
      <c r="J200" s="475" t="s">
        <v>555</v>
      </c>
      <c r="K200" s="475" t="s">
        <v>555</v>
      </c>
      <c r="L200" s="475" t="s">
        <v>555</v>
      </c>
      <c r="M200" s="475">
        <v>26</v>
      </c>
      <c r="N200" s="475">
        <v>26</v>
      </c>
      <c r="O200" s="475">
        <v>944246</v>
      </c>
      <c r="P200" s="475">
        <v>200936</v>
      </c>
      <c r="Q200" s="475">
        <v>34510</v>
      </c>
      <c r="R200" s="475">
        <v>45480</v>
      </c>
      <c r="S200" s="475" t="s">
        <v>555</v>
      </c>
      <c r="T200" s="475" t="s">
        <v>555</v>
      </c>
      <c r="U200" s="475" t="s">
        <v>555</v>
      </c>
      <c r="V200" s="475" t="s">
        <v>555</v>
      </c>
      <c r="W200" s="480" t="s">
        <v>602</v>
      </c>
    </row>
    <row r="201" spans="1:23" s="475" customFormat="1" ht="9.75" customHeight="1" x14ac:dyDescent="0.15">
      <c r="A201" s="970" t="s">
        <v>1420</v>
      </c>
      <c r="B201" s="475">
        <v>599511</v>
      </c>
      <c r="C201" s="475">
        <v>1590</v>
      </c>
      <c r="D201" s="475">
        <v>597921</v>
      </c>
      <c r="E201" s="475">
        <v>69424</v>
      </c>
      <c r="F201" s="475">
        <v>69400</v>
      </c>
      <c r="G201" s="475">
        <v>69400</v>
      </c>
      <c r="H201" s="475" t="s">
        <v>555</v>
      </c>
      <c r="I201" s="475" t="s">
        <v>555</v>
      </c>
      <c r="J201" s="475" t="s">
        <v>555</v>
      </c>
      <c r="K201" s="475" t="s">
        <v>555</v>
      </c>
      <c r="L201" s="475" t="s">
        <v>555</v>
      </c>
      <c r="M201" s="475">
        <v>24</v>
      </c>
      <c r="N201" s="475">
        <v>24</v>
      </c>
      <c r="O201" s="475">
        <v>956585</v>
      </c>
      <c r="P201" s="475">
        <v>140827</v>
      </c>
      <c r="Q201" s="475">
        <v>18352</v>
      </c>
      <c r="R201" s="475" t="s">
        <v>555</v>
      </c>
      <c r="S201" s="475">
        <v>89701</v>
      </c>
      <c r="T201" s="475" t="s">
        <v>555</v>
      </c>
      <c r="U201" s="475" t="s">
        <v>555</v>
      </c>
      <c r="V201" s="475" t="s">
        <v>555</v>
      </c>
      <c r="W201" s="480" t="s">
        <v>86</v>
      </c>
    </row>
    <row r="202" spans="1:23" s="475" customFormat="1" ht="9.75" customHeight="1" x14ac:dyDescent="0.15">
      <c r="A202" s="970" t="s">
        <v>1421</v>
      </c>
      <c r="B202" s="475">
        <v>641008</v>
      </c>
      <c r="C202" s="475">
        <v>2178</v>
      </c>
      <c r="D202" s="475">
        <v>638830</v>
      </c>
      <c r="E202" s="475" t="s">
        <v>555</v>
      </c>
      <c r="F202" s="475" t="s">
        <v>555</v>
      </c>
      <c r="G202" s="475" t="s">
        <v>555</v>
      </c>
      <c r="H202" s="475" t="s">
        <v>555</v>
      </c>
      <c r="I202" s="475" t="s">
        <v>555</v>
      </c>
      <c r="J202" s="475" t="s">
        <v>555</v>
      </c>
      <c r="K202" s="475" t="s">
        <v>555</v>
      </c>
      <c r="L202" s="475" t="s">
        <v>555</v>
      </c>
      <c r="M202" s="475" t="s">
        <v>555</v>
      </c>
      <c r="N202" s="475" t="s">
        <v>555</v>
      </c>
      <c r="O202" s="475">
        <v>928647</v>
      </c>
      <c r="P202" s="475">
        <v>319795</v>
      </c>
      <c r="Q202" s="475">
        <v>51839</v>
      </c>
      <c r="R202" s="475">
        <v>74302</v>
      </c>
      <c r="S202" s="475">
        <v>168482</v>
      </c>
      <c r="T202" s="475">
        <v>25172</v>
      </c>
      <c r="U202" s="475" t="s">
        <v>555</v>
      </c>
      <c r="V202" s="475" t="s">
        <v>555</v>
      </c>
      <c r="W202" s="480" t="s">
        <v>87</v>
      </c>
    </row>
    <row r="203" spans="1:23" s="475" customFormat="1" ht="9.75" customHeight="1" x14ac:dyDescent="0.15">
      <c r="A203" s="970" t="s">
        <v>1422</v>
      </c>
      <c r="B203" s="475">
        <v>651979</v>
      </c>
      <c r="C203" s="475">
        <v>1450</v>
      </c>
      <c r="D203" s="475">
        <v>650529</v>
      </c>
      <c r="E203" s="475" t="s">
        <v>555</v>
      </c>
      <c r="F203" s="475" t="s">
        <v>555</v>
      </c>
      <c r="G203" s="475" t="s">
        <v>555</v>
      </c>
      <c r="H203" s="475" t="s">
        <v>555</v>
      </c>
      <c r="I203" s="475" t="s">
        <v>555</v>
      </c>
      <c r="J203" s="475" t="s">
        <v>555</v>
      </c>
      <c r="K203" s="475" t="s">
        <v>555</v>
      </c>
      <c r="L203" s="475" t="s">
        <v>555</v>
      </c>
      <c r="M203" s="475" t="s">
        <v>555</v>
      </c>
      <c r="N203" s="475" t="s">
        <v>555</v>
      </c>
      <c r="O203" s="475">
        <v>784032</v>
      </c>
      <c r="P203" s="475">
        <v>300071</v>
      </c>
      <c r="Q203" s="475">
        <v>75743</v>
      </c>
      <c r="R203" s="475" t="s">
        <v>555</v>
      </c>
      <c r="S203" s="475">
        <v>74924</v>
      </c>
      <c r="T203" s="475">
        <v>49996</v>
      </c>
      <c r="U203" s="475" t="s">
        <v>555</v>
      </c>
      <c r="V203" s="475">
        <v>52397</v>
      </c>
      <c r="W203" s="480" t="s">
        <v>88</v>
      </c>
    </row>
    <row r="204" spans="1:23" s="475" customFormat="1" ht="9.75" customHeight="1" x14ac:dyDescent="0.15">
      <c r="A204" s="970" t="s">
        <v>823</v>
      </c>
      <c r="B204" s="475">
        <v>673413</v>
      </c>
      <c r="C204" s="475">
        <v>672</v>
      </c>
      <c r="D204" s="475">
        <v>672741</v>
      </c>
      <c r="E204" s="475">
        <v>23109</v>
      </c>
      <c r="F204" s="475" t="s">
        <v>555</v>
      </c>
      <c r="G204" s="475" t="s">
        <v>555</v>
      </c>
      <c r="H204" s="475" t="s">
        <v>555</v>
      </c>
      <c r="I204" s="475">
        <v>23097</v>
      </c>
      <c r="J204" s="475">
        <v>23097</v>
      </c>
      <c r="K204" s="475" t="s">
        <v>555</v>
      </c>
      <c r="L204" s="475" t="s">
        <v>555</v>
      </c>
      <c r="M204" s="475">
        <v>12</v>
      </c>
      <c r="N204" s="475">
        <v>12</v>
      </c>
      <c r="O204" s="475">
        <v>880873</v>
      </c>
      <c r="P204" s="475">
        <v>171106</v>
      </c>
      <c r="Q204" s="475">
        <v>5300</v>
      </c>
      <c r="R204" s="475" t="s">
        <v>555</v>
      </c>
      <c r="S204" s="475" t="s">
        <v>555</v>
      </c>
      <c r="T204" s="475">
        <v>118799</v>
      </c>
      <c r="U204" s="475" t="s">
        <v>555</v>
      </c>
      <c r="V204" s="475" t="s">
        <v>555</v>
      </c>
      <c r="W204" s="480" t="s">
        <v>103</v>
      </c>
    </row>
    <row r="205" spans="1:23" s="475" customFormat="1" ht="9.75" customHeight="1" x14ac:dyDescent="0.15">
      <c r="A205" s="970" t="s">
        <v>1423</v>
      </c>
      <c r="B205" s="475">
        <v>609155</v>
      </c>
      <c r="C205" s="475">
        <v>1872</v>
      </c>
      <c r="D205" s="475">
        <v>607283</v>
      </c>
      <c r="E205" s="475">
        <v>23921</v>
      </c>
      <c r="F205" s="475">
        <v>23921</v>
      </c>
      <c r="G205" s="475">
        <v>23921</v>
      </c>
      <c r="H205" s="475" t="s">
        <v>555</v>
      </c>
      <c r="I205" s="475" t="s">
        <v>555</v>
      </c>
      <c r="J205" s="475" t="s">
        <v>555</v>
      </c>
      <c r="K205" s="475" t="s">
        <v>555</v>
      </c>
      <c r="L205" s="475" t="s">
        <v>555</v>
      </c>
      <c r="M205" s="475" t="s">
        <v>555</v>
      </c>
      <c r="N205" s="475" t="s">
        <v>555</v>
      </c>
      <c r="O205" s="475">
        <v>764822</v>
      </c>
      <c r="P205" s="475">
        <v>95417</v>
      </c>
      <c r="Q205" s="475">
        <v>86717</v>
      </c>
      <c r="R205" s="475">
        <v>8700</v>
      </c>
      <c r="S205" s="475" t="s">
        <v>555</v>
      </c>
      <c r="T205" s="475" t="s">
        <v>555</v>
      </c>
      <c r="U205" s="475" t="s">
        <v>555</v>
      </c>
      <c r="V205" s="475" t="s">
        <v>555</v>
      </c>
      <c r="W205" s="480" t="s">
        <v>104</v>
      </c>
    </row>
    <row r="206" spans="1:23" s="475" customFormat="1" ht="9.75" customHeight="1" x14ac:dyDescent="0.15">
      <c r="A206" s="970" t="s">
        <v>1424</v>
      </c>
      <c r="B206" s="475">
        <v>699516</v>
      </c>
      <c r="C206" s="475">
        <v>360</v>
      </c>
      <c r="D206" s="475">
        <v>699156</v>
      </c>
      <c r="E206" s="475">
        <v>40714</v>
      </c>
      <c r="F206" s="475">
        <v>40700</v>
      </c>
      <c r="G206" s="475">
        <v>40700</v>
      </c>
      <c r="H206" s="475" t="s">
        <v>555</v>
      </c>
      <c r="I206" s="475" t="s">
        <v>555</v>
      </c>
      <c r="J206" s="475" t="s">
        <v>555</v>
      </c>
      <c r="K206" s="475" t="s">
        <v>555</v>
      </c>
      <c r="L206" s="475" t="s">
        <v>555</v>
      </c>
      <c r="M206" s="475">
        <v>14</v>
      </c>
      <c r="N206" s="475">
        <v>14</v>
      </c>
      <c r="O206" s="475">
        <v>938450</v>
      </c>
      <c r="P206" s="475">
        <v>147929</v>
      </c>
      <c r="Q206" s="475">
        <v>72932</v>
      </c>
      <c r="R206" s="475">
        <v>24982</v>
      </c>
      <c r="S206" s="475">
        <v>50015</v>
      </c>
      <c r="T206" s="475" t="s">
        <v>555</v>
      </c>
      <c r="U206" s="475" t="s">
        <v>555</v>
      </c>
      <c r="V206" s="475" t="s">
        <v>555</v>
      </c>
      <c r="W206" s="480" t="s">
        <v>105</v>
      </c>
    </row>
    <row r="207" spans="1:23" s="475" customFormat="1" ht="9.75" customHeight="1" x14ac:dyDescent="0.15">
      <c r="A207" s="970" t="s">
        <v>1425</v>
      </c>
      <c r="B207" s="475">
        <v>678121</v>
      </c>
      <c r="C207" s="475">
        <v>432</v>
      </c>
      <c r="D207" s="475">
        <v>677689</v>
      </c>
      <c r="E207" s="475">
        <v>40050</v>
      </c>
      <c r="F207" s="475">
        <v>40050</v>
      </c>
      <c r="G207" s="475">
        <v>40050</v>
      </c>
      <c r="H207" s="475" t="s">
        <v>555</v>
      </c>
      <c r="I207" s="475" t="s">
        <v>555</v>
      </c>
      <c r="J207" s="475" t="s">
        <v>555</v>
      </c>
      <c r="K207" s="475" t="s">
        <v>555</v>
      </c>
      <c r="L207" s="475" t="s">
        <v>555</v>
      </c>
      <c r="M207" s="475" t="s">
        <v>555</v>
      </c>
      <c r="N207" s="475" t="s">
        <v>555</v>
      </c>
      <c r="O207" s="475">
        <v>718319</v>
      </c>
      <c r="P207" s="475">
        <v>253457</v>
      </c>
      <c r="Q207" s="475">
        <v>108797</v>
      </c>
      <c r="R207" s="475" t="s">
        <v>555</v>
      </c>
      <c r="S207" s="475" t="s">
        <v>555</v>
      </c>
      <c r="T207" s="475">
        <v>97653</v>
      </c>
      <c r="U207" s="475" t="s">
        <v>555</v>
      </c>
      <c r="V207" s="475">
        <v>47007</v>
      </c>
      <c r="W207" s="480" t="s">
        <v>106</v>
      </c>
    </row>
    <row r="208" spans="1:23" s="475" customFormat="1" ht="9.75" customHeight="1" x14ac:dyDescent="0.15">
      <c r="A208" s="970" t="s">
        <v>1426</v>
      </c>
      <c r="B208" s="475">
        <v>647358</v>
      </c>
      <c r="C208" s="475">
        <v>840</v>
      </c>
      <c r="D208" s="475">
        <v>646518</v>
      </c>
      <c r="E208" s="475">
        <v>98000</v>
      </c>
      <c r="F208" s="475">
        <v>98000</v>
      </c>
      <c r="G208" s="475">
        <v>98000</v>
      </c>
      <c r="H208" s="475" t="s">
        <v>555</v>
      </c>
      <c r="I208" s="475" t="s">
        <v>555</v>
      </c>
      <c r="J208" s="475" t="s">
        <v>555</v>
      </c>
      <c r="K208" s="475" t="s">
        <v>555</v>
      </c>
      <c r="L208" s="475" t="s">
        <v>555</v>
      </c>
      <c r="M208" s="475" t="s">
        <v>555</v>
      </c>
      <c r="N208" s="475" t="s">
        <v>555</v>
      </c>
      <c r="O208" s="475">
        <v>991597</v>
      </c>
      <c r="P208" s="475">
        <v>209071</v>
      </c>
      <c r="Q208" s="475">
        <v>15921</v>
      </c>
      <c r="R208" s="475">
        <v>90717</v>
      </c>
      <c r="S208" s="475" t="s">
        <v>555</v>
      </c>
      <c r="T208" s="475">
        <v>50033</v>
      </c>
      <c r="U208" s="475" t="s">
        <v>555</v>
      </c>
      <c r="V208" s="475">
        <v>52400</v>
      </c>
      <c r="W208" s="480" t="s">
        <v>107</v>
      </c>
    </row>
    <row r="209" spans="1:23" s="475" customFormat="1" ht="9.75" customHeight="1" x14ac:dyDescent="0.15">
      <c r="A209" s="970" t="s">
        <v>1427</v>
      </c>
      <c r="B209" s="475">
        <v>642287</v>
      </c>
      <c r="C209" s="475">
        <v>648</v>
      </c>
      <c r="D209" s="475">
        <v>641639</v>
      </c>
      <c r="E209" s="475">
        <v>88803</v>
      </c>
      <c r="F209" s="475">
        <v>88803</v>
      </c>
      <c r="G209" s="475">
        <v>88803</v>
      </c>
      <c r="H209" s="475" t="s">
        <v>555</v>
      </c>
      <c r="I209" s="475" t="s">
        <v>555</v>
      </c>
      <c r="J209" s="475" t="s">
        <v>555</v>
      </c>
      <c r="K209" s="475" t="s">
        <v>555</v>
      </c>
      <c r="L209" s="475" t="s">
        <v>555</v>
      </c>
      <c r="M209" s="475" t="s">
        <v>555</v>
      </c>
      <c r="N209" s="475" t="s">
        <v>555</v>
      </c>
      <c r="O209" s="475">
        <v>571189</v>
      </c>
      <c r="P209" s="475">
        <v>200500</v>
      </c>
      <c r="Q209" s="475">
        <v>19905</v>
      </c>
      <c r="R209" s="475">
        <v>23836</v>
      </c>
      <c r="S209" s="475">
        <v>76652</v>
      </c>
      <c r="T209" s="475" t="s">
        <v>555</v>
      </c>
      <c r="U209" s="475">
        <v>80107</v>
      </c>
      <c r="V209" s="475" t="s">
        <v>555</v>
      </c>
      <c r="W209" s="480" t="s">
        <v>89</v>
      </c>
    </row>
    <row r="210" spans="1:23" s="475" customFormat="1" ht="9.75" customHeight="1" x14ac:dyDescent="0.15">
      <c r="A210" s="970" t="s">
        <v>1428</v>
      </c>
      <c r="B210" s="475">
        <v>654401</v>
      </c>
      <c r="C210" s="475">
        <v>504</v>
      </c>
      <c r="D210" s="475">
        <v>653897</v>
      </c>
      <c r="E210" s="475">
        <v>179918</v>
      </c>
      <c r="F210" s="475">
        <v>179918</v>
      </c>
      <c r="G210" s="475">
        <v>179918</v>
      </c>
      <c r="H210" s="475" t="s">
        <v>555</v>
      </c>
      <c r="I210" s="475" t="s">
        <v>555</v>
      </c>
      <c r="J210" s="475" t="s">
        <v>555</v>
      </c>
      <c r="K210" s="475" t="s">
        <v>555</v>
      </c>
      <c r="L210" s="475" t="s">
        <v>555</v>
      </c>
      <c r="M210" s="475" t="s">
        <v>555</v>
      </c>
      <c r="N210" s="475" t="s">
        <v>555</v>
      </c>
      <c r="O210" s="475">
        <v>566962</v>
      </c>
      <c r="P210" s="475">
        <v>191112</v>
      </c>
      <c r="Q210" s="475">
        <v>17801</v>
      </c>
      <c r="R210" s="475">
        <v>47672</v>
      </c>
      <c r="S210" s="475">
        <v>39800</v>
      </c>
      <c r="T210" s="475" t="s">
        <v>555</v>
      </c>
      <c r="U210" s="475" t="s">
        <v>555</v>
      </c>
      <c r="V210" s="475" t="s">
        <v>555</v>
      </c>
      <c r="W210" s="480" t="s">
        <v>90</v>
      </c>
    </row>
    <row r="211" spans="1:23" s="475" customFormat="1" ht="9.75" customHeight="1" x14ac:dyDescent="0.15">
      <c r="A211" s="970" t="s">
        <v>1429</v>
      </c>
      <c r="B211" s="475">
        <v>703329</v>
      </c>
      <c r="C211" s="475">
        <v>854</v>
      </c>
      <c r="D211" s="475">
        <v>702475</v>
      </c>
      <c r="E211" s="475">
        <v>203507</v>
      </c>
      <c r="F211" s="475">
        <v>203465</v>
      </c>
      <c r="G211" s="475">
        <v>203465</v>
      </c>
      <c r="H211" s="475" t="s">
        <v>555</v>
      </c>
      <c r="I211" s="475" t="s">
        <v>555</v>
      </c>
      <c r="J211" s="475" t="s">
        <v>555</v>
      </c>
      <c r="K211" s="475" t="s">
        <v>555</v>
      </c>
      <c r="L211" s="475" t="s">
        <v>555</v>
      </c>
      <c r="M211" s="475">
        <v>42</v>
      </c>
      <c r="N211" s="475">
        <v>42</v>
      </c>
      <c r="O211" s="475">
        <v>855391</v>
      </c>
      <c r="P211" s="475">
        <v>242485</v>
      </c>
      <c r="Q211" s="475" t="s">
        <v>555</v>
      </c>
      <c r="R211" s="475">
        <v>49890</v>
      </c>
      <c r="S211" s="475">
        <v>139110</v>
      </c>
      <c r="T211" s="475" t="s">
        <v>555</v>
      </c>
      <c r="U211" s="475" t="s">
        <v>555</v>
      </c>
      <c r="V211" s="475">
        <v>46500</v>
      </c>
      <c r="W211" s="480" t="s">
        <v>91</v>
      </c>
    </row>
    <row r="212" spans="1:23" s="475" customFormat="1" ht="9.75" customHeight="1" x14ac:dyDescent="0.15">
      <c r="A212" s="970" t="s">
        <v>1430</v>
      </c>
      <c r="B212" s="475">
        <v>645016</v>
      </c>
      <c r="C212" s="475" t="s">
        <v>555</v>
      </c>
      <c r="D212" s="475">
        <v>645016</v>
      </c>
      <c r="E212" s="475">
        <v>154968</v>
      </c>
      <c r="F212" s="475">
        <v>154954</v>
      </c>
      <c r="G212" s="475">
        <v>154954</v>
      </c>
      <c r="H212" s="475" t="s">
        <v>555</v>
      </c>
      <c r="I212" s="475" t="s">
        <v>555</v>
      </c>
      <c r="J212" s="475" t="s">
        <v>555</v>
      </c>
      <c r="K212" s="475" t="s">
        <v>555</v>
      </c>
      <c r="L212" s="475" t="s">
        <v>555</v>
      </c>
      <c r="M212" s="475">
        <v>14</v>
      </c>
      <c r="N212" s="475">
        <v>14</v>
      </c>
      <c r="O212" s="475">
        <v>653458</v>
      </c>
      <c r="P212" s="475">
        <v>276735</v>
      </c>
      <c r="Q212" s="475" t="s">
        <v>555</v>
      </c>
      <c r="R212" s="475" t="s">
        <v>555</v>
      </c>
      <c r="S212" s="475">
        <v>50000</v>
      </c>
      <c r="T212" s="475">
        <v>50040</v>
      </c>
      <c r="U212" s="475" t="s">
        <v>555</v>
      </c>
      <c r="V212" s="475">
        <v>45400</v>
      </c>
      <c r="W212" s="480" t="s">
        <v>799</v>
      </c>
    </row>
    <row r="213" spans="1:23" s="475" customFormat="1" ht="9.75" customHeight="1" x14ac:dyDescent="0.15">
      <c r="A213" s="970" t="s">
        <v>1420</v>
      </c>
      <c r="B213" s="475">
        <v>506774</v>
      </c>
      <c r="C213" s="475" t="s">
        <v>555</v>
      </c>
      <c r="D213" s="475">
        <v>506774</v>
      </c>
      <c r="E213" s="475">
        <v>48436</v>
      </c>
      <c r="F213" s="475">
        <v>48414</v>
      </c>
      <c r="G213" s="475">
        <v>48414</v>
      </c>
      <c r="H213" s="475" t="s">
        <v>555</v>
      </c>
      <c r="I213" s="475" t="s">
        <v>555</v>
      </c>
      <c r="J213" s="475" t="s">
        <v>555</v>
      </c>
      <c r="K213" s="475" t="s">
        <v>555</v>
      </c>
      <c r="L213" s="475" t="s">
        <v>555</v>
      </c>
      <c r="M213" s="475">
        <v>22</v>
      </c>
      <c r="N213" s="475">
        <v>22</v>
      </c>
      <c r="O213" s="475">
        <v>757843</v>
      </c>
      <c r="P213" s="475">
        <v>235505</v>
      </c>
      <c r="Q213" s="475">
        <v>27260</v>
      </c>
      <c r="R213" s="475">
        <v>31201</v>
      </c>
      <c r="S213" s="475" t="s">
        <v>555</v>
      </c>
      <c r="T213" s="475" t="s">
        <v>555</v>
      </c>
      <c r="U213" s="475">
        <v>27201</v>
      </c>
      <c r="V213" s="475" t="s">
        <v>555</v>
      </c>
      <c r="W213" s="480" t="s">
        <v>86</v>
      </c>
    </row>
    <row r="214" spans="1:23" s="475" customFormat="1" ht="9.75" customHeight="1" x14ac:dyDescent="0.15">
      <c r="A214" s="971" t="s">
        <v>1421</v>
      </c>
      <c r="B214" s="479">
        <v>375902</v>
      </c>
      <c r="C214" s="478" t="s">
        <v>555</v>
      </c>
      <c r="D214" s="478">
        <v>375902</v>
      </c>
      <c r="E214" s="478">
        <v>94814</v>
      </c>
      <c r="F214" s="478">
        <v>94800</v>
      </c>
      <c r="G214" s="478">
        <v>49400</v>
      </c>
      <c r="H214" s="478">
        <v>45400</v>
      </c>
      <c r="I214" s="478" t="s">
        <v>555</v>
      </c>
      <c r="J214" s="478" t="s">
        <v>555</v>
      </c>
      <c r="K214" s="478" t="s">
        <v>555</v>
      </c>
      <c r="L214" s="478" t="s">
        <v>555</v>
      </c>
      <c r="M214" s="478">
        <v>14</v>
      </c>
      <c r="N214" s="478">
        <v>14</v>
      </c>
      <c r="O214" s="478">
        <v>584917</v>
      </c>
      <c r="P214" s="478">
        <v>88182</v>
      </c>
      <c r="Q214" s="478">
        <v>71482</v>
      </c>
      <c r="R214" s="478" t="s">
        <v>555</v>
      </c>
      <c r="S214" s="478" t="s">
        <v>555</v>
      </c>
      <c r="T214" s="478" t="s">
        <v>555</v>
      </c>
      <c r="U214" s="478">
        <v>16700</v>
      </c>
      <c r="V214" s="478" t="s">
        <v>555</v>
      </c>
      <c r="W214" s="476" t="s">
        <v>87</v>
      </c>
    </row>
    <row r="215" spans="1:23" ht="12" customHeight="1" x14ac:dyDescent="0.15"/>
    <row r="216" spans="1:23" ht="12" customHeight="1" x14ac:dyDescent="0.15"/>
    <row r="217" spans="1:23" ht="12" customHeight="1" x14ac:dyDescent="0.15">
      <c r="K217" s="490" t="s">
        <v>108</v>
      </c>
      <c r="V217" s="493" t="s">
        <v>1333</v>
      </c>
    </row>
    <row r="218" spans="1:23" s="486" customFormat="1" ht="21" customHeight="1" x14ac:dyDescent="0.15">
      <c r="A218" s="1023" t="s">
        <v>230</v>
      </c>
      <c r="B218" s="489" t="s">
        <v>435</v>
      </c>
      <c r="C218" s="488"/>
      <c r="D218" s="488"/>
      <c r="E218" s="488"/>
      <c r="F218" s="488"/>
      <c r="G218" s="488"/>
      <c r="H218" s="488"/>
      <c r="I218" s="488"/>
      <c r="J218" s="488"/>
      <c r="K218" s="488"/>
      <c r="L218" s="488"/>
      <c r="M218" s="488"/>
      <c r="N218" s="488"/>
      <c r="O218" s="488"/>
      <c r="P218" s="488"/>
      <c r="Q218" s="488"/>
      <c r="R218" s="488"/>
      <c r="S218" s="488"/>
      <c r="T218" s="488"/>
      <c r="U218" s="488"/>
      <c r="V218" s="488"/>
      <c r="W218" s="1026" t="s">
        <v>92</v>
      </c>
    </row>
    <row r="219" spans="1:23" s="486" customFormat="1" ht="21" customHeight="1" x14ac:dyDescent="0.15">
      <c r="A219" s="1024"/>
      <c r="B219" s="489" t="s">
        <v>338</v>
      </c>
      <c r="C219" s="488"/>
      <c r="D219" s="488"/>
      <c r="E219" s="851"/>
      <c r="F219" s="852" t="s">
        <v>337</v>
      </c>
      <c r="G219" s="851"/>
      <c r="H219" s="852" t="s">
        <v>336</v>
      </c>
      <c r="I219" s="488"/>
      <c r="J219" s="488"/>
      <c r="K219" s="488"/>
      <c r="L219" s="488"/>
      <c r="M219" s="851"/>
      <c r="N219" s="852" t="s">
        <v>335</v>
      </c>
      <c r="O219" s="488"/>
      <c r="P219" s="488"/>
      <c r="Q219" s="851"/>
      <c r="R219" s="852" t="s">
        <v>318</v>
      </c>
      <c r="S219" s="488"/>
      <c r="T219" s="851"/>
      <c r="U219" s="852" t="s">
        <v>317</v>
      </c>
      <c r="V219" s="488"/>
      <c r="W219" s="1027"/>
    </row>
    <row r="220" spans="1:23" s="486" customFormat="1" ht="52.5" customHeight="1" x14ac:dyDescent="0.15">
      <c r="A220" s="1025"/>
      <c r="B220" s="487" t="s">
        <v>332</v>
      </c>
      <c r="C220" s="487" t="s">
        <v>398</v>
      </c>
      <c r="D220" s="487" t="s">
        <v>330</v>
      </c>
      <c r="E220" s="487" t="s">
        <v>1431</v>
      </c>
      <c r="F220" s="854" t="s">
        <v>117</v>
      </c>
      <c r="G220" s="492" t="s">
        <v>1432</v>
      </c>
      <c r="H220" s="854" t="s">
        <v>119</v>
      </c>
      <c r="I220" s="487" t="s">
        <v>1433</v>
      </c>
      <c r="J220" s="487" t="s">
        <v>321</v>
      </c>
      <c r="K220" s="487" t="s">
        <v>389</v>
      </c>
      <c r="L220" s="487" t="s">
        <v>419</v>
      </c>
      <c r="M220" s="487" t="s">
        <v>349</v>
      </c>
      <c r="N220" s="854" t="s">
        <v>1404</v>
      </c>
      <c r="O220" s="487" t="s">
        <v>414</v>
      </c>
      <c r="P220" s="487" t="s">
        <v>320</v>
      </c>
      <c r="Q220" s="487" t="s">
        <v>413</v>
      </c>
      <c r="R220" s="854" t="s">
        <v>26</v>
      </c>
      <c r="S220" s="492" t="s">
        <v>436</v>
      </c>
      <c r="T220" s="492" t="s">
        <v>1434</v>
      </c>
      <c r="U220" s="854" t="s">
        <v>60</v>
      </c>
      <c r="V220" s="491" t="s">
        <v>310</v>
      </c>
      <c r="W220" s="1028"/>
    </row>
    <row r="221" spans="1:23" s="475" customFormat="1" ht="9.75" customHeight="1" x14ac:dyDescent="0.15">
      <c r="A221" s="969" t="s">
        <v>1435</v>
      </c>
      <c r="B221" s="485" t="s">
        <v>555</v>
      </c>
      <c r="C221" s="484">
        <v>280065</v>
      </c>
      <c r="D221" s="484" t="s">
        <v>555</v>
      </c>
      <c r="E221" s="484" t="s">
        <v>555</v>
      </c>
      <c r="F221" s="484" t="s">
        <v>555</v>
      </c>
      <c r="G221" s="484" t="s">
        <v>555</v>
      </c>
      <c r="H221" s="484">
        <v>108176</v>
      </c>
      <c r="I221" s="484" t="s">
        <v>555</v>
      </c>
      <c r="J221" s="484">
        <v>108176</v>
      </c>
      <c r="K221" s="484" t="s">
        <v>555</v>
      </c>
      <c r="L221" s="484" t="s">
        <v>555</v>
      </c>
      <c r="M221" s="484" t="s">
        <v>555</v>
      </c>
      <c r="N221" s="484">
        <v>789535</v>
      </c>
      <c r="O221" s="484" t="s">
        <v>555</v>
      </c>
      <c r="P221" s="484">
        <v>51600</v>
      </c>
      <c r="Q221" s="484">
        <v>737935</v>
      </c>
      <c r="R221" s="484" t="s">
        <v>555</v>
      </c>
      <c r="S221" s="484" t="s">
        <v>555</v>
      </c>
      <c r="T221" s="484" t="s">
        <v>555</v>
      </c>
      <c r="U221" s="484">
        <v>4194431</v>
      </c>
      <c r="V221" s="484">
        <v>3917183</v>
      </c>
      <c r="W221" s="482" t="s">
        <v>99</v>
      </c>
    </row>
    <row r="222" spans="1:23" s="475" customFormat="1" ht="9.75" customHeight="1" x14ac:dyDescent="0.15">
      <c r="A222" s="970" t="s">
        <v>1436</v>
      </c>
      <c r="B222" s="475">
        <v>225626</v>
      </c>
      <c r="C222" s="475">
        <v>563743</v>
      </c>
      <c r="D222" s="475">
        <v>20017</v>
      </c>
      <c r="E222" s="475" t="s">
        <v>555</v>
      </c>
      <c r="F222" s="475">
        <v>36070</v>
      </c>
      <c r="G222" s="475">
        <v>36070</v>
      </c>
      <c r="H222" s="475">
        <v>234343</v>
      </c>
      <c r="I222" s="475" t="s">
        <v>555</v>
      </c>
      <c r="J222" s="475">
        <v>60541</v>
      </c>
      <c r="K222" s="475">
        <v>148782</v>
      </c>
      <c r="L222" s="475">
        <v>25020</v>
      </c>
      <c r="M222" s="475" t="s">
        <v>555</v>
      </c>
      <c r="N222" s="475">
        <v>884578</v>
      </c>
      <c r="O222" s="475" t="s">
        <v>555</v>
      </c>
      <c r="P222" s="475">
        <v>50050</v>
      </c>
      <c r="Q222" s="475">
        <v>834528</v>
      </c>
      <c r="R222" s="475" t="s">
        <v>555</v>
      </c>
      <c r="S222" s="475" t="s">
        <v>555</v>
      </c>
      <c r="T222" s="475" t="s">
        <v>555</v>
      </c>
      <c r="U222" s="475">
        <v>4527262</v>
      </c>
      <c r="V222" s="475">
        <v>4335953</v>
      </c>
      <c r="W222" s="480" t="s">
        <v>233</v>
      </c>
    </row>
    <row r="223" spans="1:23" s="475" customFormat="1" ht="9.75" customHeight="1" x14ac:dyDescent="0.15">
      <c r="A223" s="970" t="s">
        <v>1437</v>
      </c>
      <c r="B223" s="475">
        <v>5300</v>
      </c>
      <c r="C223" s="475">
        <v>466960</v>
      </c>
      <c r="D223" s="475" t="s">
        <v>555</v>
      </c>
      <c r="E223" s="475" t="s">
        <v>555</v>
      </c>
      <c r="F223" s="475" t="s">
        <v>555</v>
      </c>
      <c r="G223" s="475" t="s">
        <v>555</v>
      </c>
      <c r="H223" s="475">
        <v>655475</v>
      </c>
      <c r="I223" s="475" t="s">
        <v>555</v>
      </c>
      <c r="J223" s="475">
        <v>272496</v>
      </c>
      <c r="K223" s="475">
        <v>382979</v>
      </c>
      <c r="L223" s="475" t="s">
        <v>555</v>
      </c>
      <c r="M223" s="475" t="s">
        <v>555</v>
      </c>
      <c r="N223" s="475">
        <v>540161</v>
      </c>
      <c r="O223" s="475" t="s">
        <v>555</v>
      </c>
      <c r="P223" s="475">
        <v>49251</v>
      </c>
      <c r="Q223" s="475">
        <v>490910</v>
      </c>
      <c r="R223" s="475" t="s">
        <v>555</v>
      </c>
      <c r="S223" s="475" t="s">
        <v>555</v>
      </c>
      <c r="T223" s="475" t="s">
        <v>555</v>
      </c>
      <c r="U223" s="475">
        <v>5310641</v>
      </c>
      <c r="V223" s="475">
        <v>5132384</v>
      </c>
      <c r="W223" s="480" t="s">
        <v>529</v>
      </c>
    </row>
    <row r="224" spans="1:23" s="475" customFormat="1" ht="9.75" customHeight="1" x14ac:dyDescent="0.15">
      <c r="A224" s="970" t="s">
        <v>1438</v>
      </c>
      <c r="B224" s="475">
        <v>45500</v>
      </c>
      <c r="C224" s="475">
        <v>337442</v>
      </c>
      <c r="D224" s="475" t="s">
        <v>555</v>
      </c>
      <c r="E224" s="475" t="s">
        <v>555</v>
      </c>
      <c r="F224" s="475" t="s">
        <v>555</v>
      </c>
      <c r="G224" s="475" t="s">
        <v>555</v>
      </c>
      <c r="H224" s="475">
        <v>658071</v>
      </c>
      <c r="I224" s="475">
        <v>74536</v>
      </c>
      <c r="J224" s="475">
        <v>192497</v>
      </c>
      <c r="K224" s="475">
        <v>391038</v>
      </c>
      <c r="L224" s="475" t="s">
        <v>555</v>
      </c>
      <c r="M224" s="475" t="s">
        <v>555</v>
      </c>
      <c r="N224" s="475">
        <v>613877</v>
      </c>
      <c r="O224" s="475" t="s">
        <v>555</v>
      </c>
      <c r="P224" s="475" t="s">
        <v>555</v>
      </c>
      <c r="Q224" s="475">
        <v>613877</v>
      </c>
      <c r="R224" s="475">
        <v>55108</v>
      </c>
      <c r="S224" s="475">
        <v>44001</v>
      </c>
      <c r="T224" s="475">
        <v>11107</v>
      </c>
      <c r="U224" s="475">
        <v>3984907</v>
      </c>
      <c r="V224" s="475">
        <v>3456972</v>
      </c>
      <c r="W224" s="480" t="s">
        <v>599</v>
      </c>
    </row>
    <row r="225" spans="1:23" s="475" customFormat="1" ht="9.75" customHeight="1" x14ac:dyDescent="0.15">
      <c r="A225" s="970" t="s">
        <v>776</v>
      </c>
      <c r="B225" s="475">
        <v>152563</v>
      </c>
      <c r="C225" s="475">
        <v>187999</v>
      </c>
      <c r="D225" s="475" t="s">
        <v>555</v>
      </c>
      <c r="E225" s="475" t="s">
        <v>555</v>
      </c>
      <c r="F225" s="475" t="s">
        <v>555</v>
      </c>
      <c r="G225" s="475" t="s">
        <v>555</v>
      </c>
      <c r="H225" s="475">
        <v>246056</v>
      </c>
      <c r="I225" s="475" t="s">
        <v>555</v>
      </c>
      <c r="J225" s="475">
        <v>68323</v>
      </c>
      <c r="K225" s="475">
        <v>149254</v>
      </c>
      <c r="L225" s="475" t="s">
        <v>555</v>
      </c>
      <c r="M225" s="475">
        <v>28479</v>
      </c>
      <c r="N225" s="475">
        <v>1478028</v>
      </c>
      <c r="O225" s="475">
        <v>164905</v>
      </c>
      <c r="P225" s="475" t="s">
        <v>555</v>
      </c>
      <c r="Q225" s="475">
        <v>1313123</v>
      </c>
      <c r="R225" s="475">
        <v>94050</v>
      </c>
      <c r="S225" s="475">
        <v>94050</v>
      </c>
      <c r="T225" s="475" t="s">
        <v>555</v>
      </c>
      <c r="U225" s="475">
        <v>5419197</v>
      </c>
      <c r="V225" s="475">
        <v>4925895</v>
      </c>
      <c r="W225" s="480" t="s">
        <v>777</v>
      </c>
    </row>
    <row r="226" spans="1:23" s="475" customFormat="1" ht="6.75" customHeight="1" x14ac:dyDescent="0.15">
      <c r="A226" s="970"/>
      <c r="W226" s="480"/>
    </row>
    <row r="227" spans="1:23" s="475" customFormat="1" ht="9.75" customHeight="1" x14ac:dyDescent="0.15">
      <c r="A227" s="970" t="s">
        <v>738</v>
      </c>
      <c r="B227" s="475">
        <v>120561</v>
      </c>
      <c r="C227" s="475">
        <v>318044</v>
      </c>
      <c r="D227" s="475" t="s">
        <v>555</v>
      </c>
      <c r="E227" s="475" t="s">
        <v>555</v>
      </c>
      <c r="F227" s="475" t="s">
        <v>555</v>
      </c>
      <c r="G227" s="475" t="s">
        <v>555</v>
      </c>
      <c r="H227" s="475">
        <v>563410</v>
      </c>
      <c r="I227" s="475">
        <v>74536</v>
      </c>
      <c r="J227" s="475">
        <v>147887</v>
      </c>
      <c r="K227" s="475">
        <v>340987</v>
      </c>
      <c r="L227" s="475" t="s">
        <v>555</v>
      </c>
      <c r="M227" s="475" t="s">
        <v>555</v>
      </c>
      <c r="N227" s="475">
        <v>966973</v>
      </c>
      <c r="O227" s="475" t="s">
        <v>555</v>
      </c>
      <c r="P227" s="475" t="s">
        <v>555</v>
      </c>
      <c r="Q227" s="475">
        <v>966973</v>
      </c>
      <c r="R227" s="475">
        <v>102458</v>
      </c>
      <c r="S227" s="475">
        <v>91351</v>
      </c>
      <c r="T227" s="475">
        <v>11107</v>
      </c>
      <c r="U227" s="475">
        <v>4279829</v>
      </c>
      <c r="V227" s="475">
        <v>3706872</v>
      </c>
      <c r="W227" s="480" t="s">
        <v>600</v>
      </c>
    </row>
    <row r="228" spans="1:23" s="475" customFormat="1" ht="9.75" customHeight="1" x14ac:dyDescent="0.15">
      <c r="A228" s="970" t="s">
        <v>776</v>
      </c>
      <c r="B228" s="475">
        <v>272532</v>
      </c>
      <c r="C228" s="475">
        <v>121571</v>
      </c>
      <c r="D228" s="475" t="s">
        <v>555</v>
      </c>
      <c r="E228" s="475">
        <v>73877</v>
      </c>
      <c r="F228" s="475">
        <v>119888</v>
      </c>
      <c r="G228" s="475">
        <v>119888</v>
      </c>
      <c r="H228" s="475">
        <v>245259</v>
      </c>
      <c r="I228" s="475" t="s">
        <v>555</v>
      </c>
      <c r="J228" s="475">
        <v>67526</v>
      </c>
      <c r="K228" s="475">
        <v>149254</v>
      </c>
      <c r="L228" s="475" t="s">
        <v>555</v>
      </c>
      <c r="M228" s="475">
        <v>28479</v>
      </c>
      <c r="N228" s="475">
        <v>1011991</v>
      </c>
      <c r="O228" s="475">
        <v>164905</v>
      </c>
      <c r="P228" s="475" t="s">
        <v>555</v>
      </c>
      <c r="Q228" s="475">
        <v>847086</v>
      </c>
      <c r="R228" s="475">
        <v>160700</v>
      </c>
      <c r="S228" s="475">
        <v>160700</v>
      </c>
      <c r="T228" s="475" t="s">
        <v>555</v>
      </c>
      <c r="U228" s="475">
        <v>5011362</v>
      </c>
      <c r="V228" s="475">
        <v>4528596</v>
      </c>
      <c r="W228" s="480" t="s">
        <v>779</v>
      </c>
    </row>
    <row r="229" spans="1:23" s="475" customFormat="1" ht="6.75" customHeight="1" x14ac:dyDescent="0.15">
      <c r="A229" s="970"/>
      <c r="W229" s="480"/>
    </row>
    <row r="230" spans="1:23" s="475" customFormat="1" ht="9.75" customHeight="1" x14ac:dyDescent="0.15">
      <c r="A230" s="970" t="s">
        <v>1439</v>
      </c>
      <c r="B230" s="475">
        <v>75061</v>
      </c>
      <c r="C230" s="475">
        <v>78659</v>
      </c>
      <c r="D230" s="475" t="s">
        <v>555</v>
      </c>
      <c r="E230" s="475" t="s">
        <v>555</v>
      </c>
      <c r="F230" s="475" t="s">
        <v>555</v>
      </c>
      <c r="G230" s="475" t="s">
        <v>555</v>
      </c>
      <c r="H230" s="475">
        <v>2254</v>
      </c>
      <c r="I230" s="475" t="s">
        <v>555</v>
      </c>
      <c r="J230" s="475">
        <v>2254</v>
      </c>
      <c r="K230" s="475" t="s">
        <v>555</v>
      </c>
      <c r="L230" s="475" t="s">
        <v>555</v>
      </c>
      <c r="M230" s="475" t="s">
        <v>555</v>
      </c>
      <c r="N230" s="475">
        <v>549223</v>
      </c>
      <c r="O230" s="475" t="s">
        <v>555</v>
      </c>
      <c r="P230" s="475" t="s">
        <v>555</v>
      </c>
      <c r="Q230" s="475">
        <v>549223</v>
      </c>
      <c r="R230" s="475">
        <v>47350</v>
      </c>
      <c r="S230" s="475">
        <v>47350</v>
      </c>
      <c r="T230" s="475" t="s">
        <v>555</v>
      </c>
      <c r="U230" s="475">
        <v>1453860</v>
      </c>
      <c r="V230" s="475">
        <v>1340309</v>
      </c>
      <c r="W230" s="480" t="s">
        <v>601</v>
      </c>
    </row>
    <row r="231" spans="1:23" s="475" customFormat="1" ht="9.75" customHeight="1" x14ac:dyDescent="0.15">
      <c r="A231" s="970" t="s">
        <v>1416</v>
      </c>
      <c r="B231" s="475" t="s">
        <v>555</v>
      </c>
      <c r="C231" s="475">
        <v>94018</v>
      </c>
      <c r="D231" s="475" t="s">
        <v>555</v>
      </c>
      <c r="E231" s="475" t="s">
        <v>555</v>
      </c>
      <c r="F231" s="475" t="s">
        <v>555</v>
      </c>
      <c r="G231" s="475" t="s">
        <v>555</v>
      </c>
      <c r="H231" s="475">
        <v>64098</v>
      </c>
      <c r="I231" s="475" t="s">
        <v>555</v>
      </c>
      <c r="J231" s="475">
        <v>1457</v>
      </c>
      <c r="K231" s="475">
        <v>50000</v>
      </c>
      <c r="L231" s="475" t="s">
        <v>555</v>
      </c>
      <c r="M231" s="475">
        <v>12641</v>
      </c>
      <c r="N231" s="475">
        <v>384909</v>
      </c>
      <c r="O231" s="475">
        <v>82591</v>
      </c>
      <c r="P231" s="475" t="s">
        <v>555</v>
      </c>
      <c r="Q231" s="475">
        <v>302318</v>
      </c>
      <c r="R231" s="475">
        <v>46700</v>
      </c>
      <c r="S231" s="475">
        <v>46700</v>
      </c>
      <c r="T231" s="475" t="s">
        <v>555</v>
      </c>
      <c r="U231" s="475">
        <v>1346164</v>
      </c>
      <c r="V231" s="475">
        <v>1291021</v>
      </c>
      <c r="W231" s="480" t="s">
        <v>100</v>
      </c>
    </row>
    <row r="232" spans="1:23" s="475" customFormat="1" ht="9.75" customHeight="1" x14ac:dyDescent="0.15">
      <c r="A232" s="970" t="s">
        <v>819</v>
      </c>
      <c r="B232" s="475" t="s">
        <v>555</v>
      </c>
      <c r="C232" s="475" t="s">
        <v>555</v>
      </c>
      <c r="D232" s="475" t="s">
        <v>555</v>
      </c>
      <c r="E232" s="475" t="s">
        <v>555</v>
      </c>
      <c r="F232" s="475" t="s">
        <v>555</v>
      </c>
      <c r="G232" s="475" t="s">
        <v>555</v>
      </c>
      <c r="H232" s="475">
        <v>53177</v>
      </c>
      <c r="I232" s="475" t="s">
        <v>555</v>
      </c>
      <c r="J232" s="475">
        <v>37339</v>
      </c>
      <c r="K232" s="475" t="s">
        <v>555</v>
      </c>
      <c r="L232" s="475" t="s">
        <v>555</v>
      </c>
      <c r="M232" s="475">
        <v>15838</v>
      </c>
      <c r="N232" s="475">
        <v>379346</v>
      </c>
      <c r="O232" s="475">
        <v>82314</v>
      </c>
      <c r="P232" s="475" t="s">
        <v>555</v>
      </c>
      <c r="Q232" s="475">
        <v>297032</v>
      </c>
      <c r="R232" s="475" t="s">
        <v>555</v>
      </c>
      <c r="S232" s="475" t="s">
        <v>555</v>
      </c>
      <c r="T232" s="475" t="s">
        <v>555</v>
      </c>
      <c r="U232" s="475">
        <v>1577942</v>
      </c>
      <c r="V232" s="475">
        <v>1373622</v>
      </c>
      <c r="W232" s="480" t="s">
        <v>101</v>
      </c>
    </row>
    <row r="233" spans="1:23" s="475" customFormat="1" ht="9.75" customHeight="1" x14ac:dyDescent="0.15">
      <c r="A233" s="970" t="s">
        <v>1417</v>
      </c>
      <c r="B233" s="475">
        <v>77502</v>
      </c>
      <c r="C233" s="475">
        <v>15322</v>
      </c>
      <c r="D233" s="475" t="s">
        <v>555</v>
      </c>
      <c r="E233" s="475" t="s">
        <v>555</v>
      </c>
      <c r="F233" s="475" t="s">
        <v>555</v>
      </c>
      <c r="G233" s="475" t="s">
        <v>555</v>
      </c>
      <c r="H233" s="475">
        <v>126527</v>
      </c>
      <c r="I233" s="475" t="s">
        <v>555</v>
      </c>
      <c r="J233" s="475">
        <v>27273</v>
      </c>
      <c r="K233" s="475">
        <v>99254</v>
      </c>
      <c r="L233" s="475" t="s">
        <v>555</v>
      </c>
      <c r="M233" s="475" t="s">
        <v>555</v>
      </c>
      <c r="N233" s="475">
        <v>164550</v>
      </c>
      <c r="O233" s="475" t="s">
        <v>555</v>
      </c>
      <c r="P233" s="475" t="s">
        <v>555</v>
      </c>
      <c r="Q233" s="475">
        <v>164550</v>
      </c>
      <c r="R233" s="475" t="s">
        <v>555</v>
      </c>
      <c r="S233" s="475" t="s">
        <v>555</v>
      </c>
      <c r="T233" s="475" t="s">
        <v>555</v>
      </c>
      <c r="U233" s="475">
        <v>1041231</v>
      </c>
      <c r="V233" s="475">
        <v>920943</v>
      </c>
      <c r="W233" s="480" t="s">
        <v>102</v>
      </c>
    </row>
    <row r="234" spans="1:23" s="475" customFormat="1" ht="9.75" customHeight="1" x14ac:dyDescent="0.15">
      <c r="A234" s="970" t="s">
        <v>1418</v>
      </c>
      <c r="B234" s="475">
        <v>195030</v>
      </c>
      <c r="C234" s="475">
        <v>12231</v>
      </c>
      <c r="D234" s="475" t="s">
        <v>555</v>
      </c>
      <c r="E234" s="475">
        <v>73877</v>
      </c>
      <c r="F234" s="475">
        <v>119888</v>
      </c>
      <c r="G234" s="475">
        <v>119888</v>
      </c>
      <c r="H234" s="475">
        <v>1457</v>
      </c>
      <c r="I234" s="475" t="s">
        <v>555</v>
      </c>
      <c r="J234" s="475">
        <v>1457</v>
      </c>
      <c r="K234" s="475" t="s">
        <v>555</v>
      </c>
      <c r="L234" s="475" t="s">
        <v>555</v>
      </c>
      <c r="M234" s="475" t="s">
        <v>555</v>
      </c>
      <c r="N234" s="475">
        <v>83186</v>
      </c>
      <c r="O234" s="475" t="s">
        <v>555</v>
      </c>
      <c r="P234" s="475" t="s">
        <v>555</v>
      </c>
      <c r="Q234" s="475">
        <v>83186</v>
      </c>
      <c r="R234" s="475">
        <v>114000</v>
      </c>
      <c r="S234" s="475">
        <v>114000</v>
      </c>
      <c r="T234" s="475" t="s">
        <v>555</v>
      </c>
      <c r="U234" s="475">
        <v>1046025</v>
      </c>
      <c r="V234" s="475">
        <v>943010</v>
      </c>
      <c r="W234" s="480" t="s">
        <v>785</v>
      </c>
    </row>
    <row r="235" spans="1:23" s="475" customFormat="1" ht="6.75" customHeight="1" x14ac:dyDescent="0.15">
      <c r="A235" s="970"/>
      <c r="W235" s="480"/>
    </row>
    <row r="236" spans="1:23" s="475" customFormat="1" ht="9.75" customHeight="1" x14ac:dyDescent="0.15">
      <c r="A236" s="970" t="s">
        <v>1419</v>
      </c>
      <c r="B236" s="475">
        <v>75061</v>
      </c>
      <c r="C236" s="475">
        <v>45885</v>
      </c>
      <c r="D236" s="475" t="s">
        <v>555</v>
      </c>
      <c r="E236" s="475" t="s">
        <v>555</v>
      </c>
      <c r="F236" s="475" t="s">
        <v>555</v>
      </c>
      <c r="G236" s="475" t="s">
        <v>555</v>
      </c>
      <c r="H236" s="475">
        <v>2254</v>
      </c>
      <c r="I236" s="475" t="s">
        <v>555</v>
      </c>
      <c r="J236" s="475">
        <v>2254</v>
      </c>
      <c r="K236" s="475" t="s">
        <v>555</v>
      </c>
      <c r="L236" s="475" t="s">
        <v>555</v>
      </c>
      <c r="M236" s="475" t="s">
        <v>555</v>
      </c>
      <c r="N236" s="475">
        <v>200080</v>
      </c>
      <c r="O236" s="475" t="s">
        <v>555</v>
      </c>
      <c r="P236" s="475" t="s">
        <v>555</v>
      </c>
      <c r="Q236" s="475">
        <v>200080</v>
      </c>
      <c r="R236" s="475" t="s">
        <v>555</v>
      </c>
      <c r="S236" s="475" t="s">
        <v>555</v>
      </c>
      <c r="T236" s="475" t="s">
        <v>555</v>
      </c>
      <c r="U236" s="475">
        <v>485907</v>
      </c>
      <c r="V236" s="475">
        <v>426066</v>
      </c>
      <c r="W236" s="480" t="s">
        <v>602</v>
      </c>
    </row>
    <row r="237" spans="1:23" s="475" customFormat="1" ht="9.75" customHeight="1" x14ac:dyDescent="0.15">
      <c r="A237" s="970" t="s">
        <v>1420</v>
      </c>
      <c r="B237" s="475" t="s">
        <v>555</v>
      </c>
      <c r="C237" s="475">
        <v>32774</v>
      </c>
      <c r="D237" s="475" t="s">
        <v>555</v>
      </c>
      <c r="E237" s="475" t="s">
        <v>555</v>
      </c>
      <c r="F237" s="475" t="s">
        <v>555</v>
      </c>
      <c r="G237" s="475" t="s">
        <v>555</v>
      </c>
      <c r="H237" s="475" t="s">
        <v>555</v>
      </c>
      <c r="I237" s="475" t="s">
        <v>555</v>
      </c>
      <c r="J237" s="475" t="s">
        <v>555</v>
      </c>
      <c r="K237" s="475" t="s">
        <v>555</v>
      </c>
      <c r="L237" s="475" t="s">
        <v>555</v>
      </c>
      <c r="M237" s="475" t="s">
        <v>555</v>
      </c>
      <c r="N237" s="475">
        <v>202043</v>
      </c>
      <c r="O237" s="475" t="s">
        <v>555</v>
      </c>
      <c r="P237" s="475" t="s">
        <v>555</v>
      </c>
      <c r="Q237" s="475">
        <v>202043</v>
      </c>
      <c r="R237" s="475" t="s">
        <v>555</v>
      </c>
      <c r="S237" s="475" t="s">
        <v>555</v>
      </c>
      <c r="T237" s="475" t="s">
        <v>555</v>
      </c>
      <c r="U237" s="475">
        <v>602427</v>
      </c>
      <c r="V237" s="475">
        <v>602427</v>
      </c>
      <c r="W237" s="480" t="s">
        <v>86</v>
      </c>
    </row>
    <row r="238" spans="1:23" s="475" customFormat="1" ht="9.75" customHeight="1" x14ac:dyDescent="0.15">
      <c r="A238" s="970" t="s">
        <v>1421</v>
      </c>
      <c r="B238" s="475" t="s">
        <v>555</v>
      </c>
      <c r="C238" s="475" t="s">
        <v>555</v>
      </c>
      <c r="D238" s="475" t="s">
        <v>555</v>
      </c>
      <c r="E238" s="475" t="s">
        <v>555</v>
      </c>
      <c r="F238" s="475" t="s">
        <v>555</v>
      </c>
      <c r="G238" s="475" t="s">
        <v>555</v>
      </c>
      <c r="H238" s="475" t="s">
        <v>555</v>
      </c>
      <c r="I238" s="475" t="s">
        <v>555</v>
      </c>
      <c r="J238" s="475" t="s">
        <v>555</v>
      </c>
      <c r="K238" s="475" t="s">
        <v>555</v>
      </c>
      <c r="L238" s="475" t="s">
        <v>555</v>
      </c>
      <c r="M238" s="475" t="s">
        <v>555</v>
      </c>
      <c r="N238" s="475">
        <v>147100</v>
      </c>
      <c r="O238" s="475" t="s">
        <v>555</v>
      </c>
      <c r="P238" s="475" t="s">
        <v>555</v>
      </c>
      <c r="Q238" s="475">
        <v>147100</v>
      </c>
      <c r="R238" s="475">
        <v>47350</v>
      </c>
      <c r="S238" s="475">
        <v>47350</v>
      </c>
      <c r="T238" s="475" t="s">
        <v>555</v>
      </c>
      <c r="U238" s="475">
        <v>365526</v>
      </c>
      <c r="V238" s="475">
        <v>311816</v>
      </c>
      <c r="W238" s="480" t="s">
        <v>87</v>
      </c>
    </row>
    <row r="239" spans="1:23" s="475" customFormat="1" ht="9.75" customHeight="1" x14ac:dyDescent="0.15">
      <c r="A239" s="970" t="s">
        <v>1422</v>
      </c>
      <c r="B239" s="475" t="s">
        <v>555</v>
      </c>
      <c r="C239" s="475">
        <v>47011</v>
      </c>
      <c r="D239" s="475" t="s">
        <v>555</v>
      </c>
      <c r="E239" s="475" t="s">
        <v>555</v>
      </c>
      <c r="F239" s="475" t="s">
        <v>555</v>
      </c>
      <c r="G239" s="475" t="s">
        <v>555</v>
      </c>
      <c r="H239" s="475" t="s">
        <v>555</v>
      </c>
      <c r="I239" s="475" t="s">
        <v>555</v>
      </c>
      <c r="J239" s="475" t="s">
        <v>555</v>
      </c>
      <c r="K239" s="475" t="s">
        <v>555</v>
      </c>
      <c r="L239" s="475" t="s">
        <v>555</v>
      </c>
      <c r="M239" s="475" t="s">
        <v>555</v>
      </c>
      <c r="N239" s="475">
        <v>99977</v>
      </c>
      <c r="O239" s="475" t="s">
        <v>555</v>
      </c>
      <c r="P239" s="475" t="s">
        <v>555</v>
      </c>
      <c r="Q239" s="475">
        <v>99977</v>
      </c>
      <c r="R239" s="475" t="s">
        <v>555</v>
      </c>
      <c r="S239" s="475" t="s">
        <v>555</v>
      </c>
      <c r="T239" s="475" t="s">
        <v>555</v>
      </c>
      <c r="U239" s="475">
        <v>373842</v>
      </c>
      <c r="V239" s="475">
        <v>373842</v>
      </c>
      <c r="W239" s="480" t="s">
        <v>88</v>
      </c>
    </row>
    <row r="240" spans="1:23" s="475" customFormat="1" ht="9.75" customHeight="1" x14ac:dyDescent="0.15">
      <c r="A240" s="970" t="s">
        <v>823</v>
      </c>
      <c r="B240" s="475" t="s">
        <v>555</v>
      </c>
      <c r="C240" s="475">
        <v>47007</v>
      </c>
      <c r="D240" s="475" t="s">
        <v>555</v>
      </c>
      <c r="E240" s="475" t="s">
        <v>555</v>
      </c>
      <c r="F240" s="475" t="s">
        <v>555</v>
      </c>
      <c r="G240" s="475" t="s">
        <v>555</v>
      </c>
      <c r="H240" s="475">
        <v>50000</v>
      </c>
      <c r="I240" s="475" t="s">
        <v>555</v>
      </c>
      <c r="J240" s="475" t="s">
        <v>555</v>
      </c>
      <c r="K240" s="475">
        <v>50000</v>
      </c>
      <c r="L240" s="475" t="s">
        <v>555</v>
      </c>
      <c r="M240" s="475" t="s">
        <v>555</v>
      </c>
      <c r="N240" s="475">
        <v>202341</v>
      </c>
      <c r="O240" s="475" t="s">
        <v>555</v>
      </c>
      <c r="P240" s="475" t="s">
        <v>555</v>
      </c>
      <c r="Q240" s="475">
        <v>202341</v>
      </c>
      <c r="R240" s="475" t="s">
        <v>555</v>
      </c>
      <c r="S240" s="475" t="s">
        <v>555</v>
      </c>
      <c r="T240" s="475" t="s">
        <v>555</v>
      </c>
      <c r="U240" s="475">
        <v>451303</v>
      </c>
      <c r="V240" s="475">
        <v>446538</v>
      </c>
      <c r="W240" s="480" t="s">
        <v>103</v>
      </c>
    </row>
    <row r="241" spans="1:23" s="475" customFormat="1" ht="9.75" customHeight="1" x14ac:dyDescent="0.15">
      <c r="A241" s="970" t="s">
        <v>791</v>
      </c>
      <c r="B241" s="475" t="s">
        <v>555</v>
      </c>
      <c r="C241" s="475" t="s">
        <v>555</v>
      </c>
      <c r="D241" s="475" t="s">
        <v>555</v>
      </c>
      <c r="E241" s="475" t="s">
        <v>555</v>
      </c>
      <c r="F241" s="475" t="s">
        <v>555</v>
      </c>
      <c r="G241" s="475" t="s">
        <v>555</v>
      </c>
      <c r="H241" s="475">
        <v>14098</v>
      </c>
      <c r="I241" s="475" t="s">
        <v>555</v>
      </c>
      <c r="J241" s="475">
        <v>1457</v>
      </c>
      <c r="K241" s="475" t="s">
        <v>555</v>
      </c>
      <c r="L241" s="475" t="s">
        <v>555</v>
      </c>
      <c r="M241" s="475">
        <v>12641</v>
      </c>
      <c r="N241" s="475">
        <v>82591</v>
      </c>
      <c r="O241" s="475">
        <v>82591</v>
      </c>
      <c r="P241" s="475" t="s">
        <v>555</v>
      </c>
      <c r="Q241" s="475" t="s">
        <v>555</v>
      </c>
      <c r="R241" s="475">
        <v>46700</v>
      </c>
      <c r="S241" s="475">
        <v>46700</v>
      </c>
      <c r="T241" s="475" t="s">
        <v>555</v>
      </c>
      <c r="U241" s="475">
        <v>521019</v>
      </c>
      <c r="V241" s="475">
        <v>470641</v>
      </c>
      <c r="W241" s="480" t="s">
        <v>104</v>
      </c>
    </row>
    <row r="242" spans="1:23" s="475" customFormat="1" ht="9.75" customHeight="1" x14ac:dyDescent="0.15">
      <c r="A242" s="970" t="s">
        <v>806</v>
      </c>
      <c r="B242" s="475" t="s">
        <v>555</v>
      </c>
      <c r="C242" s="475" t="s">
        <v>555</v>
      </c>
      <c r="D242" s="475" t="s">
        <v>555</v>
      </c>
      <c r="E242" s="475" t="s">
        <v>555</v>
      </c>
      <c r="F242" s="475" t="s">
        <v>555</v>
      </c>
      <c r="G242" s="475" t="s">
        <v>555</v>
      </c>
      <c r="H242" s="475">
        <v>27760</v>
      </c>
      <c r="I242" s="475" t="s">
        <v>555</v>
      </c>
      <c r="J242" s="475">
        <v>20658</v>
      </c>
      <c r="K242" s="475" t="s">
        <v>555</v>
      </c>
      <c r="L242" s="475" t="s">
        <v>555</v>
      </c>
      <c r="M242" s="475">
        <v>7102</v>
      </c>
      <c r="N242" s="475">
        <v>141050</v>
      </c>
      <c r="O242" s="475">
        <v>40998</v>
      </c>
      <c r="P242" s="475" t="s">
        <v>555</v>
      </c>
      <c r="Q242" s="475">
        <v>100052</v>
      </c>
      <c r="R242" s="475" t="s">
        <v>555</v>
      </c>
      <c r="S242" s="475" t="s">
        <v>555</v>
      </c>
      <c r="T242" s="475" t="s">
        <v>555</v>
      </c>
      <c r="U242" s="475">
        <v>614052</v>
      </c>
      <c r="V242" s="475">
        <v>594563</v>
      </c>
      <c r="W242" s="480" t="s">
        <v>105</v>
      </c>
    </row>
    <row r="243" spans="1:23" s="475" customFormat="1" ht="9.75" customHeight="1" x14ac:dyDescent="0.15">
      <c r="A243" s="970" t="s">
        <v>1425</v>
      </c>
      <c r="B243" s="475" t="s">
        <v>555</v>
      </c>
      <c r="C243" s="475" t="s">
        <v>555</v>
      </c>
      <c r="D243" s="475" t="s">
        <v>555</v>
      </c>
      <c r="E243" s="475" t="s">
        <v>555</v>
      </c>
      <c r="F243" s="475" t="s">
        <v>555</v>
      </c>
      <c r="G243" s="475" t="s">
        <v>555</v>
      </c>
      <c r="H243" s="475">
        <v>17447</v>
      </c>
      <c r="I243" s="475" t="s">
        <v>555</v>
      </c>
      <c r="J243" s="475">
        <v>8711</v>
      </c>
      <c r="K243" s="475" t="s">
        <v>555</v>
      </c>
      <c r="L243" s="475" t="s">
        <v>555</v>
      </c>
      <c r="M243" s="475">
        <v>8736</v>
      </c>
      <c r="N243" s="475">
        <v>41316</v>
      </c>
      <c r="O243" s="475">
        <v>41316</v>
      </c>
      <c r="P243" s="475" t="s">
        <v>555</v>
      </c>
      <c r="Q243" s="475" t="s">
        <v>555</v>
      </c>
      <c r="R243" s="475" t="s">
        <v>555</v>
      </c>
      <c r="S243" s="475" t="s">
        <v>555</v>
      </c>
      <c r="T243" s="475" t="s">
        <v>555</v>
      </c>
      <c r="U243" s="475">
        <v>392459</v>
      </c>
      <c r="V243" s="475">
        <v>289431</v>
      </c>
      <c r="W243" s="480" t="s">
        <v>106</v>
      </c>
    </row>
    <row r="244" spans="1:23" s="475" customFormat="1" ht="9.75" customHeight="1" x14ac:dyDescent="0.15">
      <c r="A244" s="970" t="s">
        <v>1426</v>
      </c>
      <c r="B244" s="475" t="s">
        <v>555</v>
      </c>
      <c r="C244" s="475" t="s">
        <v>555</v>
      </c>
      <c r="D244" s="475" t="s">
        <v>555</v>
      </c>
      <c r="E244" s="475" t="s">
        <v>555</v>
      </c>
      <c r="F244" s="475" t="s">
        <v>555</v>
      </c>
      <c r="G244" s="475" t="s">
        <v>555</v>
      </c>
      <c r="H244" s="475">
        <v>7970</v>
      </c>
      <c r="I244" s="475" t="s">
        <v>555</v>
      </c>
      <c r="J244" s="475">
        <v>7970</v>
      </c>
      <c r="K244" s="475" t="s">
        <v>555</v>
      </c>
      <c r="L244" s="475" t="s">
        <v>555</v>
      </c>
      <c r="M244" s="475" t="s">
        <v>555</v>
      </c>
      <c r="N244" s="475">
        <v>196980</v>
      </c>
      <c r="O244" s="475" t="s">
        <v>555</v>
      </c>
      <c r="P244" s="475" t="s">
        <v>555</v>
      </c>
      <c r="Q244" s="475">
        <v>196980</v>
      </c>
      <c r="R244" s="475" t="s">
        <v>555</v>
      </c>
      <c r="S244" s="475" t="s">
        <v>555</v>
      </c>
      <c r="T244" s="475" t="s">
        <v>555</v>
      </c>
      <c r="U244" s="475">
        <v>571431</v>
      </c>
      <c r="V244" s="475">
        <v>489628</v>
      </c>
      <c r="W244" s="480" t="s">
        <v>107</v>
      </c>
    </row>
    <row r="245" spans="1:23" s="475" customFormat="1" ht="9.75" customHeight="1" x14ac:dyDescent="0.15">
      <c r="A245" s="970" t="s">
        <v>814</v>
      </c>
      <c r="B245" s="475" t="s">
        <v>555</v>
      </c>
      <c r="C245" s="475" t="s">
        <v>555</v>
      </c>
      <c r="D245" s="475" t="s">
        <v>555</v>
      </c>
      <c r="E245" s="475" t="s">
        <v>555</v>
      </c>
      <c r="F245" s="475" t="s">
        <v>555</v>
      </c>
      <c r="G245" s="475" t="s">
        <v>555</v>
      </c>
      <c r="H245" s="475">
        <v>74102</v>
      </c>
      <c r="I245" s="475" t="s">
        <v>555</v>
      </c>
      <c r="J245" s="475">
        <v>24100</v>
      </c>
      <c r="K245" s="475">
        <v>50002</v>
      </c>
      <c r="L245" s="475" t="s">
        <v>555</v>
      </c>
      <c r="M245" s="475" t="s">
        <v>555</v>
      </c>
      <c r="N245" s="475" t="s">
        <v>555</v>
      </c>
      <c r="O245" s="475" t="s">
        <v>555</v>
      </c>
      <c r="P245" s="475" t="s">
        <v>555</v>
      </c>
      <c r="Q245" s="475" t="s">
        <v>555</v>
      </c>
      <c r="R245" s="475" t="s">
        <v>555</v>
      </c>
      <c r="S245" s="475" t="s">
        <v>555</v>
      </c>
      <c r="T245" s="475" t="s">
        <v>555</v>
      </c>
      <c r="U245" s="475">
        <v>288918</v>
      </c>
      <c r="V245" s="475">
        <v>235375</v>
      </c>
      <c r="W245" s="480" t="s">
        <v>89</v>
      </c>
    </row>
    <row r="246" spans="1:23" s="475" customFormat="1" ht="9.75" customHeight="1" x14ac:dyDescent="0.15">
      <c r="A246" s="970" t="s">
        <v>1428</v>
      </c>
      <c r="B246" s="475">
        <v>77502</v>
      </c>
      <c r="C246" s="475">
        <v>8337</v>
      </c>
      <c r="D246" s="475" t="s">
        <v>555</v>
      </c>
      <c r="E246" s="475" t="s">
        <v>555</v>
      </c>
      <c r="F246" s="475" t="s">
        <v>555</v>
      </c>
      <c r="G246" s="475" t="s">
        <v>555</v>
      </c>
      <c r="H246" s="475">
        <v>11793</v>
      </c>
      <c r="I246" s="475" t="s">
        <v>555</v>
      </c>
      <c r="J246" s="475">
        <v>1468</v>
      </c>
      <c r="K246" s="475">
        <v>10325</v>
      </c>
      <c r="L246" s="475" t="s">
        <v>555</v>
      </c>
      <c r="M246" s="475" t="s">
        <v>555</v>
      </c>
      <c r="N246" s="475">
        <v>50048</v>
      </c>
      <c r="O246" s="475" t="s">
        <v>555</v>
      </c>
      <c r="P246" s="475" t="s">
        <v>555</v>
      </c>
      <c r="Q246" s="475">
        <v>50048</v>
      </c>
      <c r="R246" s="475" t="s">
        <v>555</v>
      </c>
      <c r="S246" s="475" t="s">
        <v>555</v>
      </c>
      <c r="T246" s="475" t="s">
        <v>555</v>
      </c>
      <c r="U246" s="475">
        <v>305624</v>
      </c>
      <c r="V246" s="475">
        <v>269745</v>
      </c>
      <c r="W246" s="480" t="s">
        <v>90</v>
      </c>
    </row>
    <row r="247" spans="1:23" s="475" customFormat="1" ht="9.75" customHeight="1" x14ac:dyDescent="0.15">
      <c r="A247" s="970" t="s">
        <v>1429</v>
      </c>
      <c r="B247" s="475" t="s">
        <v>555</v>
      </c>
      <c r="C247" s="475">
        <v>6985</v>
      </c>
      <c r="D247" s="475" t="s">
        <v>555</v>
      </c>
      <c r="E247" s="475" t="s">
        <v>555</v>
      </c>
      <c r="F247" s="475" t="s">
        <v>555</v>
      </c>
      <c r="G247" s="475" t="s">
        <v>555</v>
      </c>
      <c r="H247" s="475">
        <v>40632</v>
      </c>
      <c r="I247" s="475" t="s">
        <v>555</v>
      </c>
      <c r="J247" s="475">
        <v>1705</v>
      </c>
      <c r="K247" s="475">
        <v>38927</v>
      </c>
      <c r="L247" s="475" t="s">
        <v>555</v>
      </c>
      <c r="M247" s="475" t="s">
        <v>555</v>
      </c>
      <c r="N247" s="475">
        <v>114502</v>
      </c>
      <c r="O247" s="475" t="s">
        <v>555</v>
      </c>
      <c r="P247" s="475" t="s">
        <v>555</v>
      </c>
      <c r="Q247" s="475">
        <v>114502</v>
      </c>
      <c r="R247" s="475" t="s">
        <v>555</v>
      </c>
      <c r="S247" s="475" t="s">
        <v>555</v>
      </c>
      <c r="T247" s="475" t="s">
        <v>555</v>
      </c>
      <c r="U247" s="475">
        <v>446689</v>
      </c>
      <c r="V247" s="475">
        <v>415823</v>
      </c>
      <c r="W247" s="480" t="s">
        <v>91</v>
      </c>
    </row>
    <row r="248" spans="1:23" s="475" customFormat="1" ht="9.75" customHeight="1" x14ac:dyDescent="0.15">
      <c r="A248" s="970" t="s">
        <v>1430</v>
      </c>
      <c r="B248" s="475">
        <v>89587</v>
      </c>
      <c r="C248" s="475">
        <v>12231</v>
      </c>
      <c r="D248" s="475" t="s">
        <v>555</v>
      </c>
      <c r="E248" s="475">
        <v>29477</v>
      </c>
      <c r="F248" s="475" t="s">
        <v>555</v>
      </c>
      <c r="G248" s="475" t="s">
        <v>555</v>
      </c>
      <c r="H248" s="475" t="s">
        <v>555</v>
      </c>
      <c r="I248" s="475" t="s">
        <v>555</v>
      </c>
      <c r="J248" s="475" t="s">
        <v>555</v>
      </c>
      <c r="K248" s="475" t="s">
        <v>555</v>
      </c>
      <c r="L248" s="475" t="s">
        <v>555</v>
      </c>
      <c r="M248" s="475" t="s">
        <v>555</v>
      </c>
      <c r="N248" s="475">
        <v>33285</v>
      </c>
      <c r="O248" s="475" t="s">
        <v>555</v>
      </c>
      <c r="P248" s="475" t="s">
        <v>555</v>
      </c>
      <c r="Q248" s="475">
        <v>33285</v>
      </c>
      <c r="R248" s="475" t="s">
        <v>555</v>
      </c>
      <c r="S248" s="475" t="s">
        <v>555</v>
      </c>
      <c r="T248" s="475" t="s">
        <v>555</v>
      </c>
      <c r="U248" s="475">
        <v>332934</v>
      </c>
      <c r="V248" s="475">
        <v>332934</v>
      </c>
      <c r="W248" s="480" t="s">
        <v>799</v>
      </c>
    </row>
    <row r="249" spans="1:23" s="475" customFormat="1" ht="9.75" customHeight="1" x14ac:dyDescent="0.15">
      <c r="A249" s="970" t="s">
        <v>1420</v>
      </c>
      <c r="B249" s="475">
        <v>105443</v>
      </c>
      <c r="C249" s="475" t="s">
        <v>555</v>
      </c>
      <c r="D249" s="475" t="s">
        <v>555</v>
      </c>
      <c r="E249" s="475">
        <v>44400</v>
      </c>
      <c r="F249" s="475">
        <v>46684</v>
      </c>
      <c r="G249" s="475">
        <v>46684</v>
      </c>
      <c r="H249" s="475">
        <v>1457</v>
      </c>
      <c r="I249" s="475" t="s">
        <v>555</v>
      </c>
      <c r="J249" s="475">
        <v>1457</v>
      </c>
      <c r="K249" s="475" t="s">
        <v>555</v>
      </c>
      <c r="L249" s="475" t="s">
        <v>555</v>
      </c>
      <c r="M249" s="475" t="s">
        <v>555</v>
      </c>
      <c r="N249" s="475" t="s">
        <v>555</v>
      </c>
      <c r="O249" s="475" t="s">
        <v>555</v>
      </c>
      <c r="P249" s="475" t="s">
        <v>555</v>
      </c>
      <c r="Q249" s="475" t="s">
        <v>555</v>
      </c>
      <c r="R249" s="475">
        <v>114000</v>
      </c>
      <c r="S249" s="475">
        <v>114000</v>
      </c>
      <c r="T249" s="475" t="s">
        <v>555</v>
      </c>
      <c r="U249" s="475">
        <v>352097</v>
      </c>
      <c r="V249" s="475">
        <v>338282</v>
      </c>
      <c r="W249" s="480" t="s">
        <v>86</v>
      </c>
    </row>
    <row r="250" spans="1:23" s="475" customFormat="1" ht="9.75" customHeight="1" x14ac:dyDescent="0.15">
      <c r="A250" s="971" t="s">
        <v>800</v>
      </c>
      <c r="B250" s="479" t="s">
        <v>555</v>
      </c>
      <c r="C250" s="478" t="s">
        <v>555</v>
      </c>
      <c r="D250" s="478" t="s">
        <v>555</v>
      </c>
      <c r="E250" s="478" t="s">
        <v>555</v>
      </c>
      <c r="F250" s="478">
        <v>73204</v>
      </c>
      <c r="G250" s="478">
        <v>73204</v>
      </c>
      <c r="H250" s="478" t="s">
        <v>555</v>
      </c>
      <c r="I250" s="478" t="s">
        <v>555</v>
      </c>
      <c r="J250" s="478" t="s">
        <v>555</v>
      </c>
      <c r="K250" s="478" t="s">
        <v>555</v>
      </c>
      <c r="L250" s="478" t="s">
        <v>555</v>
      </c>
      <c r="M250" s="478" t="s">
        <v>555</v>
      </c>
      <c r="N250" s="478">
        <v>49901</v>
      </c>
      <c r="O250" s="478" t="s">
        <v>555</v>
      </c>
      <c r="P250" s="478" t="s">
        <v>555</v>
      </c>
      <c r="Q250" s="478">
        <v>49901</v>
      </c>
      <c r="R250" s="478" t="s">
        <v>555</v>
      </c>
      <c r="S250" s="478" t="s">
        <v>555</v>
      </c>
      <c r="T250" s="478" t="s">
        <v>555</v>
      </c>
      <c r="U250" s="478">
        <v>360994</v>
      </c>
      <c r="V250" s="478">
        <v>271794</v>
      </c>
      <c r="W250" s="476" t="s">
        <v>87</v>
      </c>
    </row>
    <row r="251" spans="1:23" ht="12" customHeight="1" x14ac:dyDescent="0.15"/>
    <row r="252" spans="1:23" ht="12" customHeight="1" x14ac:dyDescent="0.15"/>
    <row r="253" spans="1:23" ht="12" customHeight="1" x14ac:dyDescent="0.15">
      <c r="K253" s="490" t="s">
        <v>108</v>
      </c>
    </row>
    <row r="254" spans="1:23" s="486" customFormat="1" ht="21" customHeight="1" x14ac:dyDescent="0.15">
      <c r="A254" s="1023" t="s">
        <v>230</v>
      </c>
      <c r="B254" s="489" t="s">
        <v>435</v>
      </c>
      <c r="C254" s="488"/>
      <c r="D254" s="488"/>
      <c r="E254" s="488"/>
      <c r="F254" s="488"/>
      <c r="G254" s="488"/>
      <c r="H254" s="488"/>
      <c r="I254" s="488"/>
      <c r="J254" s="488"/>
      <c r="K254" s="488"/>
      <c r="L254" s="851"/>
      <c r="M254" s="852" t="s">
        <v>379</v>
      </c>
      <c r="N254" s="488"/>
      <c r="O254" s="488"/>
      <c r="P254" s="488"/>
      <c r="Q254" s="488"/>
      <c r="R254" s="488"/>
      <c r="S254" s="488"/>
      <c r="T254" s="488"/>
      <c r="U254" s="488"/>
      <c r="V254" s="488"/>
      <c r="W254" s="1026" t="s">
        <v>92</v>
      </c>
    </row>
    <row r="255" spans="1:23" s="486" customFormat="1" ht="21" customHeight="1" x14ac:dyDescent="0.15">
      <c r="A255" s="1024"/>
      <c r="B255" s="489" t="s">
        <v>130</v>
      </c>
      <c r="C255" s="488"/>
      <c r="D255" s="488"/>
      <c r="E255" s="488"/>
      <c r="F255" s="488"/>
      <c r="G255" s="488"/>
      <c r="H255" s="488"/>
      <c r="I255" s="851"/>
      <c r="J255" s="852" t="s">
        <v>1440</v>
      </c>
      <c r="K255" s="488"/>
      <c r="L255" s="851"/>
      <c r="M255" s="1029" t="s">
        <v>376</v>
      </c>
      <c r="N255" s="852" t="s">
        <v>345</v>
      </c>
      <c r="O255" s="488"/>
      <c r="P255" s="488"/>
      <c r="Q255" s="488"/>
      <c r="R255" s="488"/>
      <c r="S255" s="488"/>
      <c r="T255" s="851"/>
      <c r="U255" s="852" t="s">
        <v>1440</v>
      </c>
      <c r="V255" s="488"/>
      <c r="W255" s="1027"/>
    </row>
    <row r="256" spans="1:23" s="486" customFormat="1" ht="52.5" customHeight="1" x14ac:dyDescent="0.15">
      <c r="A256" s="1025"/>
      <c r="B256" s="487" t="s">
        <v>381</v>
      </c>
      <c r="C256" s="487" t="s">
        <v>1406</v>
      </c>
      <c r="D256" s="487" t="s">
        <v>410</v>
      </c>
      <c r="E256" s="487" t="s">
        <v>1407</v>
      </c>
      <c r="F256" s="487" t="s">
        <v>434</v>
      </c>
      <c r="G256" s="487" t="s">
        <v>433</v>
      </c>
      <c r="H256" s="487" t="s">
        <v>549</v>
      </c>
      <c r="I256" s="487" t="s">
        <v>432</v>
      </c>
      <c r="J256" s="854" t="s">
        <v>409</v>
      </c>
      <c r="K256" s="487" t="s">
        <v>431</v>
      </c>
      <c r="L256" s="487" t="s">
        <v>408</v>
      </c>
      <c r="M256" s="1030"/>
      <c r="N256" s="854" t="s">
        <v>1403</v>
      </c>
      <c r="O256" s="487" t="s">
        <v>334</v>
      </c>
      <c r="P256" s="487" t="s">
        <v>1354</v>
      </c>
      <c r="Q256" s="487" t="s">
        <v>356</v>
      </c>
      <c r="R256" s="487" t="s">
        <v>333</v>
      </c>
      <c r="S256" s="487" t="s">
        <v>332</v>
      </c>
      <c r="T256" s="487" t="s">
        <v>330</v>
      </c>
      <c r="U256" s="854" t="s">
        <v>409</v>
      </c>
      <c r="V256" s="491" t="s">
        <v>408</v>
      </c>
      <c r="W256" s="1028"/>
    </row>
    <row r="257" spans="1:23" s="475" customFormat="1" ht="9.75" customHeight="1" x14ac:dyDescent="0.15">
      <c r="A257" s="969" t="s">
        <v>1435</v>
      </c>
      <c r="B257" s="485">
        <v>183235</v>
      </c>
      <c r="C257" s="484" t="s">
        <v>555</v>
      </c>
      <c r="D257" s="484" t="s">
        <v>555</v>
      </c>
      <c r="E257" s="484" t="s">
        <v>555</v>
      </c>
      <c r="F257" s="484" t="s">
        <v>555</v>
      </c>
      <c r="G257" s="484">
        <v>89247</v>
      </c>
      <c r="H257" s="484" t="s">
        <v>555</v>
      </c>
      <c r="I257" s="484">
        <v>4766</v>
      </c>
      <c r="J257" s="484">
        <v>283475</v>
      </c>
      <c r="K257" s="484">
        <v>259519</v>
      </c>
      <c r="L257" s="484">
        <v>23956</v>
      </c>
      <c r="M257" s="484">
        <v>1084477</v>
      </c>
      <c r="N257" s="484">
        <v>947557</v>
      </c>
      <c r="O257" s="484">
        <v>178033</v>
      </c>
      <c r="P257" s="484">
        <v>213190</v>
      </c>
      <c r="Q257" s="484">
        <v>12602</v>
      </c>
      <c r="R257" s="484">
        <v>537026</v>
      </c>
      <c r="S257" s="484">
        <v>6706</v>
      </c>
      <c r="T257" s="484" t="s">
        <v>555</v>
      </c>
      <c r="U257" s="484">
        <v>136920</v>
      </c>
      <c r="V257" s="484">
        <v>136920</v>
      </c>
      <c r="W257" s="482" t="s">
        <v>99</v>
      </c>
    </row>
    <row r="258" spans="1:23" s="475" customFormat="1" ht="9.75" customHeight="1" x14ac:dyDescent="0.15">
      <c r="A258" s="970" t="s">
        <v>773</v>
      </c>
      <c r="B258" s="475">
        <v>118300</v>
      </c>
      <c r="C258" s="475" t="s">
        <v>555</v>
      </c>
      <c r="D258" s="475" t="s">
        <v>555</v>
      </c>
      <c r="E258" s="475" t="s">
        <v>555</v>
      </c>
      <c r="F258" s="475" t="s">
        <v>555</v>
      </c>
      <c r="G258" s="475">
        <v>73009</v>
      </c>
      <c r="H258" s="475" t="s">
        <v>555</v>
      </c>
      <c r="I258" s="475" t="s">
        <v>555</v>
      </c>
      <c r="J258" s="475">
        <v>359073</v>
      </c>
      <c r="K258" s="475">
        <v>338714</v>
      </c>
      <c r="L258" s="475">
        <v>20359</v>
      </c>
      <c r="M258" s="475">
        <v>920380</v>
      </c>
      <c r="N258" s="475">
        <v>723032</v>
      </c>
      <c r="O258" s="475">
        <v>83467</v>
      </c>
      <c r="P258" s="475">
        <v>401105</v>
      </c>
      <c r="Q258" s="475">
        <v>6420</v>
      </c>
      <c r="R258" s="475">
        <v>218890</v>
      </c>
      <c r="S258" s="475">
        <v>13150</v>
      </c>
      <c r="T258" s="475" t="s">
        <v>555</v>
      </c>
      <c r="U258" s="475">
        <v>197348</v>
      </c>
      <c r="V258" s="475">
        <v>197348</v>
      </c>
      <c r="W258" s="480" t="s">
        <v>233</v>
      </c>
    </row>
    <row r="259" spans="1:23" s="475" customFormat="1" ht="9.75" customHeight="1" x14ac:dyDescent="0.15">
      <c r="A259" s="970" t="s">
        <v>1437</v>
      </c>
      <c r="B259" s="475">
        <v>92711</v>
      </c>
      <c r="C259" s="475" t="s">
        <v>555</v>
      </c>
      <c r="D259" s="475" t="s">
        <v>555</v>
      </c>
      <c r="E259" s="475" t="s">
        <v>555</v>
      </c>
      <c r="F259" s="475" t="s">
        <v>555</v>
      </c>
      <c r="G259" s="475">
        <v>85546</v>
      </c>
      <c r="H259" s="475" t="s">
        <v>555</v>
      </c>
      <c r="I259" s="475" t="s">
        <v>555</v>
      </c>
      <c r="J259" s="475">
        <v>257866</v>
      </c>
      <c r="K259" s="475">
        <v>240816</v>
      </c>
      <c r="L259" s="475">
        <v>17050</v>
      </c>
      <c r="M259" s="475">
        <v>1349403</v>
      </c>
      <c r="N259" s="475">
        <v>1174989</v>
      </c>
      <c r="O259" s="475">
        <v>264266</v>
      </c>
      <c r="P259" s="475">
        <v>453738</v>
      </c>
      <c r="Q259" s="475" t="s">
        <v>555</v>
      </c>
      <c r="R259" s="475">
        <v>352009</v>
      </c>
      <c r="S259" s="475">
        <v>104976</v>
      </c>
      <c r="T259" s="475" t="s">
        <v>555</v>
      </c>
      <c r="U259" s="475">
        <v>174414</v>
      </c>
      <c r="V259" s="475">
        <v>174414</v>
      </c>
      <c r="W259" s="480" t="s">
        <v>529</v>
      </c>
    </row>
    <row r="260" spans="1:23" s="475" customFormat="1" ht="9.75" customHeight="1" x14ac:dyDescent="0.15">
      <c r="A260" s="970" t="s">
        <v>1438</v>
      </c>
      <c r="B260" s="475">
        <v>369448</v>
      </c>
      <c r="C260" s="475" t="s">
        <v>555</v>
      </c>
      <c r="D260" s="475" t="s">
        <v>555</v>
      </c>
      <c r="E260" s="475" t="s">
        <v>555</v>
      </c>
      <c r="F260" s="475" t="s">
        <v>555</v>
      </c>
      <c r="G260" s="475">
        <v>125751</v>
      </c>
      <c r="H260" s="475">
        <v>32736</v>
      </c>
      <c r="I260" s="475" t="s">
        <v>555</v>
      </c>
      <c r="J260" s="475">
        <v>170618</v>
      </c>
      <c r="K260" s="475">
        <v>158913</v>
      </c>
      <c r="L260" s="475">
        <v>11705</v>
      </c>
      <c r="M260" s="475">
        <v>1057505</v>
      </c>
      <c r="N260" s="475">
        <v>916549</v>
      </c>
      <c r="O260" s="475">
        <v>487945</v>
      </c>
      <c r="P260" s="475">
        <v>283692</v>
      </c>
      <c r="Q260" s="475" t="s">
        <v>555</v>
      </c>
      <c r="R260" s="475">
        <v>86720</v>
      </c>
      <c r="S260" s="475">
        <v>58192</v>
      </c>
      <c r="T260" s="475" t="s">
        <v>555</v>
      </c>
      <c r="U260" s="475">
        <v>140956</v>
      </c>
      <c r="V260" s="475">
        <v>140956</v>
      </c>
      <c r="W260" s="480" t="s">
        <v>599</v>
      </c>
    </row>
    <row r="261" spans="1:23" s="475" customFormat="1" ht="9.75" customHeight="1" x14ac:dyDescent="0.15">
      <c r="A261" s="970" t="s">
        <v>776</v>
      </c>
      <c r="B261" s="475">
        <v>304586</v>
      </c>
      <c r="C261" s="475">
        <v>12031</v>
      </c>
      <c r="D261" s="475">
        <v>11641</v>
      </c>
      <c r="E261" s="475">
        <v>9431</v>
      </c>
      <c r="F261" s="475">
        <v>21279</v>
      </c>
      <c r="G261" s="475">
        <v>93659</v>
      </c>
      <c r="H261" s="475">
        <v>40675</v>
      </c>
      <c r="I261" s="475" t="s">
        <v>555</v>
      </c>
      <c r="J261" s="475">
        <v>191076</v>
      </c>
      <c r="K261" s="475">
        <v>162481</v>
      </c>
      <c r="L261" s="475">
        <v>28595</v>
      </c>
      <c r="M261" s="475">
        <v>1672616</v>
      </c>
      <c r="N261" s="475">
        <v>1552558</v>
      </c>
      <c r="O261" s="475">
        <v>530039</v>
      </c>
      <c r="P261" s="475">
        <v>363766</v>
      </c>
      <c r="Q261" s="475" t="s">
        <v>555</v>
      </c>
      <c r="R261" s="475">
        <v>175741</v>
      </c>
      <c r="S261" s="475">
        <v>385663</v>
      </c>
      <c r="T261" s="475">
        <v>97349</v>
      </c>
      <c r="U261" s="475">
        <v>120058</v>
      </c>
      <c r="V261" s="475">
        <v>120058</v>
      </c>
      <c r="W261" s="480" t="s">
        <v>777</v>
      </c>
    </row>
    <row r="262" spans="1:23" s="475" customFormat="1" ht="6.75" customHeight="1" x14ac:dyDescent="0.15">
      <c r="A262" s="970"/>
      <c r="W262" s="480"/>
    </row>
    <row r="263" spans="1:23" s="475" customFormat="1" ht="9.75" customHeight="1" x14ac:dyDescent="0.15">
      <c r="A263" s="970" t="s">
        <v>738</v>
      </c>
      <c r="B263" s="475">
        <v>468692</v>
      </c>
      <c r="C263" s="475" t="s">
        <v>555</v>
      </c>
      <c r="D263" s="475" t="s">
        <v>555</v>
      </c>
      <c r="E263" s="475" t="s">
        <v>555</v>
      </c>
      <c r="F263" s="475" t="s">
        <v>555</v>
      </c>
      <c r="G263" s="475">
        <v>71205</v>
      </c>
      <c r="H263" s="475">
        <v>33060</v>
      </c>
      <c r="I263" s="475" t="s">
        <v>555</v>
      </c>
      <c r="J263" s="475">
        <v>235252</v>
      </c>
      <c r="K263" s="475">
        <v>218862</v>
      </c>
      <c r="L263" s="475">
        <v>16390</v>
      </c>
      <c r="M263" s="475">
        <v>1112298</v>
      </c>
      <c r="N263" s="475">
        <v>975891</v>
      </c>
      <c r="O263" s="475">
        <v>559500</v>
      </c>
      <c r="P263" s="475">
        <v>349298</v>
      </c>
      <c r="Q263" s="475" t="s">
        <v>555</v>
      </c>
      <c r="R263" s="475">
        <v>15725</v>
      </c>
      <c r="S263" s="475">
        <v>51368</v>
      </c>
      <c r="T263" s="475" t="s">
        <v>555</v>
      </c>
      <c r="U263" s="475">
        <v>136407</v>
      </c>
      <c r="V263" s="475">
        <v>136407</v>
      </c>
      <c r="W263" s="480" t="s">
        <v>600</v>
      </c>
    </row>
    <row r="264" spans="1:23" s="475" customFormat="1" ht="9.75" customHeight="1" x14ac:dyDescent="0.15">
      <c r="A264" s="970" t="s">
        <v>776</v>
      </c>
      <c r="B264" s="475">
        <v>294542</v>
      </c>
      <c r="C264" s="475">
        <v>12031</v>
      </c>
      <c r="D264" s="475">
        <v>11641</v>
      </c>
      <c r="E264" s="475">
        <v>9431</v>
      </c>
      <c r="F264" s="475">
        <v>21279</v>
      </c>
      <c r="G264" s="475">
        <v>102707</v>
      </c>
      <c r="H264" s="475">
        <v>31135</v>
      </c>
      <c r="I264" s="475" t="s">
        <v>555</v>
      </c>
      <c r="J264" s="475">
        <v>107083</v>
      </c>
      <c r="K264" s="475">
        <v>80484</v>
      </c>
      <c r="L264" s="475">
        <v>26599</v>
      </c>
      <c r="M264" s="475">
        <v>1809646</v>
      </c>
      <c r="N264" s="475">
        <v>1695067</v>
      </c>
      <c r="O264" s="475">
        <v>487839</v>
      </c>
      <c r="P264" s="475">
        <v>278188</v>
      </c>
      <c r="Q264" s="475" t="s">
        <v>555</v>
      </c>
      <c r="R264" s="475">
        <v>255239</v>
      </c>
      <c r="S264" s="475">
        <v>570012</v>
      </c>
      <c r="T264" s="475">
        <v>103789</v>
      </c>
      <c r="U264" s="475">
        <v>114579</v>
      </c>
      <c r="V264" s="475">
        <v>114579</v>
      </c>
      <c r="W264" s="480" t="s">
        <v>779</v>
      </c>
    </row>
    <row r="265" spans="1:23" s="475" customFormat="1" ht="6.75" customHeight="1" x14ac:dyDescent="0.15">
      <c r="A265" s="970"/>
      <c r="W265" s="480"/>
    </row>
    <row r="266" spans="1:23" s="475" customFormat="1" ht="9.75" customHeight="1" x14ac:dyDescent="0.15">
      <c r="A266" s="970" t="s">
        <v>1439</v>
      </c>
      <c r="B266" s="475">
        <v>99244</v>
      </c>
      <c r="C266" s="475" t="s">
        <v>555</v>
      </c>
      <c r="D266" s="475" t="s">
        <v>555</v>
      </c>
      <c r="E266" s="475" t="s">
        <v>555</v>
      </c>
      <c r="F266" s="475" t="s">
        <v>555</v>
      </c>
      <c r="G266" s="475">
        <v>4767</v>
      </c>
      <c r="H266" s="475">
        <v>9540</v>
      </c>
      <c r="I266" s="475" t="s">
        <v>555</v>
      </c>
      <c r="J266" s="475">
        <v>115233</v>
      </c>
      <c r="K266" s="475">
        <v>108831</v>
      </c>
      <c r="L266" s="475">
        <v>6402</v>
      </c>
      <c r="M266" s="475">
        <v>300977</v>
      </c>
      <c r="N266" s="475">
        <v>268508</v>
      </c>
      <c r="O266" s="475">
        <v>143164</v>
      </c>
      <c r="P266" s="475">
        <v>89998</v>
      </c>
      <c r="Q266" s="475" t="s">
        <v>555</v>
      </c>
      <c r="R266" s="475" t="s">
        <v>555</v>
      </c>
      <c r="S266" s="475">
        <v>35346</v>
      </c>
      <c r="T266" s="475" t="s">
        <v>555</v>
      </c>
      <c r="U266" s="475">
        <v>32469</v>
      </c>
      <c r="V266" s="475">
        <v>32469</v>
      </c>
      <c r="W266" s="480" t="s">
        <v>601</v>
      </c>
    </row>
    <row r="267" spans="1:23" s="475" customFormat="1" ht="9.75" customHeight="1" x14ac:dyDescent="0.15">
      <c r="A267" s="970" t="s">
        <v>781</v>
      </c>
      <c r="B267" s="475">
        <v>47915</v>
      </c>
      <c r="C267" s="475" t="s">
        <v>555</v>
      </c>
      <c r="D267" s="475" t="s">
        <v>555</v>
      </c>
      <c r="E267" s="475" t="s">
        <v>555</v>
      </c>
      <c r="F267" s="475" t="s">
        <v>555</v>
      </c>
      <c r="G267" s="475">
        <v>2463</v>
      </c>
      <c r="H267" s="475">
        <v>4765</v>
      </c>
      <c r="I267" s="475" t="s">
        <v>555</v>
      </c>
      <c r="J267" s="475">
        <v>21262</v>
      </c>
      <c r="K267" s="475">
        <v>17298</v>
      </c>
      <c r="L267" s="475">
        <v>3964</v>
      </c>
      <c r="M267" s="475">
        <v>288526</v>
      </c>
      <c r="N267" s="475">
        <v>259348</v>
      </c>
      <c r="O267" s="475">
        <v>82786</v>
      </c>
      <c r="P267" s="475">
        <v>67885</v>
      </c>
      <c r="Q267" s="475" t="s">
        <v>555</v>
      </c>
      <c r="R267" s="475">
        <v>38522</v>
      </c>
      <c r="S267" s="475">
        <v>70155</v>
      </c>
      <c r="T267" s="475" t="s">
        <v>555</v>
      </c>
      <c r="U267" s="475">
        <v>29178</v>
      </c>
      <c r="V267" s="475">
        <v>29178</v>
      </c>
      <c r="W267" s="480" t="s">
        <v>100</v>
      </c>
    </row>
    <row r="268" spans="1:23" s="475" customFormat="1" ht="9.75" customHeight="1" x14ac:dyDescent="0.15">
      <c r="A268" s="970" t="s">
        <v>819</v>
      </c>
      <c r="B268" s="475">
        <v>109601</v>
      </c>
      <c r="C268" s="475">
        <v>4569</v>
      </c>
      <c r="D268" s="475">
        <v>10220</v>
      </c>
      <c r="E268" s="475">
        <v>4002</v>
      </c>
      <c r="F268" s="475">
        <v>8761</v>
      </c>
      <c r="G268" s="475">
        <v>57635</v>
      </c>
      <c r="H268" s="475">
        <v>9532</v>
      </c>
      <c r="I268" s="475" t="s">
        <v>555</v>
      </c>
      <c r="J268" s="475">
        <v>27444</v>
      </c>
      <c r="K268" s="475">
        <v>14376</v>
      </c>
      <c r="L268" s="475">
        <v>13068</v>
      </c>
      <c r="M268" s="475">
        <v>565389</v>
      </c>
      <c r="N268" s="475">
        <v>538473</v>
      </c>
      <c r="O268" s="475">
        <v>167679</v>
      </c>
      <c r="P268" s="475">
        <v>140897</v>
      </c>
      <c r="Q268" s="475" t="s">
        <v>555</v>
      </c>
      <c r="R268" s="475">
        <v>35141</v>
      </c>
      <c r="S268" s="475">
        <v>136495</v>
      </c>
      <c r="T268" s="475">
        <v>58261</v>
      </c>
      <c r="U268" s="475">
        <v>26916</v>
      </c>
      <c r="V268" s="475">
        <v>26916</v>
      </c>
      <c r="W268" s="480" t="s">
        <v>101</v>
      </c>
    </row>
    <row r="269" spans="1:23" s="475" customFormat="1" ht="9.75" customHeight="1" x14ac:dyDescent="0.15">
      <c r="A269" s="970" t="s">
        <v>783</v>
      </c>
      <c r="B269" s="475">
        <v>47826</v>
      </c>
      <c r="C269" s="475">
        <v>7462</v>
      </c>
      <c r="D269" s="475">
        <v>1421</v>
      </c>
      <c r="E269" s="475">
        <v>5429</v>
      </c>
      <c r="F269" s="475">
        <v>12518</v>
      </c>
      <c r="G269" s="475">
        <v>28794</v>
      </c>
      <c r="H269" s="475">
        <v>16838</v>
      </c>
      <c r="I269" s="475" t="s">
        <v>555</v>
      </c>
      <c r="J269" s="475">
        <v>27137</v>
      </c>
      <c r="K269" s="475">
        <v>21976</v>
      </c>
      <c r="L269" s="475">
        <v>5161</v>
      </c>
      <c r="M269" s="475">
        <v>517724</v>
      </c>
      <c r="N269" s="475">
        <v>486229</v>
      </c>
      <c r="O269" s="475">
        <v>136410</v>
      </c>
      <c r="P269" s="475">
        <v>64986</v>
      </c>
      <c r="Q269" s="475" t="s">
        <v>555</v>
      </c>
      <c r="R269" s="475">
        <v>102078</v>
      </c>
      <c r="S269" s="475">
        <v>143667</v>
      </c>
      <c r="T269" s="475">
        <v>39088</v>
      </c>
      <c r="U269" s="475">
        <v>31495</v>
      </c>
      <c r="V269" s="475">
        <v>31495</v>
      </c>
      <c r="W269" s="480" t="s">
        <v>102</v>
      </c>
    </row>
    <row r="270" spans="1:23" s="475" customFormat="1" ht="9.75" customHeight="1" x14ac:dyDescent="0.15">
      <c r="A270" s="970" t="s">
        <v>1418</v>
      </c>
      <c r="B270" s="475">
        <v>89200</v>
      </c>
      <c r="C270" s="475" t="s">
        <v>555</v>
      </c>
      <c r="D270" s="475" t="s">
        <v>555</v>
      </c>
      <c r="E270" s="475" t="s">
        <v>555</v>
      </c>
      <c r="F270" s="475" t="s">
        <v>555</v>
      </c>
      <c r="G270" s="475">
        <v>13815</v>
      </c>
      <c r="H270" s="475" t="s">
        <v>555</v>
      </c>
      <c r="I270" s="475" t="s">
        <v>555</v>
      </c>
      <c r="J270" s="475">
        <v>31240</v>
      </c>
      <c r="K270" s="475">
        <v>26834</v>
      </c>
      <c r="L270" s="475">
        <v>4406</v>
      </c>
      <c r="M270" s="475">
        <v>438007</v>
      </c>
      <c r="N270" s="475">
        <v>411017</v>
      </c>
      <c r="O270" s="475">
        <v>100964</v>
      </c>
      <c r="P270" s="475">
        <v>4420</v>
      </c>
      <c r="Q270" s="475" t="s">
        <v>555</v>
      </c>
      <c r="R270" s="475">
        <v>79498</v>
      </c>
      <c r="S270" s="475">
        <v>219695</v>
      </c>
      <c r="T270" s="475">
        <v>6440</v>
      </c>
      <c r="U270" s="475">
        <v>26990</v>
      </c>
      <c r="V270" s="475">
        <v>26990</v>
      </c>
      <c r="W270" s="480" t="s">
        <v>785</v>
      </c>
    </row>
    <row r="271" spans="1:23" s="475" customFormat="1" ht="6.75" customHeight="1" x14ac:dyDescent="0.15">
      <c r="A271" s="970"/>
      <c r="W271" s="480"/>
    </row>
    <row r="272" spans="1:23" s="475" customFormat="1" ht="9.75" customHeight="1" x14ac:dyDescent="0.15">
      <c r="A272" s="970" t="s">
        <v>1419</v>
      </c>
      <c r="B272" s="475">
        <v>49350</v>
      </c>
      <c r="C272" s="475" t="s">
        <v>555</v>
      </c>
      <c r="D272" s="475" t="s">
        <v>555</v>
      </c>
      <c r="E272" s="475" t="s">
        <v>555</v>
      </c>
      <c r="F272" s="475" t="s">
        <v>555</v>
      </c>
      <c r="G272" s="475">
        <v>4767</v>
      </c>
      <c r="H272" s="475">
        <v>5724</v>
      </c>
      <c r="I272" s="475" t="s">
        <v>555</v>
      </c>
      <c r="J272" s="475">
        <v>55069</v>
      </c>
      <c r="K272" s="475">
        <v>52436</v>
      </c>
      <c r="L272" s="475">
        <v>2633</v>
      </c>
      <c r="M272" s="475">
        <v>92453</v>
      </c>
      <c r="N272" s="475">
        <v>82803</v>
      </c>
      <c r="O272" s="475">
        <v>64466</v>
      </c>
      <c r="P272" s="475">
        <v>18337</v>
      </c>
      <c r="Q272" s="475" t="s">
        <v>555</v>
      </c>
      <c r="R272" s="475" t="s">
        <v>555</v>
      </c>
      <c r="S272" s="475" t="s">
        <v>555</v>
      </c>
      <c r="T272" s="475" t="s">
        <v>555</v>
      </c>
      <c r="U272" s="475">
        <v>9650</v>
      </c>
      <c r="V272" s="475">
        <v>9650</v>
      </c>
      <c r="W272" s="480" t="s">
        <v>602</v>
      </c>
    </row>
    <row r="273" spans="1:23" s="475" customFormat="1" ht="9.75" customHeight="1" x14ac:dyDescent="0.15">
      <c r="A273" s="970" t="s">
        <v>1420</v>
      </c>
      <c r="B273" s="475" t="s">
        <v>555</v>
      </c>
      <c r="C273" s="475" t="s">
        <v>555</v>
      </c>
      <c r="D273" s="475" t="s">
        <v>555</v>
      </c>
      <c r="E273" s="475" t="s">
        <v>555</v>
      </c>
      <c r="F273" s="475" t="s">
        <v>555</v>
      </c>
      <c r="G273" s="475" t="s">
        <v>555</v>
      </c>
      <c r="H273" s="475" t="s">
        <v>555</v>
      </c>
      <c r="I273" s="475" t="s">
        <v>555</v>
      </c>
      <c r="J273" s="475">
        <v>11288</v>
      </c>
      <c r="K273" s="475">
        <v>9128</v>
      </c>
      <c r="L273" s="475">
        <v>2160</v>
      </c>
      <c r="M273" s="475">
        <v>89865</v>
      </c>
      <c r="N273" s="475">
        <v>80607</v>
      </c>
      <c r="O273" s="475">
        <v>38623</v>
      </c>
      <c r="P273" s="475">
        <v>24791</v>
      </c>
      <c r="Q273" s="475" t="s">
        <v>555</v>
      </c>
      <c r="R273" s="475" t="s">
        <v>555</v>
      </c>
      <c r="S273" s="475">
        <v>17193</v>
      </c>
      <c r="T273" s="475" t="s">
        <v>555</v>
      </c>
      <c r="U273" s="475">
        <v>9258</v>
      </c>
      <c r="V273" s="475">
        <v>9258</v>
      </c>
      <c r="W273" s="480" t="s">
        <v>86</v>
      </c>
    </row>
    <row r="274" spans="1:23" s="475" customFormat="1" ht="9.75" customHeight="1" x14ac:dyDescent="0.15">
      <c r="A274" s="970" t="s">
        <v>1421</v>
      </c>
      <c r="B274" s="475">
        <v>49894</v>
      </c>
      <c r="C274" s="475" t="s">
        <v>555</v>
      </c>
      <c r="D274" s="475" t="s">
        <v>555</v>
      </c>
      <c r="E274" s="475" t="s">
        <v>555</v>
      </c>
      <c r="F274" s="475" t="s">
        <v>555</v>
      </c>
      <c r="G274" s="475" t="s">
        <v>555</v>
      </c>
      <c r="H274" s="475">
        <v>3816</v>
      </c>
      <c r="I274" s="475" t="s">
        <v>555</v>
      </c>
      <c r="J274" s="475">
        <v>48876</v>
      </c>
      <c r="K274" s="475">
        <v>47267</v>
      </c>
      <c r="L274" s="475">
        <v>1609</v>
      </c>
      <c r="M274" s="475">
        <v>118659</v>
      </c>
      <c r="N274" s="475">
        <v>105098</v>
      </c>
      <c r="O274" s="475">
        <v>40075</v>
      </c>
      <c r="P274" s="475">
        <v>46870</v>
      </c>
      <c r="Q274" s="475" t="s">
        <v>555</v>
      </c>
      <c r="R274" s="475" t="s">
        <v>555</v>
      </c>
      <c r="S274" s="475">
        <v>18153</v>
      </c>
      <c r="T274" s="475" t="s">
        <v>555</v>
      </c>
      <c r="U274" s="475">
        <v>13561</v>
      </c>
      <c r="V274" s="475">
        <v>13561</v>
      </c>
      <c r="W274" s="480" t="s">
        <v>87</v>
      </c>
    </row>
    <row r="275" spans="1:23" s="475" customFormat="1" ht="9.75" customHeight="1" x14ac:dyDescent="0.15">
      <c r="A275" s="970" t="s">
        <v>1422</v>
      </c>
      <c r="B275" s="475" t="s">
        <v>555</v>
      </c>
      <c r="C275" s="475" t="s">
        <v>555</v>
      </c>
      <c r="D275" s="475" t="s">
        <v>555</v>
      </c>
      <c r="E275" s="475" t="s">
        <v>555</v>
      </c>
      <c r="F275" s="475" t="s">
        <v>555</v>
      </c>
      <c r="G275" s="475" t="s">
        <v>555</v>
      </c>
      <c r="H275" s="475" t="s">
        <v>555</v>
      </c>
      <c r="I275" s="475" t="s">
        <v>555</v>
      </c>
      <c r="J275" s="475">
        <v>10142</v>
      </c>
      <c r="K275" s="475">
        <v>7874</v>
      </c>
      <c r="L275" s="475">
        <v>2268</v>
      </c>
      <c r="M275" s="475">
        <v>74422</v>
      </c>
      <c r="N275" s="475">
        <v>62011</v>
      </c>
      <c r="O275" s="475">
        <v>35025</v>
      </c>
      <c r="P275" s="475">
        <v>26986</v>
      </c>
      <c r="Q275" s="475" t="s">
        <v>555</v>
      </c>
      <c r="R275" s="475" t="s">
        <v>555</v>
      </c>
      <c r="S275" s="475" t="s">
        <v>555</v>
      </c>
      <c r="T275" s="475" t="s">
        <v>555</v>
      </c>
      <c r="U275" s="475">
        <v>12411</v>
      </c>
      <c r="V275" s="475">
        <v>12411</v>
      </c>
      <c r="W275" s="480" t="s">
        <v>88</v>
      </c>
    </row>
    <row r="276" spans="1:23" s="475" customFormat="1" ht="9.75" customHeight="1" x14ac:dyDescent="0.15">
      <c r="A276" s="970" t="s">
        <v>823</v>
      </c>
      <c r="B276" s="475" t="s">
        <v>555</v>
      </c>
      <c r="C276" s="475" t="s">
        <v>555</v>
      </c>
      <c r="D276" s="475" t="s">
        <v>555</v>
      </c>
      <c r="E276" s="475" t="s">
        <v>555</v>
      </c>
      <c r="F276" s="475" t="s">
        <v>555</v>
      </c>
      <c r="G276" s="475" t="s">
        <v>555</v>
      </c>
      <c r="H276" s="475">
        <v>4765</v>
      </c>
      <c r="I276" s="475" t="s">
        <v>555</v>
      </c>
      <c r="J276" s="475">
        <v>6123</v>
      </c>
      <c r="K276" s="475">
        <v>4811</v>
      </c>
      <c r="L276" s="475">
        <v>1312</v>
      </c>
      <c r="M276" s="475">
        <v>95156</v>
      </c>
      <c r="N276" s="475">
        <v>85722</v>
      </c>
      <c r="O276" s="475">
        <v>42862</v>
      </c>
      <c r="P276" s="475" t="s">
        <v>555</v>
      </c>
      <c r="Q276" s="475" t="s">
        <v>555</v>
      </c>
      <c r="R276" s="475">
        <v>13596</v>
      </c>
      <c r="S276" s="475">
        <v>29264</v>
      </c>
      <c r="T276" s="475" t="s">
        <v>555</v>
      </c>
      <c r="U276" s="475">
        <v>9434</v>
      </c>
      <c r="V276" s="475">
        <v>9434</v>
      </c>
      <c r="W276" s="480" t="s">
        <v>103</v>
      </c>
    </row>
    <row r="277" spans="1:23" s="475" customFormat="1" ht="9.75" customHeight="1" x14ac:dyDescent="0.15">
      <c r="A277" s="970" t="s">
        <v>791</v>
      </c>
      <c r="B277" s="475">
        <v>47915</v>
      </c>
      <c r="C277" s="475" t="s">
        <v>555</v>
      </c>
      <c r="D277" s="475" t="s">
        <v>555</v>
      </c>
      <c r="E277" s="475" t="s">
        <v>555</v>
      </c>
      <c r="F277" s="475" t="s">
        <v>555</v>
      </c>
      <c r="G277" s="475">
        <v>2463</v>
      </c>
      <c r="H277" s="475" t="s">
        <v>555</v>
      </c>
      <c r="I277" s="475" t="s">
        <v>555</v>
      </c>
      <c r="J277" s="475">
        <v>4997</v>
      </c>
      <c r="K277" s="475">
        <v>4613</v>
      </c>
      <c r="L277" s="475">
        <v>384</v>
      </c>
      <c r="M277" s="475">
        <v>118948</v>
      </c>
      <c r="N277" s="475">
        <v>111615</v>
      </c>
      <c r="O277" s="475">
        <v>4899</v>
      </c>
      <c r="P277" s="475">
        <v>40899</v>
      </c>
      <c r="Q277" s="475" t="s">
        <v>555</v>
      </c>
      <c r="R277" s="475">
        <v>24926</v>
      </c>
      <c r="S277" s="475">
        <v>40891</v>
      </c>
      <c r="T277" s="475" t="s">
        <v>555</v>
      </c>
      <c r="U277" s="475">
        <v>7333</v>
      </c>
      <c r="V277" s="475">
        <v>7333</v>
      </c>
      <c r="W277" s="480" t="s">
        <v>104</v>
      </c>
    </row>
    <row r="278" spans="1:23" s="475" customFormat="1" ht="9.75" customHeight="1" x14ac:dyDescent="0.15">
      <c r="A278" s="970" t="s">
        <v>806</v>
      </c>
      <c r="B278" s="475">
        <v>12100</v>
      </c>
      <c r="C278" s="475" t="s">
        <v>555</v>
      </c>
      <c r="D278" s="475" t="s">
        <v>555</v>
      </c>
      <c r="E278" s="475" t="s">
        <v>555</v>
      </c>
      <c r="F278" s="475" t="s">
        <v>555</v>
      </c>
      <c r="G278" s="475">
        <v>2622</v>
      </c>
      <c r="H278" s="475">
        <v>4767</v>
      </c>
      <c r="I278" s="475" t="s">
        <v>555</v>
      </c>
      <c r="J278" s="475">
        <v>7659</v>
      </c>
      <c r="K278" s="475">
        <v>5046</v>
      </c>
      <c r="L278" s="475">
        <v>2613</v>
      </c>
      <c r="M278" s="475">
        <v>127161</v>
      </c>
      <c r="N278" s="475">
        <v>117544</v>
      </c>
      <c r="O278" s="475">
        <v>35725</v>
      </c>
      <c r="P278" s="475">
        <v>46678</v>
      </c>
      <c r="Q278" s="475" t="s">
        <v>555</v>
      </c>
      <c r="R278" s="475">
        <v>35141</v>
      </c>
      <c r="S278" s="475" t="s">
        <v>555</v>
      </c>
      <c r="T278" s="475" t="s">
        <v>555</v>
      </c>
      <c r="U278" s="475">
        <v>9617</v>
      </c>
      <c r="V278" s="475">
        <v>9617</v>
      </c>
      <c r="W278" s="480" t="s">
        <v>105</v>
      </c>
    </row>
    <row r="279" spans="1:23" s="475" customFormat="1" ht="9.75" customHeight="1" x14ac:dyDescent="0.15">
      <c r="A279" s="970" t="s">
        <v>1425</v>
      </c>
      <c r="B279" s="475">
        <v>47700</v>
      </c>
      <c r="C279" s="475">
        <v>4569</v>
      </c>
      <c r="D279" s="475">
        <v>10220</v>
      </c>
      <c r="E279" s="475">
        <v>4002</v>
      </c>
      <c r="F279" s="475">
        <v>8761</v>
      </c>
      <c r="G279" s="475">
        <v>23011</v>
      </c>
      <c r="H279" s="475">
        <v>4765</v>
      </c>
      <c r="I279" s="475" t="s">
        <v>555</v>
      </c>
      <c r="J279" s="475">
        <v>13640</v>
      </c>
      <c r="K279" s="475">
        <v>4826</v>
      </c>
      <c r="L279" s="475">
        <v>8814</v>
      </c>
      <c r="M279" s="475">
        <v>159764</v>
      </c>
      <c r="N279" s="475">
        <v>152025</v>
      </c>
      <c r="O279" s="475">
        <v>49753</v>
      </c>
      <c r="P279" s="475">
        <v>51148</v>
      </c>
      <c r="Q279" s="475" t="s">
        <v>555</v>
      </c>
      <c r="R279" s="475" t="s">
        <v>555</v>
      </c>
      <c r="S279" s="475">
        <v>51124</v>
      </c>
      <c r="T279" s="475" t="s">
        <v>555</v>
      </c>
      <c r="U279" s="475">
        <v>7739</v>
      </c>
      <c r="V279" s="475">
        <v>7739</v>
      </c>
      <c r="W279" s="480" t="s">
        <v>106</v>
      </c>
    </row>
    <row r="280" spans="1:23" s="475" customFormat="1" ht="9.75" customHeight="1" x14ac:dyDescent="0.15">
      <c r="A280" s="970" t="s">
        <v>1426</v>
      </c>
      <c r="B280" s="475">
        <v>49801</v>
      </c>
      <c r="C280" s="475" t="s">
        <v>555</v>
      </c>
      <c r="D280" s="475" t="s">
        <v>555</v>
      </c>
      <c r="E280" s="475" t="s">
        <v>555</v>
      </c>
      <c r="F280" s="475" t="s">
        <v>555</v>
      </c>
      <c r="G280" s="475">
        <v>32002</v>
      </c>
      <c r="H280" s="475" t="s">
        <v>555</v>
      </c>
      <c r="I280" s="475" t="s">
        <v>555</v>
      </c>
      <c r="J280" s="475">
        <v>6145</v>
      </c>
      <c r="K280" s="475">
        <v>4504</v>
      </c>
      <c r="L280" s="475">
        <v>1641</v>
      </c>
      <c r="M280" s="475">
        <v>278464</v>
      </c>
      <c r="N280" s="475">
        <v>268904</v>
      </c>
      <c r="O280" s="475">
        <v>82201</v>
      </c>
      <c r="P280" s="475">
        <v>43071</v>
      </c>
      <c r="Q280" s="475" t="s">
        <v>555</v>
      </c>
      <c r="R280" s="475" t="s">
        <v>555</v>
      </c>
      <c r="S280" s="475">
        <v>85371</v>
      </c>
      <c r="T280" s="475">
        <v>58261</v>
      </c>
      <c r="U280" s="475">
        <v>9560</v>
      </c>
      <c r="V280" s="475">
        <v>9560</v>
      </c>
      <c r="W280" s="480" t="s">
        <v>107</v>
      </c>
    </row>
    <row r="281" spans="1:23" s="475" customFormat="1" ht="9.75" customHeight="1" x14ac:dyDescent="0.15">
      <c r="A281" s="970" t="s">
        <v>1427</v>
      </c>
      <c r="B281" s="475">
        <v>47826</v>
      </c>
      <c r="C281" s="475" t="s">
        <v>555</v>
      </c>
      <c r="D281" s="475" t="s">
        <v>555</v>
      </c>
      <c r="E281" s="475" t="s">
        <v>555</v>
      </c>
      <c r="F281" s="475" t="s">
        <v>555</v>
      </c>
      <c r="G281" s="475" t="s">
        <v>555</v>
      </c>
      <c r="H281" s="475">
        <v>5717</v>
      </c>
      <c r="I281" s="475" t="s">
        <v>555</v>
      </c>
      <c r="J281" s="475">
        <v>7669</v>
      </c>
      <c r="K281" s="475">
        <v>5956</v>
      </c>
      <c r="L281" s="475">
        <v>1713</v>
      </c>
      <c r="M281" s="475">
        <v>167968</v>
      </c>
      <c r="N281" s="475">
        <v>157951</v>
      </c>
      <c r="O281" s="475">
        <v>46380</v>
      </c>
      <c r="P281" s="475">
        <v>24362</v>
      </c>
      <c r="Q281" s="475" t="s">
        <v>555</v>
      </c>
      <c r="R281" s="475">
        <v>38413</v>
      </c>
      <c r="S281" s="475">
        <v>41971</v>
      </c>
      <c r="T281" s="475">
        <v>6825</v>
      </c>
      <c r="U281" s="475">
        <v>10017</v>
      </c>
      <c r="V281" s="475">
        <v>10017</v>
      </c>
      <c r="W281" s="480" t="s">
        <v>89</v>
      </c>
    </row>
    <row r="282" spans="1:23" s="475" customFormat="1" ht="9.75" customHeight="1" x14ac:dyDescent="0.15">
      <c r="A282" s="970" t="s">
        <v>796</v>
      </c>
      <c r="B282" s="475" t="s">
        <v>555</v>
      </c>
      <c r="C282" s="475" t="s">
        <v>555</v>
      </c>
      <c r="D282" s="475" t="s">
        <v>555</v>
      </c>
      <c r="E282" s="475" t="s">
        <v>555</v>
      </c>
      <c r="F282" s="475" t="s">
        <v>555</v>
      </c>
      <c r="G282" s="475">
        <v>24758</v>
      </c>
      <c r="H282" s="475">
        <v>11121</v>
      </c>
      <c r="I282" s="475" t="s">
        <v>555</v>
      </c>
      <c r="J282" s="475">
        <v>8385</v>
      </c>
      <c r="K282" s="475">
        <v>7003</v>
      </c>
      <c r="L282" s="475">
        <v>1382</v>
      </c>
      <c r="M282" s="475">
        <v>193882</v>
      </c>
      <c r="N282" s="475">
        <v>183876</v>
      </c>
      <c r="O282" s="475">
        <v>70895</v>
      </c>
      <c r="P282" s="475">
        <v>24914</v>
      </c>
      <c r="Q282" s="475" t="s">
        <v>555</v>
      </c>
      <c r="R282" s="475">
        <v>18934</v>
      </c>
      <c r="S282" s="475">
        <v>69133</v>
      </c>
      <c r="T282" s="475" t="s">
        <v>555</v>
      </c>
      <c r="U282" s="475">
        <v>10006</v>
      </c>
      <c r="V282" s="475">
        <v>10006</v>
      </c>
      <c r="W282" s="480" t="s">
        <v>90</v>
      </c>
    </row>
    <row r="283" spans="1:23" s="475" customFormat="1" ht="9.75" customHeight="1" x14ac:dyDescent="0.15">
      <c r="A283" s="970" t="s">
        <v>1429</v>
      </c>
      <c r="B283" s="475" t="s">
        <v>555</v>
      </c>
      <c r="C283" s="475">
        <v>7462</v>
      </c>
      <c r="D283" s="475">
        <v>1421</v>
      </c>
      <c r="E283" s="475">
        <v>5429</v>
      </c>
      <c r="F283" s="475">
        <v>12518</v>
      </c>
      <c r="G283" s="475">
        <v>4036</v>
      </c>
      <c r="H283" s="475" t="s">
        <v>555</v>
      </c>
      <c r="I283" s="475" t="s">
        <v>555</v>
      </c>
      <c r="J283" s="475">
        <v>11083</v>
      </c>
      <c r="K283" s="475">
        <v>9017</v>
      </c>
      <c r="L283" s="475">
        <v>2066</v>
      </c>
      <c r="M283" s="475">
        <v>155874</v>
      </c>
      <c r="N283" s="475">
        <v>144402</v>
      </c>
      <c r="O283" s="475">
        <v>19135</v>
      </c>
      <c r="P283" s="475">
        <v>15710</v>
      </c>
      <c r="Q283" s="475" t="s">
        <v>555</v>
      </c>
      <c r="R283" s="475">
        <v>44731</v>
      </c>
      <c r="S283" s="475">
        <v>32563</v>
      </c>
      <c r="T283" s="475">
        <v>32263</v>
      </c>
      <c r="U283" s="475">
        <v>11472</v>
      </c>
      <c r="V283" s="475">
        <v>11472</v>
      </c>
      <c r="W283" s="480" t="s">
        <v>91</v>
      </c>
    </row>
    <row r="284" spans="1:23" s="475" customFormat="1" ht="9.75" customHeight="1" x14ac:dyDescent="0.15">
      <c r="A284" s="970" t="s">
        <v>798</v>
      </c>
      <c r="B284" s="475" t="s">
        <v>555</v>
      </c>
      <c r="C284" s="475" t="s">
        <v>555</v>
      </c>
      <c r="D284" s="475" t="s">
        <v>555</v>
      </c>
      <c r="E284" s="475" t="s">
        <v>555</v>
      </c>
      <c r="F284" s="475" t="s">
        <v>555</v>
      </c>
      <c r="G284" s="475" t="s">
        <v>555</v>
      </c>
      <c r="H284" s="475" t="s">
        <v>555</v>
      </c>
      <c r="I284" s="475" t="s">
        <v>555</v>
      </c>
      <c r="J284" s="475">
        <v>10504</v>
      </c>
      <c r="K284" s="475">
        <v>9057</v>
      </c>
      <c r="L284" s="475">
        <v>1447</v>
      </c>
      <c r="M284" s="475">
        <v>149495</v>
      </c>
      <c r="N284" s="475">
        <v>138646</v>
      </c>
      <c r="O284" s="475">
        <v>35848</v>
      </c>
      <c r="P284" s="475" t="s">
        <v>555</v>
      </c>
      <c r="Q284" s="475" t="s">
        <v>555</v>
      </c>
      <c r="R284" s="475">
        <v>56472</v>
      </c>
      <c r="S284" s="475">
        <v>46326</v>
      </c>
      <c r="T284" s="475" t="s">
        <v>555</v>
      </c>
      <c r="U284" s="475">
        <v>10849</v>
      </c>
      <c r="V284" s="475">
        <v>10849</v>
      </c>
      <c r="W284" s="480" t="s">
        <v>799</v>
      </c>
    </row>
    <row r="285" spans="1:23" s="475" customFormat="1" ht="9.75" customHeight="1" x14ac:dyDescent="0.15">
      <c r="A285" s="970" t="s">
        <v>787</v>
      </c>
      <c r="B285" s="475" t="s">
        <v>555</v>
      </c>
      <c r="C285" s="475" t="s">
        <v>555</v>
      </c>
      <c r="D285" s="475" t="s">
        <v>555</v>
      </c>
      <c r="E285" s="475" t="s">
        <v>555</v>
      </c>
      <c r="F285" s="475" t="s">
        <v>555</v>
      </c>
      <c r="G285" s="475">
        <v>13815</v>
      </c>
      <c r="H285" s="475" t="s">
        <v>555</v>
      </c>
      <c r="I285" s="475" t="s">
        <v>555</v>
      </c>
      <c r="J285" s="475">
        <v>8100</v>
      </c>
      <c r="K285" s="475">
        <v>7257</v>
      </c>
      <c r="L285" s="475">
        <v>843</v>
      </c>
      <c r="M285" s="475">
        <v>133608</v>
      </c>
      <c r="N285" s="475">
        <v>126026</v>
      </c>
      <c r="O285" s="475">
        <v>30446</v>
      </c>
      <c r="P285" s="475">
        <v>4420</v>
      </c>
      <c r="Q285" s="475" t="s">
        <v>555</v>
      </c>
      <c r="R285" s="475">
        <v>23026</v>
      </c>
      <c r="S285" s="475">
        <v>68134</v>
      </c>
      <c r="T285" s="475" t="s">
        <v>555</v>
      </c>
      <c r="U285" s="475">
        <v>7582</v>
      </c>
      <c r="V285" s="475">
        <v>7582</v>
      </c>
      <c r="W285" s="480" t="s">
        <v>86</v>
      </c>
    </row>
    <row r="286" spans="1:23" s="475" customFormat="1" ht="9.75" customHeight="1" x14ac:dyDescent="0.15">
      <c r="A286" s="971" t="s">
        <v>1421</v>
      </c>
      <c r="B286" s="479">
        <v>89200</v>
      </c>
      <c r="C286" s="478" t="s">
        <v>555</v>
      </c>
      <c r="D286" s="478" t="s">
        <v>555</v>
      </c>
      <c r="E286" s="478" t="s">
        <v>555</v>
      </c>
      <c r="F286" s="478" t="s">
        <v>555</v>
      </c>
      <c r="G286" s="478" t="s">
        <v>555</v>
      </c>
      <c r="H286" s="478" t="s">
        <v>555</v>
      </c>
      <c r="I286" s="478" t="s">
        <v>555</v>
      </c>
      <c r="J286" s="478">
        <v>12636</v>
      </c>
      <c r="K286" s="478">
        <v>10520</v>
      </c>
      <c r="L286" s="478">
        <v>2116</v>
      </c>
      <c r="M286" s="478">
        <v>154904</v>
      </c>
      <c r="N286" s="478">
        <v>146345</v>
      </c>
      <c r="O286" s="478">
        <v>34670</v>
      </c>
      <c r="P286" s="478" t="s">
        <v>555</v>
      </c>
      <c r="Q286" s="478" t="s">
        <v>555</v>
      </c>
      <c r="R286" s="478" t="s">
        <v>555</v>
      </c>
      <c r="S286" s="478">
        <v>105235</v>
      </c>
      <c r="T286" s="478">
        <v>6440</v>
      </c>
      <c r="U286" s="478">
        <v>8559</v>
      </c>
      <c r="V286" s="478">
        <v>8559</v>
      </c>
      <c r="W286" s="476" t="s">
        <v>87</v>
      </c>
    </row>
    <row r="287" spans="1:23" ht="12" customHeight="1" x14ac:dyDescent="0.15"/>
    <row r="288" spans="1:23" ht="12" customHeight="1" x14ac:dyDescent="0.15"/>
    <row r="289" spans="1:23" ht="12" customHeight="1" x14ac:dyDescent="0.15">
      <c r="K289" s="490" t="s">
        <v>108</v>
      </c>
      <c r="V289" s="493" t="s">
        <v>1333</v>
      </c>
    </row>
    <row r="290" spans="1:23" s="486" customFormat="1" ht="21" customHeight="1" x14ac:dyDescent="0.15">
      <c r="A290" s="1023" t="s">
        <v>230</v>
      </c>
      <c r="B290" s="852" t="s">
        <v>378</v>
      </c>
      <c r="C290" s="488"/>
      <c r="D290" s="488"/>
      <c r="E290" s="488"/>
      <c r="F290" s="488"/>
      <c r="G290" s="488"/>
      <c r="H290" s="488"/>
      <c r="I290" s="488"/>
      <c r="J290" s="488"/>
      <c r="K290" s="488"/>
      <c r="L290" s="488"/>
      <c r="M290" s="488"/>
      <c r="N290" s="488"/>
      <c r="O290" s="488"/>
      <c r="P290" s="488"/>
      <c r="Q290" s="851"/>
      <c r="R290" s="852" t="s">
        <v>375</v>
      </c>
      <c r="S290" s="488"/>
      <c r="T290" s="488"/>
      <c r="U290" s="488"/>
      <c r="V290" s="488"/>
      <c r="W290" s="1026" t="s">
        <v>92</v>
      </c>
    </row>
    <row r="291" spans="1:23" s="486" customFormat="1" ht="21" customHeight="1" x14ac:dyDescent="0.15">
      <c r="A291" s="1024"/>
      <c r="B291" s="1029" t="s">
        <v>1409</v>
      </c>
      <c r="C291" s="852" t="s">
        <v>345</v>
      </c>
      <c r="D291" s="488"/>
      <c r="E291" s="488"/>
      <c r="F291" s="488"/>
      <c r="G291" s="488"/>
      <c r="H291" s="488"/>
      <c r="I291" s="488"/>
      <c r="J291" s="851"/>
      <c r="K291" s="852" t="s">
        <v>336</v>
      </c>
      <c r="L291" s="851"/>
      <c r="M291" s="852" t="s">
        <v>317</v>
      </c>
      <c r="N291" s="488"/>
      <c r="O291" s="851"/>
      <c r="P291" s="852" t="s">
        <v>1440</v>
      </c>
      <c r="Q291" s="851"/>
      <c r="R291" s="1029" t="s">
        <v>374</v>
      </c>
      <c r="S291" s="852" t="s">
        <v>345</v>
      </c>
      <c r="T291" s="488"/>
      <c r="U291" s="488"/>
      <c r="V291" s="488"/>
      <c r="W291" s="1027"/>
    </row>
    <row r="292" spans="1:23" s="486" customFormat="1" ht="52.5" customHeight="1" x14ac:dyDescent="0.15">
      <c r="A292" s="1025"/>
      <c r="B292" s="1030"/>
      <c r="C292" s="854" t="s">
        <v>1403</v>
      </c>
      <c r="D292" s="487" t="s">
        <v>334</v>
      </c>
      <c r="E292" s="487" t="s">
        <v>1441</v>
      </c>
      <c r="F292" s="487" t="s">
        <v>365</v>
      </c>
      <c r="G292" s="487" t="s">
        <v>364</v>
      </c>
      <c r="H292" s="487" t="s">
        <v>333</v>
      </c>
      <c r="I292" s="487" t="s">
        <v>332</v>
      </c>
      <c r="J292" s="487" t="s">
        <v>330</v>
      </c>
      <c r="K292" s="854" t="s">
        <v>119</v>
      </c>
      <c r="L292" s="487" t="s">
        <v>321</v>
      </c>
      <c r="M292" s="854" t="s">
        <v>60</v>
      </c>
      <c r="N292" s="487" t="s">
        <v>310</v>
      </c>
      <c r="O292" s="487" t="s">
        <v>410</v>
      </c>
      <c r="P292" s="854" t="s">
        <v>409</v>
      </c>
      <c r="Q292" s="487" t="s">
        <v>408</v>
      </c>
      <c r="R292" s="1030"/>
      <c r="S292" s="854" t="s">
        <v>1403</v>
      </c>
      <c r="T292" s="487" t="s">
        <v>334</v>
      </c>
      <c r="U292" s="487" t="s">
        <v>1441</v>
      </c>
      <c r="V292" s="491" t="s">
        <v>356</v>
      </c>
      <c r="W292" s="1028"/>
    </row>
    <row r="293" spans="1:23" s="475" customFormat="1" ht="9.75" customHeight="1" x14ac:dyDescent="0.15">
      <c r="A293" s="969" t="s">
        <v>772</v>
      </c>
      <c r="B293" s="485">
        <v>6169811</v>
      </c>
      <c r="C293" s="484">
        <v>2064223</v>
      </c>
      <c r="D293" s="484">
        <v>368339</v>
      </c>
      <c r="E293" s="484">
        <v>535521</v>
      </c>
      <c r="F293" s="484">
        <v>416712</v>
      </c>
      <c r="G293" s="484">
        <v>19655</v>
      </c>
      <c r="H293" s="484">
        <v>620986</v>
      </c>
      <c r="I293" s="484">
        <v>103010</v>
      </c>
      <c r="J293" s="484" t="s">
        <v>555</v>
      </c>
      <c r="K293" s="484" t="s">
        <v>555</v>
      </c>
      <c r="L293" s="484" t="s">
        <v>555</v>
      </c>
      <c r="M293" s="484" t="s">
        <v>555</v>
      </c>
      <c r="N293" s="484" t="s">
        <v>555</v>
      </c>
      <c r="O293" s="484" t="s">
        <v>555</v>
      </c>
      <c r="P293" s="484">
        <v>4105588</v>
      </c>
      <c r="Q293" s="484">
        <v>4105588</v>
      </c>
      <c r="R293" s="484">
        <v>867026</v>
      </c>
      <c r="S293" s="484">
        <v>816338</v>
      </c>
      <c r="T293" s="484">
        <v>143336</v>
      </c>
      <c r="U293" s="484">
        <v>155105</v>
      </c>
      <c r="V293" s="484">
        <v>56824</v>
      </c>
      <c r="W293" s="482" t="s">
        <v>99</v>
      </c>
    </row>
    <row r="294" spans="1:23" s="475" customFormat="1" ht="9.75" customHeight="1" x14ac:dyDescent="0.15">
      <c r="A294" s="970" t="s">
        <v>773</v>
      </c>
      <c r="B294" s="475">
        <v>8057798</v>
      </c>
      <c r="C294" s="475">
        <v>3329844</v>
      </c>
      <c r="D294" s="475">
        <v>687952</v>
      </c>
      <c r="E294" s="475">
        <v>1427546</v>
      </c>
      <c r="F294" s="475">
        <v>35006</v>
      </c>
      <c r="G294" s="475" t="s">
        <v>555</v>
      </c>
      <c r="H294" s="475">
        <v>911634</v>
      </c>
      <c r="I294" s="475">
        <v>267706</v>
      </c>
      <c r="J294" s="475" t="s">
        <v>555</v>
      </c>
      <c r="K294" s="475">
        <v>33305</v>
      </c>
      <c r="L294" s="475">
        <v>33305</v>
      </c>
      <c r="M294" s="475" t="s">
        <v>555</v>
      </c>
      <c r="N294" s="475" t="s">
        <v>555</v>
      </c>
      <c r="O294" s="475" t="s">
        <v>555</v>
      </c>
      <c r="P294" s="475">
        <v>4694649</v>
      </c>
      <c r="Q294" s="475">
        <v>4694649</v>
      </c>
      <c r="R294" s="475">
        <v>1053599</v>
      </c>
      <c r="S294" s="475">
        <v>1007073</v>
      </c>
      <c r="T294" s="475">
        <v>176650</v>
      </c>
      <c r="U294" s="475">
        <v>170205</v>
      </c>
      <c r="V294" s="475">
        <v>67295</v>
      </c>
      <c r="W294" s="480" t="s">
        <v>233</v>
      </c>
    </row>
    <row r="295" spans="1:23" s="475" customFormat="1" ht="9.75" customHeight="1" x14ac:dyDescent="0.15">
      <c r="A295" s="970" t="s">
        <v>774</v>
      </c>
      <c r="B295" s="475">
        <v>6946576</v>
      </c>
      <c r="C295" s="475">
        <v>2566813</v>
      </c>
      <c r="D295" s="475">
        <v>377828</v>
      </c>
      <c r="E295" s="475">
        <v>952835</v>
      </c>
      <c r="F295" s="475">
        <v>249693</v>
      </c>
      <c r="G295" s="475" t="s">
        <v>555</v>
      </c>
      <c r="H295" s="475">
        <v>770314</v>
      </c>
      <c r="I295" s="475">
        <v>216143</v>
      </c>
      <c r="J295" s="475" t="s">
        <v>555</v>
      </c>
      <c r="K295" s="475" t="s">
        <v>555</v>
      </c>
      <c r="L295" s="475" t="s">
        <v>555</v>
      </c>
      <c r="M295" s="475">
        <v>15885</v>
      </c>
      <c r="N295" s="475">
        <v>15885</v>
      </c>
      <c r="O295" s="475" t="s">
        <v>555</v>
      </c>
      <c r="P295" s="475">
        <v>4363878</v>
      </c>
      <c r="Q295" s="475">
        <v>4363878</v>
      </c>
      <c r="R295" s="475">
        <v>800803</v>
      </c>
      <c r="S295" s="475">
        <v>754159</v>
      </c>
      <c r="T295" s="475">
        <v>136552</v>
      </c>
      <c r="U295" s="475">
        <v>175225</v>
      </c>
      <c r="V295" s="475">
        <v>55728</v>
      </c>
      <c r="W295" s="480" t="s">
        <v>529</v>
      </c>
    </row>
    <row r="296" spans="1:23" s="475" customFormat="1" ht="9.75" customHeight="1" x14ac:dyDescent="0.15">
      <c r="A296" s="970" t="s">
        <v>1438</v>
      </c>
      <c r="B296" s="475">
        <v>7883344</v>
      </c>
      <c r="C296" s="475">
        <v>3161676</v>
      </c>
      <c r="D296" s="475">
        <v>456923</v>
      </c>
      <c r="E296" s="475">
        <v>1141541</v>
      </c>
      <c r="F296" s="475">
        <v>275844</v>
      </c>
      <c r="G296" s="475" t="s">
        <v>555</v>
      </c>
      <c r="H296" s="475">
        <v>811185</v>
      </c>
      <c r="I296" s="475">
        <v>476183</v>
      </c>
      <c r="J296" s="475" t="s">
        <v>555</v>
      </c>
      <c r="K296" s="475" t="s">
        <v>555</v>
      </c>
      <c r="L296" s="475" t="s">
        <v>555</v>
      </c>
      <c r="M296" s="475" t="s">
        <v>555</v>
      </c>
      <c r="N296" s="475" t="s">
        <v>555</v>
      </c>
      <c r="O296" s="475" t="s">
        <v>555</v>
      </c>
      <c r="P296" s="475">
        <v>4721668</v>
      </c>
      <c r="Q296" s="475">
        <v>4721668</v>
      </c>
      <c r="R296" s="475">
        <v>981798</v>
      </c>
      <c r="S296" s="475">
        <v>935247</v>
      </c>
      <c r="T296" s="475">
        <v>149188</v>
      </c>
      <c r="U296" s="475">
        <v>181351</v>
      </c>
      <c r="V296" s="475">
        <v>54560</v>
      </c>
      <c r="W296" s="480" t="s">
        <v>599</v>
      </c>
    </row>
    <row r="297" spans="1:23" s="475" customFormat="1" ht="9.75" customHeight="1" x14ac:dyDescent="0.15">
      <c r="A297" s="970" t="s">
        <v>776</v>
      </c>
      <c r="B297" s="475">
        <v>6964735</v>
      </c>
      <c r="C297" s="475">
        <v>2257258</v>
      </c>
      <c r="D297" s="475">
        <v>327861</v>
      </c>
      <c r="E297" s="475">
        <v>1032009</v>
      </c>
      <c r="F297" s="475">
        <v>91913</v>
      </c>
      <c r="G297" s="475" t="s">
        <v>555</v>
      </c>
      <c r="H297" s="475">
        <v>699774</v>
      </c>
      <c r="I297" s="475">
        <v>105701</v>
      </c>
      <c r="J297" s="475" t="s">
        <v>555</v>
      </c>
      <c r="K297" s="475">
        <v>153551</v>
      </c>
      <c r="L297" s="475">
        <v>153551</v>
      </c>
      <c r="M297" s="475">
        <v>10241</v>
      </c>
      <c r="N297" s="475" t="s">
        <v>555</v>
      </c>
      <c r="O297" s="475">
        <v>10241</v>
      </c>
      <c r="P297" s="475">
        <v>4543685</v>
      </c>
      <c r="Q297" s="475">
        <v>4543685</v>
      </c>
      <c r="R297" s="475">
        <v>839240</v>
      </c>
      <c r="S297" s="475">
        <v>795062</v>
      </c>
      <c r="T297" s="475">
        <v>114636</v>
      </c>
      <c r="U297" s="475">
        <v>150822</v>
      </c>
      <c r="V297" s="475">
        <v>38220</v>
      </c>
      <c r="W297" s="480" t="s">
        <v>777</v>
      </c>
    </row>
    <row r="298" spans="1:23" s="475" customFormat="1" ht="6.75" customHeight="1" x14ac:dyDescent="0.15">
      <c r="A298" s="970"/>
      <c r="W298" s="480"/>
    </row>
    <row r="299" spans="1:23" s="475" customFormat="1" ht="9.75" customHeight="1" x14ac:dyDescent="0.15">
      <c r="A299" s="970" t="s">
        <v>738</v>
      </c>
      <c r="B299" s="475">
        <v>7700677</v>
      </c>
      <c r="C299" s="475">
        <v>2895650</v>
      </c>
      <c r="D299" s="475">
        <v>490281</v>
      </c>
      <c r="E299" s="475">
        <v>1178417</v>
      </c>
      <c r="F299" s="475">
        <v>181752</v>
      </c>
      <c r="G299" s="475" t="s">
        <v>555</v>
      </c>
      <c r="H299" s="475">
        <v>689977</v>
      </c>
      <c r="I299" s="475">
        <v>355223</v>
      </c>
      <c r="J299" s="475" t="s">
        <v>555</v>
      </c>
      <c r="K299" s="475">
        <v>120631</v>
      </c>
      <c r="L299" s="475">
        <v>120631</v>
      </c>
      <c r="M299" s="475" t="s">
        <v>555</v>
      </c>
      <c r="N299" s="475" t="s">
        <v>555</v>
      </c>
      <c r="O299" s="475" t="s">
        <v>555</v>
      </c>
      <c r="P299" s="475">
        <v>4684396</v>
      </c>
      <c r="Q299" s="475">
        <v>4684396</v>
      </c>
      <c r="R299" s="475">
        <v>934584</v>
      </c>
      <c r="S299" s="475">
        <v>888974</v>
      </c>
      <c r="T299" s="475">
        <v>141335</v>
      </c>
      <c r="U299" s="475">
        <v>171645</v>
      </c>
      <c r="V299" s="475">
        <v>52866</v>
      </c>
      <c r="W299" s="480" t="s">
        <v>600</v>
      </c>
    </row>
    <row r="300" spans="1:23" s="475" customFormat="1" ht="9.75" customHeight="1" x14ac:dyDescent="0.15">
      <c r="A300" s="970" t="s">
        <v>776</v>
      </c>
      <c r="B300" s="475">
        <v>7983849</v>
      </c>
      <c r="C300" s="475">
        <v>3242967</v>
      </c>
      <c r="D300" s="475">
        <v>612257</v>
      </c>
      <c r="E300" s="475">
        <v>1056073</v>
      </c>
      <c r="F300" s="475">
        <v>18300</v>
      </c>
      <c r="G300" s="475" t="s">
        <v>555</v>
      </c>
      <c r="H300" s="475">
        <v>1247300</v>
      </c>
      <c r="I300" s="475">
        <v>291287</v>
      </c>
      <c r="J300" s="475">
        <v>17750</v>
      </c>
      <c r="K300" s="475">
        <v>55485</v>
      </c>
      <c r="L300" s="475">
        <v>55485</v>
      </c>
      <c r="M300" s="475">
        <v>10241</v>
      </c>
      <c r="N300" s="475" t="s">
        <v>555</v>
      </c>
      <c r="O300" s="475">
        <v>10241</v>
      </c>
      <c r="P300" s="475">
        <v>4675156</v>
      </c>
      <c r="Q300" s="475">
        <v>4675156</v>
      </c>
      <c r="R300" s="475">
        <v>843884</v>
      </c>
      <c r="S300" s="475">
        <v>799239</v>
      </c>
      <c r="T300" s="475">
        <v>116674</v>
      </c>
      <c r="U300" s="475">
        <v>133218</v>
      </c>
      <c r="V300" s="475">
        <v>34891</v>
      </c>
      <c r="W300" s="480" t="s">
        <v>779</v>
      </c>
    </row>
    <row r="301" spans="1:23" s="475" customFormat="1" ht="6.75" customHeight="1" x14ac:dyDescent="0.15">
      <c r="A301" s="970"/>
      <c r="W301" s="480"/>
    </row>
    <row r="302" spans="1:23" s="475" customFormat="1" ht="9.75" customHeight="1" x14ac:dyDescent="0.15">
      <c r="A302" s="970" t="s">
        <v>1439</v>
      </c>
      <c r="B302" s="475">
        <v>1779748</v>
      </c>
      <c r="C302" s="475">
        <v>531930</v>
      </c>
      <c r="D302" s="475">
        <v>145353</v>
      </c>
      <c r="E302" s="475">
        <v>235131</v>
      </c>
      <c r="F302" s="475">
        <v>73613</v>
      </c>
      <c r="G302" s="475" t="s">
        <v>555</v>
      </c>
      <c r="H302" s="475">
        <v>77833</v>
      </c>
      <c r="I302" s="475" t="s">
        <v>555</v>
      </c>
      <c r="J302" s="475" t="s">
        <v>555</v>
      </c>
      <c r="K302" s="475">
        <v>120631</v>
      </c>
      <c r="L302" s="475">
        <v>120631</v>
      </c>
      <c r="M302" s="475" t="s">
        <v>555</v>
      </c>
      <c r="N302" s="475" t="s">
        <v>555</v>
      </c>
      <c r="O302" s="475" t="s">
        <v>555</v>
      </c>
      <c r="P302" s="475">
        <v>1127187</v>
      </c>
      <c r="Q302" s="475">
        <v>1127187</v>
      </c>
      <c r="R302" s="475">
        <v>178413</v>
      </c>
      <c r="S302" s="475">
        <v>167632</v>
      </c>
      <c r="T302" s="475">
        <v>26349</v>
      </c>
      <c r="U302" s="475">
        <v>40595</v>
      </c>
      <c r="V302" s="475">
        <v>9805</v>
      </c>
      <c r="W302" s="480" t="s">
        <v>601</v>
      </c>
    </row>
    <row r="303" spans="1:23" s="475" customFormat="1" ht="9.75" customHeight="1" x14ac:dyDescent="0.15">
      <c r="A303" s="970" t="s">
        <v>1416</v>
      </c>
      <c r="B303" s="475">
        <v>1309100</v>
      </c>
      <c r="C303" s="475">
        <v>317494</v>
      </c>
      <c r="D303" s="475">
        <v>29000</v>
      </c>
      <c r="E303" s="475">
        <v>192727</v>
      </c>
      <c r="F303" s="475" t="s">
        <v>555</v>
      </c>
      <c r="G303" s="475" t="s">
        <v>555</v>
      </c>
      <c r="H303" s="475">
        <v>95767</v>
      </c>
      <c r="I303" s="475" t="s">
        <v>555</v>
      </c>
      <c r="J303" s="475" t="s">
        <v>555</v>
      </c>
      <c r="K303" s="475" t="s">
        <v>555</v>
      </c>
      <c r="L303" s="475" t="s">
        <v>555</v>
      </c>
      <c r="M303" s="475" t="s">
        <v>555</v>
      </c>
      <c r="N303" s="475" t="s">
        <v>555</v>
      </c>
      <c r="O303" s="475" t="s">
        <v>555</v>
      </c>
      <c r="P303" s="475">
        <v>991606</v>
      </c>
      <c r="Q303" s="475">
        <v>991606</v>
      </c>
      <c r="R303" s="475">
        <v>219157</v>
      </c>
      <c r="S303" s="475">
        <v>209624</v>
      </c>
      <c r="T303" s="475">
        <v>27708</v>
      </c>
      <c r="U303" s="475">
        <v>41520</v>
      </c>
      <c r="V303" s="475">
        <v>10026</v>
      </c>
      <c r="W303" s="480" t="s">
        <v>100</v>
      </c>
    </row>
    <row r="304" spans="1:23" s="475" customFormat="1" ht="9.75" customHeight="1" x14ac:dyDescent="0.15">
      <c r="A304" s="970" t="s">
        <v>819</v>
      </c>
      <c r="B304" s="475">
        <v>1871222</v>
      </c>
      <c r="C304" s="475">
        <v>644805</v>
      </c>
      <c r="D304" s="475">
        <v>90321</v>
      </c>
      <c r="E304" s="475">
        <v>361705</v>
      </c>
      <c r="F304" s="475">
        <v>18300</v>
      </c>
      <c r="G304" s="475" t="s">
        <v>555</v>
      </c>
      <c r="H304" s="475">
        <v>122579</v>
      </c>
      <c r="I304" s="475">
        <v>51900</v>
      </c>
      <c r="J304" s="475" t="s">
        <v>555</v>
      </c>
      <c r="K304" s="475">
        <v>19093</v>
      </c>
      <c r="L304" s="475">
        <v>19093</v>
      </c>
      <c r="M304" s="475" t="s">
        <v>555</v>
      </c>
      <c r="N304" s="475" t="s">
        <v>555</v>
      </c>
      <c r="O304" s="475" t="s">
        <v>555</v>
      </c>
      <c r="P304" s="475">
        <v>1207324</v>
      </c>
      <c r="Q304" s="475">
        <v>1207324</v>
      </c>
      <c r="R304" s="475">
        <v>219732</v>
      </c>
      <c r="S304" s="475">
        <v>208440</v>
      </c>
      <c r="T304" s="475">
        <v>28786</v>
      </c>
      <c r="U304" s="475">
        <v>31540</v>
      </c>
      <c r="V304" s="475">
        <v>7662</v>
      </c>
      <c r="W304" s="480" t="s">
        <v>101</v>
      </c>
    </row>
    <row r="305" spans="1:23" s="475" customFormat="1" ht="9.75" customHeight="1" x14ac:dyDescent="0.15">
      <c r="A305" s="970" t="s">
        <v>1417</v>
      </c>
      <c r="B305" s="475">
        <v>2004665</v>
      </c>
      <c r="C305" s="475">
        <v>763029</v>
      </c>
      <c r="D305" s="475">
        <v>63187</v>
      </c>
      <c r="E305" s="475">
        <v>242446</v>
      </c>
      <c r="F305" s="475" t="s">
        <v>555</v>
      </c>
      <c r="G305" s="475" t="s">
        <v>555</v>
      </c>
      <c r="H305" s="475">
        <v>403595</v>
      </c>
      <c r="I305" s="475">
        <v>53801</v>
      </c>
      <c r="J305" s="475" t="s">
        <v>555</v>
      </c>
      <c r="K305" s="475">
        <v>13827</v>
      </c>
      <c r="L305" s="475">
        <v>13827</v>
      </c>
      <c r="M305" s="475">
        <v>10241</v>
      </c>
      <c r="N305" s="475" t="s">
        <v>555</v>
      </c>
      <c r="O305" s="475">
        <v>10241</v>
      </c>
      <c r="P305" s="475">
        <v>1217568</v>
      </c>
      <c r="Q305" s="475">
        <v>1217568</v>
      </c>
      <c r="R305" s="475">
        <v>221938</v>
      </c>
      <c r="S305" s="475">
        <v>209366</v>
      </c>
      <c r="T305" s="475">
        <v>31793</v>
      </c>
      <c r="U305" s="475">
        <v>37167</v>
      </c>
      <c r="V305" s="475">
        <v>10727</v>
      </c>
      <c r="W305" s="480" t="s">
        <v>102</v>
      </c>
    </row>
    <row r="306" spans="1:23" s="475" customFormat="1" ht="9.75" customHeight="1" x14ac:dyDescent="0.15">
      <c r="A306" s="970" t="s">
        <v>784</v>
      </c>
      <c r="B306" s="475">
        <v>2798862</v>
      </c>
      <c r="C306" s="475">
        <v>1517639</v>
      </c>
      <c r="D306" s="475">
        <v>429749</v>
      </c>
      <c r="E306" s="475">
        <v>259195</v>
      </c>
      <c r="F306" s="475" t="s">
        <v>555</v>
      </c>
      <c r="G306" s="475" t="s">
        <v>555</v>
      </c>
      <c r="H306" s="475">
        <v>625359</v>
      </c>
      <c r="I306" s="475">
        <v>185586</v>
      </c>
      <c r="J306" s="475">
        <v>17750</v>
      </c>
      <c r="K306" s="475">
        <v>22565</v>
      </c>
      <c r="L306" s="475">
        <v>22565</v>
      </c>
      <c r="M306" s="475" t="s">
        <v>555</v>
      </c>
      <c r="N306" s="475" t="s">
        <v>555</v>
      </c>
      <c r="O306" s="475" t="s">
        <v>555</v>
      </c>
      <c r="P306" s="475">
        <v>1258658</v>
      </c>
      <c r="Q306" s="475">
        <v>1258658</v>
      </c>
      <c r="R306" s="475">
        <v>183057</v>
      </c>
      <c r="S306" s="475">
        <v>171809</v>
      </c>
      <c r="T306" s="475">
        <v>28387</v>
      </c>
      <c r="U306" s="475">
        <v>22991</v>
      </c>
      <c r="V306" s="475">
        <v>6476</v>
      </c>
      <c r="W306" s="480" t="s">
        <v>785</v>
      </c>
    </row>
    <row r="307" spans="1:23" s="475" customFormat="1" ht="6.75" customHeight="1" x14ac:dyDescent="0.15">
      <c r="A307" s="970"/>
      <c r="W307" s="480"/>
    </row>
    <row r="308" spans="1:23" s="475" customFormat="1" ht="9.75" customHeight="1" x14ac:dyDescent="0.15">
      <c r="A308" s="970" t="s">
        <v>1419</v>
      </c>
      <c r="B308" s="475">
        <v>568316</v>
      </c>
      <c r="C308" s="475">
        <v>182801</v>
      </c>
      <c r="D308" s="475">
        <v>62816</v>
      </c>
      <c r="E308" s="475">
        <v>82393</v>
      </c>
      <c r="F308" s="475">
        <v>37592</v>
      </c>
      <c r="G308" s="475" t="s">
        <v>555</v>
      </c>
      <c r="H308" s="475" t="s">
        <v>555</v>
      </c>
      <c r="I308" s="475" t="s">
        <v>555</v>
      </c>
      <c r="J308" s="475" t="s">
        <v>555</v>
      </c>
      <c r="K308" s="475" t="s">
        <v>555</v>
      </c>
      <c r="L308" s="475" t="s">
        <v>555</v>
      </c>
      <c r="M308" s="475" t="s">
        <v>555</v>
      </c>
      <c r="N308" s="475" t="s">
        <v>555</v>
      </c>
      <c r="O308" s="475" t="s">
        <v>555</v>
      </c>
      <c r="P308" s="475">
        <v>385515</v>
      </c>
      <c r="Q308" s="475">
        <v>385515</v>
      </c>
      <c r="R308" s="475">
        <v>49583</v>
      </c>
      <c r="S308" s="475">
        <v>45734</v>
      </c>
      <c r="T308" s="475">
        <v>9149</v>
      </c>
      <c r="U308" s="475">
        <v>10227</v>
      </c>
      <c r="V308" s="475">
        <v>1141</v>
      </c>
      <c r="W308" s="480" t="s">
        <v>602</v>
      </c>
    </row>
    <row r="309" spans="1:23" s="475" customFormat="1" ht="9.75" customHeight="1" x14ac:dyDescent="0.15">
      <c r="A309" s="970" t="s">
        <v>787</v>
      </c>
      <c r="B309" s="475">
        <v>522109</v>
      </c>
      <c r="C309" s="475">
        <v>138469</v>
      </c>
      <c r="D309" s="475">
        <v>17966</v>
      </c>
      <c r="E309" s="475">
        <v>84482</v>
      </c>
      <c r="F309" s="475">
        <v>36021</v>
      </c>
      <c r="G309" s="475" t="s">
        <v>555</v>
      </c>
      <c r="H309" s="475" t="s">
        <v>555</v>
      </c>
      <c r="I309" s="475" t="s">
        <v>555</v>
      </c>
      <c r="J309" s="475" t="s">
        <v>555</v>
      </c>
      <c r="K309" s="475" t="s">
        <v>555</v>
      </c>
      <c r="L309" s="475" t="s">
        <v>555</v>
      </c>
      <c r="M309" s="475" t="s">
        <v>555</v>
      </c>
      <c r="N309" s="475" t="s">
        <v>555</v>
      </c>
      <c r="O309" s="475" t="s">
        <v>555</v>
      </c>
      <c r="P309" s="475">
        <v>383640</v>
      </c>
      <c r="Q309" s="475">
        <v>383640</v>
      </c>
      <c r="R309" s="475">
        <v>66036</v>
      </c>
      <c r="S309" s="475">
        <v>63073</v>
      </c>
      <c r="T309" s="475">
        <v>9097</v>
      </c>
      <c r="U309" s="475">
        <v>16179</v>
      </c>
      <c r="V309" s="475">
        <v>5239</v>
      </c>
      <c r="W309" s="480" t="s">
        <v>86</v>
      </c>
    </row>
    <row r="310" spans="1:23" s="475" customFormat="1" ht="9.75" customHeight="1" x14ac:dyDescent="0.15">
      <c r="A310" s="970" t="s">
        <v>1421</v>
      </c>
      <c r="B310" s="475">
        <v>689323</v>
      </c>
      <c r="C310" s="475">
        <v>210660</v>
      </c>
      <c r="D310" s="475">
        <v>64571</v>
      </c>
      <c r="E310" s="475">
        <v>68256</v>
      </c>
      <c r="F310" s="475" t="s">
        <v>555</v>
      </c>
      <c r="G310" s="475" t="s">
        <v>555</v>
      </c>
      <c r="H310" s="475">
        <v>77833</v>
      </c>
      <c r="I310" s="475" t="s">
        <v>555</v>
      </c>
      <c r="J310" s="475" t="s">
        <v>555</v>
      </c>
      <c r="K310" s="475">
        <v>120631</v>
      </c>
      <c r="L310" s="475">
        <v>120631</v>
      </c>
      <c r="M310" s="475" t="s">
        <v>555</v>
      </c>
      <c r="N310" s="475" t="s">
        <v>555</v>
      </c>
      <c r="O310" s="475" t="s">
        <v>555</v>
      </c>
      <c r="P310" s="475">
        <v>358032</v>
      </c>
      <c r="Q310" s="475">
        <v>358032</v>
      </c>
      <c r="R310" s="475">
        <v>62794</v>
      </c>
      <c r="S310" s="475">
        <v>58825</v>
      </c>
      <c r="T310" s="475">
        <v>8103</v>
      </c>
      <c r="U310" s="475">
        <v>14189</v>
      </c>
      <c r="V310" s="475">
        <v>3425</v>
      </c>
      <c r="W310" s="480" t="s">
        <v>87</v>
      </c>
    </row>
    <row r="311" spans="1:23" s="475" customFormat="1" ht="9.75" customHeight="1" x14ac:dyDescent="0.15">
      <c r="A311" s="970" t="s">
        <v>789</v>
      </c>
      <c r="B311" s="475">
        <v>425966</v>
      </c>
      <c r="C311" s="475">
        <v>88946</v>
      </c>
      <c r="D311" s="475">
        <v>10000</v>
      </c>
      <c r="E311" s="475">
        <v>41218</v>
      </c>
      <c r="F311" s="475" t="s">
        <v>555</v>
      </c>
      <c r="G311" s="475" t="s">
        <v>555</v>
      </c>
      <c r="H311" s="475">
        <v>37728</v>
      </c>
      <c r="I311" s="475" t="s">
        <v>555</v>
      </c>
      <c r="J311" s="475" t="s">
        <v>555</v>
      </c>
      <c r="K311" s="475" t="s">
        <v>555</v>
      </c>
      <c r="L311" s="475" t="s">
        <v>555</v>
      </c>
      <c r="M311" s="475" t="s">
        <v>555</v>
      </c>
      <c r="N311" s="475" t="s">
        <v>555</v>
      </c>
      <c r="O311" s="475" t="s">
        <v>555</v>
      </c>
      <c r="P311" s="475">
        <v>337020</v>
      </c>
      <c r="Q311" s="475">
        <v>337020</v>
      </c>
      <c r="R311" s="475">
        <v>85120</v>
      </c>
      <c r="S311" s="475">
        <v>82003</v>
      </c>
      <c r="T311" s="475">
        <v>8730</v>
      </c>
      <c r="U311" s="475">
        <v>23277</v>
      </c>
      <c r="V311" s="475">
        <v>3899</v>
      </c>
      <c r="W311" s="480" t="s">
        <v>88</v>
      </c>
    </row>
    <row r="312" spans="1:23" s="475" customFormat="1" ht="9.75" customHeight="1" x14ac:dyDescent="0.15">
      <c r="A312" s="970" t="s">
        <v>823</v>
      </c>
      <c r="B312" s="475">
        <v>421426</v>
      </c>
      <c r="C312" s="475">
        <v>86900</v>
      </c>
      <c r="D312" s="475">
        <v>10000</v>
      </c>
      <c r="E312" s="475">
        <v>76900</v>
      </c>
      <c r="F312" s="475" t="s">
        <v>555</v>
      </c>
      <c r="G312" s="475" t="s">
        <v>555</v>
      </c>
      <c r="H312" s="475" t="s">
        <v>555</v>
      </c>
      <c r="I312" s="475" t="s">
        <v>555</v>
      </c>
      <c r="J312" s="475" t="s">
        <v>555</v>
      </c>
      <c r="K312" s="475" t="s">
        <v>555</v>
      </c>
      <c r="L312" s="475" t="s">
        <v>555</v>
      </c>
      <c r="M312" s="475" t="s">
        <v>555</v>
      </c>
      <c r="N312" s="475" t="s">
        <v>555</v>
      </c>
      <c r="O312" s="475" t="s">
        <v>555</v>
      </c>
      <c r="P312" s="475">
        <v>334526</v>
      </c>
      <c r="Q312" s="475">
        <v>334526</v>
      </c>
      <c r="R312" s="475">
        <v>74452</v>
      </c>
      <c r="S312" s="475">
        <v>71708</v>
      </c>
      <c r="T312" s="475">
        <v>11905</v>
      </c>
      <c r="U312" s="475">
        <v>5845</v>
      </c>
      <c r="V312" s="475">
        <v>3271</v>
      </c>
      <c r="W312" s="480" t="s">
        <v>103</v>
      </c>
    </row>
    <row r="313" spans="1:23" s="475" customFormat="1" ht="9.75" customHeight="1" x14ac:dyDescent="0.15">
      <c r="A313" s="970" t="s">
        <v>1423</v>
      </c>
      <c r="B313" s="475">
        <v>461708</v>
      </c>
      <c r="C313" s="475">
        <v>141648</v>
      </c>
      <c r="D313" s="475">
        <v>9000</v>
      </c>
      <c r="E313" s="475">
        <v>74609</v>
      </c>
      <c r="F313" s="475" t="s">
        <v>555</v>
      </c>
      <c r="G313" s="475" t="s">
        <v>555</v>
      </c>
      <c r="H313" s="475">
        <v>58039</v>
      </c>
      <c r="I313" s="475" t="s">
        <v>555</v>
      </c>
      <c r="J313" s="475" t="s">
        <v>555</v>
      </c>
      <c r="K313" s="475" t="s">
        <v>555</v>
      </c>
      <c r="L313" s="475" t="s">
        <v>555</v>
      </c>
      <c r="M313" s="475" t="s">
        <v>555</v>
      </c>
      <c r="N313" s="475" t="s">
        <v>555</v>
      </c>
      <c r="O313" s="475" t="s">
        <v>555</v>
      </c>
      <c r="P313" s="475">
        <v>320060</v>
      </c>
      <c r="Q313" s="475">
        <v>320060</v>
      </c>
      <c r="R313" s="475">
        <v>59585</v>
      </c>
      <c r="S313" s="475">
        <v>55913</v>
      </c>
      <c r="T313" s="475">
        <v>7073</v>
      </c>
      <c r="U313" s="475">
        <v>12398</v>
      </c>
      <c r="V313" s="475">
        <v>2856</v>
      </c>
      <c r="W313" s="480" t="s">
        <v>104</v>
      </c>
    </row>
    <row r="314" spans="1:23" s="475" customFormat="1" ht="9.75" customHeight="1" x14ac:dyDescent="0.15">
      <c r="A314" s="970" t="s">
        <v>806</v>
      </c>
      <c r="B314" s="475">
        <v>562749</v>
      </c>
      <c r="C314" s="475">
        <v>146364</v>
      </c>
      <c r="D314" s="475">
        <v>38920</v>
      </c>
      <c r="E314" s="475">
        <v>75344</v>
      </c>
      <c r="F314" s="475">
        <v>18300</v>
      </c>
      <c r="G314" s="475" t="s">
        <v>555</v>
      </c>
      <c r="H314" s="475">
        <v>13800</v>
      </c>
      <c r="I314" s="475" t="s">
        <v>555</v>
      </c>
      <c r="J314" s="475" t="s">
        <v>555</v>
      </c>
      <c r="K314" s="475" t="s">
        <v>555</v>
      </c>
      <c r="L314" s="475" t="s">
        <v>555</v>
      </c>
      <c r="M314" s="475" t="s">
        <v>555</v>
      </c>
      <c r="N314" s="475" t="s">
        <v>555</v>
      </c>
      <c r="O314" s="475" t="s">
        <v>555</v>
      </c>
      <c r="P314" s="475">
        <v>416385</v>
      </c>
      <c r="Q314" s="475">
        <v>416385</v>
      </c>
      <c r="R314" s="475">
        <v>67775</v>
      </c>
      <c r="S314" s="475">
        <v>64031</v>
      </c>
      <c r="T314" s="475">
        <v>11725</v>
      </c>
      <c r="U314" s="475">
        <v>11160</v>
      </c>
      <c r="V314" s="475">
        <v>5728</v>
      </c>
      <c r="W314" s="480" t="s">
        <v>105</v>
      </c>
    </row>
    <row r="315" spans="1:23" s="475" customFormat="1" ht="9.75" customHeight="1" x14ac:dyDescent="0.15">
      <c r="A315" s="970" t="s">
        <v>1425</v>
      </c>
      <c r="B315" s="475">
        <v>642538</v>
      </c>
      <c r="C315" s="475">
        <v>245269</v>
      </c>
      <c r="D315" s="475">
        <v>41021</v>
      </c>
      <c r="E315" s="475">
        <v>185948</v>
      </c>
      <c r="F315" s="475" t="s">
        <v>555</v>
      </c>
      <c r="G315" s="475" t="s">
        <v>555</v>
      </c>
      <c r="H315" s="475" t="s">
        <v>555</v>
      </c>
      <c r="I315" s="475">
        <v>18300</v>
      </c>
      <c r="J315" s="475" t="s">
        <v>555</v>
      </c>
      <c r="K315" s="475" t="s">
        <v>555</v>
      </c>
      <c r="L315" s="475" t="s">
        <v>555</v>
      </c>
      <c r="M315" s="475" t="s">
        <v>555</v>
      </c>
      <c r="N315" s="475" t="s">
        <v>555</v>
      </c>
      <c r="O315" s="475" t="s">
        <v>555</v>
      </c>
      <c r="P315" s="475">
        <v>397269</v>
      </c>
      <c r="Q315" s="475">
        <v>397269</v>
      </c>
      <c r="R315" s="475">
        <v>66585</v>
      </c>
      <c r="S315" s="475">
        <v>63203</v>
      </c>
      <c r="T315" s="475">
        <v>11106</v>
      </c>
      <c r="U315" s="475">
        <v>7932</v>
      </c>
      <c r="V315" s="475">
        <v>1018</v>
      </c>
      <c r="W315" s="480" t="s">
        <v>106</v>
      </c>
    </row>
    <row r="316" spans="1:23" s="475" customFormat="1" ht="9.75" customHeight="1" x14ac:dyDescent="0.15">
      <c r="A316" s="970" t="s">
        <v>1426</v>
      </c>
      <c r="B316" s="475">
        <v>665935</v>
      </c>
      <c r="C316" s="475">
        <v>253172</v>
      </c>
      <c r="D316" s="475">
        <v>10380</v>
      </c>
      <c r="E316" s="475">
        <v>100413</v>
      </c>
      <c r="F316" s="475" t="s">
        <v>555</v>
      </c>
      <c r="G316" s="475" t="s">
        <v>555</v>
      </c>
      <c r="H316" s="475">
        <v>108779</v>
      </c>
      <c r="I316" s="475">
        <v>33600</v>
      </c>
      <c r="J316" s="475" t="s">
        <v>555</v>
      </c>
      <c r="K316" s="475">
        <v>19093</v>
      </c>
      <c r="L316" s="475">
        <v>19093</v>
      </c>
      <c r="M316" s="475" t="s">
        <v>555</v>
      </c>
      <c r="N316" s="475" t="s">
        <v>555</v>
      </c>
      <c r="O316" s="475" t="s">
        <v>555</v>
      </c>
      <c r="P316" s="475">
        <v>393670</v>
      </c>
      <c r="Q316" s="475">
        <v>393670</v>
      </c>
      <c r="R316" s="475">
        <v>85372</v>
      </c>
      <c r="S316" s="475">
        <v>81206</v>
      </c>
      <c r="T316" s="475">
        <v>5955</v>
      </c>
      <c r="U316" s="475">
        <v>12448</v>
      </c>
      <c r="V316" s="475">
        <v>916</v>
      </c>
      <c r="W316" s="480" t="s">
        <v>107</v>
      </c>
    </row>
    <row r="317" spans="1:23" s="475" customFormat="1" ht="9.75" customHeight="1" x14ac:dyDescent="0.15">
      <c r="A317" s="970" t="s">
        <v>814</v>
      </c>
      <c r="B317" s="475">
        <v>588100</v>
      </c>
      <c r="C317" s="475">
        <v>185659</v>
      </c>
      <c r="D317" s="475" t="s">
        <v>555</v>
      </c>
      <c r="E317" s="475">
        <v>109221</v>
      </c>
      <c r="F317" s="475" t="s">
        <v>555</v>
      </c>
      <c r="G317" s="475" t="s">
        <v>555</v>
      </c>
      <c r="H317" s="475">
        <v>65437</v>
      </c>
      <c r="I317" s="475">
        <v>11001</v>
      </c>
      <c r="J317" s="475" t="s">
        <v>555</v>
      </c>
      <c r="K317" s="475">
        <v>13827</v>
      </c>
      <c r="L317" s="475">
        <v>13827</v>
      </c>
      <c r="M317" s="475" t="s">
        <v>555</v>
      </c>
      <c r="N317" s="475" t="s">
        <v>555</v>
      </c>
      <c r="O317" s="475" t="s">
        <v>555</v>
      </c>
      <c r="P317" s="475">
        <v>388614</v>
      </c>
      <c r="Q317" s="475">
        <v>388614</v>
      </c>
      <c r="R317" s="475">
        <v>68182</v>
      </c>
      <c r="S317" s="475">
        <v>61619</v>
      </c>
      <c r="T317" s="475">
        <v>9538</v>
      </c>
      <c r="U317" s="475">
        <v>11049</v>
      </c>
      <c r="V317" s="475">
        <v>1642</v>
      </c>
      <c r="W317" s="480" t="s">
        <v>89</v>
      </c>
    </row>
    <row r="318" spans="1:23" s="475" customFormat="1" ht="9.75" customHeight="1" x14ac:dyDescent="0.15">
      <c r="A318" s="970" t="s">
        <v>1428</v>
      </c>
      <c r="B318" s="475">
        <v>629284</v>
      </c>
      <c r="C318" s="475">
        <v>198912</v>
      </c>
      <c r="D318" s="475">
        <v>33977</v>
      </c>
      <c r="E318" s="475">
        <v>99236</v>
      </c>
      <c r="F318" s="475" t="s">
        <v>555</v>
      </c>
      <c r="G318" s="475" t="s">
        <v>555</v>
      </c>
      <c r="H318" s="475">
        <v>65699</v>
      </c>
      <c r="I318" s="475" t="s">
        <v>555</v>
      </c>
      <c r="J318" s="475" t="s">
        <v>555</v>
      </c>
      <c r="K318" s="475" t="s">
        <v>555</v>
      </c>
      <c r="L318" s="475" t="s">
        <v>555</v>
      </c>
      <c r="M318" s="475" t="s">
        <v>555</v>
      </c>
      <c r="N318" s="475" t="s">
        <v>555</v>
      </c>
      <c r="O318" s="475" t="s">
        <v>555</v>
      </c>
      <c r="P318" s="475">
        <v>430372</v>
      </c>
      <c r="Q318" s="475">
        <v>430372</v>
      </c>
      <c r="R318" s="475">
        <v>82728</v>
      </c>
      <c r="S318" s="475">
        <v>79966</v>
      </c>
      <c r="T318" s="475">
        <v>10036</v>
      </c>
      <c r="U318" s="475">
        <v>13294</v>
      </c>
      <c r="V318" s="475">
        <v>3440</v>
      </c>
      <c r="W318" s="480" t="s">
        <v>90</v>
      </c>
    </row>
    <row r="319" spans="1:23" s="475" customFormat="1" ht="9.75" customHeight="1" x14ac:dyDescent="0.15">
      <c r="A319" s="970" t="s">
        <v>1429</v>
      </c>
      <c r="B319" s="475">
        <v>787281</v>
      </c>
      <c r="C319" s="475">
        <v>378458</v>
      </c>
      <c r="D319" s="475">
        <v>29210</v>
      </c>
      <c r="E319" s="475">
        <v>33989</v>
      </c>
      <c r="F319" s="475" t="s">
        <v>555</v>
      </c>
      <c r="G319" s="475" t="s">
        <v>555</v>
      </c>
      <c r="H319" s="475">
        <v>272459</v>
      </c>
      <c r="I319" s="475">
        <v>42800</v>
      </c>
      <c r="J319" s="475" t="s">
        <v>555</v>
      </c>
      <c r="K319" s="475" t="s">
        <v>555</v>
      </c>
      <c r="L319" s="475" t="s">
        <v>555</v>
      </c>
      <c r="M319" s="475">
        <v>10241</v>
      </c>
      <c r="N319" s="475" t="s">
        <v>555</v>
      </c>
      <c r="O319" s="475">
        <v>10241</v>
      </c>
      <c r="P319" s="475">
        <v>398582</v>
      </c>
      <c r="Q319" s="475">
        <v>398582</v>
      </c>
      <c r="R319" s="475">
        <v>71028</v>
      </c>
      <c r="S319" s="475">
        <v>67781</v>
      </c>
      <c r="T319" s="475">
        <v>12219</v>
      </c>
      <c r="U319" s="475">
        <v>12824</v>
      </c>
      <c r="V319" s="475">
        <v>5645</v>
      </c>
      <c r="W319" s="480" t="s">
        <v>91</v>
      </c>
    </row>
    <row r="320" spans="1:23" s="475" customFormat="1" ht="9.75" customHeight="1" x14ac:dyDescent="0.15">
      <c r="A320" s="970" t="s">
        <v>1430</v>
      </c>
      <c r="B320" s="475">
        <v>720929</v>
      </c>
      <c r="C320" s="475">
        <v>304363</v>
      </c>
      <c r="D320" s="475">
        <v>109649</v>
      </c>
      <c r="E320" s="475">
        <v>97679</v>
      </c>
      <c r="F320" s="475" t="s">
        <v>555</v>
      </c>
      <c r="G320" s="475" t="s">
        <v>555</v>
      </c>
      <c r="H320" s="475">
        <v>33525</v>
      </c>
      <c r="I320" s="475">
        <v>63510</v>
      </c>
      <c r="J320" s="475" t="s">
        <v>555</v>
      </c>
      <c r="K320" s="475" t="s">
        <v>555</v>
      </c>
      <c r="L320" s="475" t="s">
        <v>555</v>
      </c>
      <c r="M320" s="475" t="s">
        <v>555</v>
      </c>
      <c r="N320" s="475" t="s">
        <v>555</v>
      </c>
      <c r="O320" s="475" t="s">
        <v>555</v>
      </c>
      <c r="P320" s="475">
        <v>416566</v>
      </c>
      <c r="Q320" s="475">
        <v>416566</v>
      </c>
      <c r="R320" s="475">
        <v>56400</v>
      </c>
      <c r="S320" s="475">
        <v>51847</v>
      </c>
      <c r="T320" s="475">
        <v>10359</v>
      </c>
      <c r="U320" s="475">
        <v>10988</v>
      </c>
      <c r="V320" s="475">
        <v>1242</v>
      </c>
      <c r="W320" s="480" t="s">
        <v>799</v>
      </c>
    </row>
    <row r="321" spans="1:23" s="475" customFormat="1" ht="9.75" customHeight="1" x14ac:dyDescent="0.15">
      <c r="A321" s="970" t="s">
        <v>1420</v>
      </c>
      <c r="B321" s="475">
        <v>1022653</v>
      </c>
      <c r="C321" s="475">
        <v>628375</v>
      </c>
      <c r="D321" s="475">
        <v>158193</v>
      </c>
      <c r="E321" s="475">
        <v>97056</v>
      </c>
      <c r="F321" s="475" t="s">
        <v>555</v>
      </c>
      <c r="G321" s="475" t="s">
        <v>555</v>
      </c>
      <c r="H321" s="475">
        <v>310976</v>
      </c>
      <c r="I321" s="475">
        <v>44400</v>
      </c>
      <c r="J321" s="475">
        <v>17750</v>
      </c>
      <c r="K321" s="475">
        <v>22565</v>
      </c>
      <c r="L321" s="475">
        <v>22565</v>
      </c>
      <c r="M321" s="475" t="s">
        <v>555</v>
      </c>
      <c r="N321" s="475" t="s">
        <v>555</v>
      </c>
      <c r="O321" s="475" t="s">
        <v>555</v>
      </c>
      <c r="P321" s="475">
        <v>371713</v>
      </c>
      <c r="Q321" s="475">
        <v>371713</v>
      </c>
      <c r="R321" s="475">
        <v>70333</v>
      </c>
      <c r="S321" s="475">
        <v>66877</v>
      </c>
      <c r="T321" s="475">
        <v>6925</v>
      </c>
      <c r="U321" s="475">
        <v>7874</v>
      </c>
      <c r="V321" s="475">
        <v>1522</v>
      </c>
      <c r="W321" s="480" t="s">
        <v>86</v>
      </c>
    </row>
    <row r="322" spans="1:23" s="475" customFormat="1" ht="9.75" customHeight="1" x14ac:dyDescent="0.15">
      <c r="A322" s="971" t="s">
        <v>1421</v>
      </c>
      <c r="B322" s="479">
        <v>1055280</v>
      </c>
      <c r="C322" s="478">
        <v>584901</v>
      </c>
      <c r="D322" s="478">
        <v>161907</v>
      </c>
      <c r="E322" s="478">
        <v>64460</v>
      </c>
      <c r="F322" s="478" t="s">
        <v>555</v>
      </c>
      <c r="G322" s="478" t="s">
        <v>555</v>
      </c>
      <c r="H322" s="478">
        <v>280858</v>
      </c>
      <c r="I322" s="478">
        <v>77676</v>
      </c>
      <c r="J322" s="478" t="s">
        <v>555</v>
      </c>
      <c r="K322" s="478" t="s">
        <v>555</v>
      </c>
      <c r="L322" s="478" t="s">
        <v>555</v>
      </c>
      <c r="M322" s="478" t="s">
        <v>555</v>
      </c>
      <c r="N322" s="478" t="s">
        <v>555</v>
      </c>
      <c r="O322" s="478" t="s">
        <v>555</v>
      </c>
      <c r="P322" s="478">
        <v>470379</v>
      </c>
      <c r="Q322" s="478">
        <v>470379</v>
      </c>
      <c r="R322" s="478">
        <v>56324</v>
      </c>
      <c r="S322" s="478">
        <v>53085</v>
      </c>
      <c r="T322" s="478">
        <v>11103</v>
      </c>
      <c r="U322" s="478">
        <v>4129</v>
      </c>
      <c r="V322" s="478">
        <v>3712</v>
      </c>
      <c r="W322" s="476" t="s">
        <v>87</v>
      </c>
    </row>
    <row r="323" spans="1:23" ht="12" customHeight="1" x14ac:dyDescent="0.15"/>
    <row r="324" spans="1:23" ht="12" customHeight="1" x14ac:dyDescent="0.15"/>
    <row r="325" spans="1:23" ht="12" customHeight="1" x14ac:dyDescent="0.15">
      <c r="K325" s="490" t="s">
        <v>108</v>
      </c>
    </row>
    <row r="326" spans="1:23" s="486" customFormat="1" ht="21" customHeight="1" x14ac:dyDescent="0.15">
      <c r="A326" s="1023" t="s">
        <v>230</v>
      </c>
      <c r="B326" s="489" t="s">
        <v>372</v>
      </c>
      <c r="C326" s="488"/>
      <c r="D326" s="488"/>
      <c r="E326" s="488"/>
      <c r="F326" s="488"/>
      <c r="G326" s="488"/>
      <c r="H326" s="488"/>
      <c r="I326" s="488"/>
      <c r="J326" s="488"/>
      <c r="K326" s="488"/>
      <c r="L326" s="488"/>
      <c r="M326" s="488"/>
      <c r="N326" s="488"/>
      <c r="O326" s="488"/>
      <c r="P326" s="488"/>
      <c r="Q326" s="488"/>
      <c r="R326" s="488"/>
      <c r="S326" s="488"/>
      <c r="T326" s="488"/>
      <c r="U326" s="488"/>
      <c r="V326" s="488"/>
      <c r="W326" s="1026" t="s">
        <v>92</v>
      </c>
    </row>
    <row r="327" spans="1:23" s="486" customFormat="1" ht="21" customHeight="1" x14ac:dyDescent="0.15">
      <c r="A327" s="1024"/>
      <c r="B327" s="489" t="s">
        <v>338</v>
      </c>
      <c r="C327" s="488"/>
      <c r="D327" s="488"/>
      <c r="E327" s="488"/>
      <c r="F327" s="488"/>
      <c r="G327" s="488"/>
      <c r="H327" s="488"/>
      <c r="I327" s="488"/>
      <c r="J327" s="488"/>
      <c r="K327" s="488"/>
      <c r="L327" s="488"/>
      <c r="M327" s="488"/>
      <c r="N327" s="488"/>
      <c r="O327" s="488"/>
      <c r="P327" s="488"/>
      <c r="Q327" s="488"/>
      <c r="R327" s="488"/>
      <c r="S327" s="488"/>
      <c r="T327" s="488"/>
      <c r="U327" s="488"/>
      <c r="V327" s="488"/>
      <c r="W327" s="1027"/>
    </row>
    <row r="328" spans="1:23" s="486" customFormat="1" ht="52.5" customHeight="1" x14ac:dyDescent="0.15">
      <c r="A328" s="1025"/>
      <c r="B328" s="487" t="s">
        <v>430</v>
      </c>
      <c r="C328" s="487" t="s">
        <v>365</v>
      </c>
      <c r="D328" s="487" t="s">
        <v>421</v>
      </c>
      <c r="E328" s="487" t="s">
        <v>364</v>
      </c>
      <c r="F328" s="487" t="s">
        <v>333</v>
      </c>
      <c r="G328" s="487" t="s">
        <v>332</v>
      </c>
      <c r="H328" s="487" t="s">
        <v>398</v>
      </c>
      <c r="I328" s="487" t="s">
        <v>330</v>
      </c>
      <c r="J328" s="487" t="s">
        <v>429</v>
      </c>
      <c r="K328" s="487" t="s">
        <v>369</v>
      </c>
      <c r="L328" s="487" t="s">
        <v>397</v>
      </c>
      <c r="M328" s="487" t="s">
        <v>395</v>
      </c>
      <c r="N328" s="487" t="s">
        <v>342</v>
      </c>
      <c r="O328" s="487" t="s">
        <v>341</v>
      </c>
      <c r="P328" s="487" t="s">
        <v>340</v>
      </c>
      <c r="Q328" s="487" t="s">
        <v>329</v>
      </c>
      <c r="R328" s="487" t="s">
        <v>328</v>
      </c>
      <c r="S328" s="487" t="s">
        <v>428</v>
      </c>
      <c r="T328" s="487" t="s">
        <v>427</v>
      </c>
      <c r="U328" s="492" t="s">
        <v>1442</v>
      </c>
      <c r="V328" s="491" t="s">
        <v>1410</v>
      </c>
      <c r="W328" s="1028"/>
    </row>
    <row r="329" spans="1:23" s="475" customFormat="1" ht="9.75" customHeight="1" x14ac:dyDescent="0.15">
      <c r="A329" s="969" t="s">
        <v>1435</v>
      </c>
      <c r="B329" s="485">
        <v>96</v>
      </c>
      <c r="C329" s="484">
        <v>3809</v>
      </c>
      <c r="D329" s="484">
        <v>9197</v>
      </c>
      <c r="E329" s="484">
        <v>51531</v>
      </c>
      <c r="F329" s="484">
        <v>373365</v>
      </c>
      <c r="G329" s="484">
        <v>8146</v>
      </c>
      <c r="H329" s="484">
        <v>4099</v>
      </c>
      <c r="I329" s="484">
        <v>7363</v>
      </c>
      <c r="J329" s="484">
        <v>9</v>
      </c>
      <c r="K329" s="484">
        <v>2985</v>
      </c>
      <c r="L329" s="484">
        <v>7</v>
      </c>
      <c r="M329" s="484">
        <v>48</v>
      </c>
      <c r="N329" s="484" t="s">
        <v>555</v>
      </c>
      <c r="O329" s="484">
        <v>8</v>
      </c>
      <c r="P329" s="484" t="s">
        <v>555</v>
      </c>
      <c r="Q329" s="484">
        <v>16</v>
      </c>
      <c r="R329" s="484" t="s">
        <v>555</v>
      </c>
      <c r="S329" s="484" t="s">
        <v>555</v>
      </c>
      <c r="T329" s="484" t="s">
        <v>555</v>
      </c>
      <c r="U329" s="484">
        <v>360</v>
      </c>
      <c r="V329" s="484">
        <v>28</v>
      </c>
      <c r="W329" s="482" t="s">
        <v>99</v>
      </c>
    </row>
    <row r="330" spans="1:23" s="475" customFormat="1" ht="9.75" customHeight="1" x14ac:dyDescent="0.15">
      <c r="A330" s="970" t="s">
        <v>1436</v>
      </c>
      <c r="B330" s="475">
        <v>81</v>
      </c>
      <c r="C330" s="475">
        <v>1657</v>
      </c>
      <c r="D330" s="475">
        <v>16463</v>
      </c>
      <c r="E330" s="475">
        <v>65493</v>
      </c>
      <c r="F330" s="475">
        <v>481886</v>
      </c>
      <c r="G330" s="475">
        <v>14577</v>
      </c>
      <c r="H330" s="475">
        <v>2009</v>
      </c>
      <c r="I330" s="475">
        <v>8189</v>
      </c>
      <c r="J330" s="475">
        <v>7</v>
      </c>
      <c r="K330" s="475">
        <v>2285</v>
      </c>
      <c r="L330" s="475">
        <v>2</v>
      </c>
      <c r="M330" s="475" t="s">
        <v>555</v>
      </c>
      <c r="N330" s="475">
        <v>12</v>
      </c>
      <c r="O330" s="475">
        <v>9</v>
      </c>
      <c r="P330" s="475">
        <v>30</v>
      </c>
      <c r="Q330" s="475" t="s">
        <v>555</v>
      </c>
      <c r="R330" s="475" t="s">
        <v>555</v>
      </c>
      <c r="S330" s="475">
        <v>3</v>
      </c>
      <c r="T330" s="475" t="s">
        <v>555</v>
      </c>
      <c r="U330" s="475">
        <v>162</v>
      </c>
      <c r="V330" s="475">
        <v>58</v>
      </c>
      <c r="W330" s="480" t="s">
        <v>233</v>
      </c>
    </row>
    <row r="331" spans="1:23" s="475" customFormat="1" ht="9.75" customHeight="1" x14ac:dyDescent="0.15">
      <c r="A331" s="970" t="s">
        <v>1437</v>
      </c>
      <c r="B331" s="475">
        <v>139</v>
      </c>
      <c r="C331" s="475">
        <v>7091</v>
      </c>
      <c r="D331" s="475">
        <v>33355</v>
      </c>
      <c r="E331" s="475">
        <v>89367</v>
      </c>
      <c r="F331" s="475">
        <v>219357</v>
      </c>
      <c r="G331" s="475">
        <v>16777</v>
      </c>
      <c r="H331" s="475">
        <v>6105</v>
      </c>
      <c r="I331" s="475">
        <v>9204</v>
      </c>
      <c r="J331" s="475">
        <v>12</v>
      </c>
      <c r="K331" s="475">
        <v>2718</v>
      </c>
      <c r="L331" s="475" t="s">
        <v>555</v>
      </c>
      <c r="M331" s="475">
        <v>3</v>
      </c>
      <c r="N331" s="475">
        <v>16</v>
      </c>
      <c r="O331" s="475" t="s">
        <v>555</v>
      </c>
      <c r="P331" s="475" t="s">
        <v>555</v>
      </c>
      <c r="Q331" s="475">
        <v>1</v>
      </c>
      <c r="R331" s="475">
        <v>3</v>
      </c>
      <c r="S331" s="475">
        <v>1</v>
      </c>
      <c r="T331" s="475">
        <v>1</v>
      </c>
      <c r="U331" s="475">
        <v>2459</v>
      </c>
      <c r="V331" s="475">
        <v>45</v>
      </c>
      <c r="W331" s="480" t="s">
        <v>529</v>
      </c>
    </row>
    <row r="332" spans="1:23" s="475" customFormat="1" ht="9.75" customHeight="1" x14ac:dyDescent="0.15">
      <c r="A332" s="970" t="s">
        <v>1438</v>
      </c>
      <c r="B332" s="475">
        <v>97</v>
      </c>
      <c r="C332" s="475">
        <v>5854</v>
      </c>
      <c r="D332" s="475">
        <v>55655</v>
      </c>
      <c r="E332" s="475">
        <v>104925</v>
      </c>
      <c r="F332" s="475">
        <v>349856</v>
      </c>
      <c r="G332" s="475">
        <v>17929</v>
      </c>
      <c r="H332" s="475">
        <v>1854</v>
      </c>
      <c r="I332" s="475">
        <v>9839</v>
      </c>
      <c r="J332" s="475">
        <v>164</v>
      </c>
      <c r="K332" s="475">
        <v>3120</v>
      </c>
      <c r="L332" s="475" t="s">
        <v>555</v>
      </c>
      <c r="M332" s="475">
        <v>48</v>
      </c>
      <c r="N332" s="475">
        <v>16</v>
      </c>
      <c r="O332" s="475">
        <v>3</v>
      </c>
      <c r="P332" s="475">
        <v>24</v>
      </c>
      <c r="Q332" s="475" t="s">
        <v>555</v>
      </c>
      <c r="R332" s="475" t="s">
        <v>555</v>
      </c>
      <c r="S332" s="475">
        <v>3</v>
      </c>
      <c r="T332" s="475">
        <v>1</v>
      </c>
      <c r="U332" s="475">
        <v>760</v>
      </c>
      <c r="V332" s="475" t="s">
        <v>555</v>
      </c>
      <c r="W332" s="480" t="s">
        <v>599</v>
      </c>
    </row>
    <row r="333" spans="1:23" s="475" customFormat="1" ht="9.75" customHeight="1" x14ac:dyDescent="0.15">
      <c r="A333" s="970" t="s">
        <v>776</v>
      </c>
      <c r="B333" s="475">
        <v>103</v>
      </c>
      <c r="C333" s="475">
        <v>2326</v>
      </c>
      <c r="D333" s="475">
        <v>20499</v>
      </c>
      <c r="E333" s="475">
        <v>67022</v>
      </c>
      <c r="F333" s="475">
        <v>372238</v>
      </c>
      <c r="G333" s="475">
        <v>12606</v>
      </c>
      <c r="H333" s="475">
        <v>3757</v>
      </c>
      <c r="I333" s="475">
        <v>9030</v>
      </c>
      <c r="J333" s="475">
        <v>6</v>
      </c>
      <c r="K333" s="475">
        <v>2824</v>
      </c>
      <c r="L333" s="475">
        <v>1</v>
      </c>
      <c r="M333" s="475">
        <v>32</v>
      </c>
      <c r="N333" s="475">
        <v>6</v>
      </c>
      <c r="O333" s="475">
        <v>13</v>
      </c>
      <c r="P333" s="475" t="s">
        <v>555</v>
      </c>
      <c r="Q333" s="475" t="s">
        <v>555</v>
      </c>
      <c r="R333" s="475" t="s">
        <v>555</v>
      </c>
      <c r="S333" s="475">
        <v>6</v>
      </c>
      <c r="T333" s="475" t="s">
        <v>555</v>
      </c>
      <c r="U333" s="475">
        <v>659</v>
      </c>
      <c r="V333" s="475">
        <v>256</v>
      </c>
      <c r="W333" s="480" t="s">
        <v>777</v>
      </c>
    </row>
    <row r="334" spans="1:23" s="475" customFormat="1" ht="6.75" customHeight="1" x14ac:dyDescent="0.15">
      <c r="A334" s="970"/>
      <c r="W334" s="480"/>
    </row>
    <row r="335" spans="1:23" s="475" customFormat="1" ht="9.75" customHeight="1" x14ac:dyDescent="0.15">
      <c r="A335" s="970" t="s">
        <v>738</v>
      </c>
      <c r="B335" s="475">
        <v>119</v>
      </c>
      <c r="C335" s="475">
        <v>1822</v>
      </c>
      <c r="D335" s="475">
        <v>49131</v>
      </c>
      <c r="E335" s="475">
        <v>96640</v>
      </c>
      <c r="F335" s="475">
        <v>339323</v>
      </c>
      <c r="G335" s="475">
        <v>17546</v>
      </c>
      <c r="H335" s="475">
        <v>3877</v>
      </c>
      <c r="I335" s="475">
        <v>10173</v>
      </c>
      <c r="J335" s="475">
        <v>170</v>
      </c>
      <c r="K335" s="475">
        <v>2910</v>
      </c>
      <c r="L335" s="475" t="s">
        <v>555</v>
      </c>
      <c r="M335" s="475">
        <v>56</v>
      </c>
      <c r="N335" s="475">
        <v>21</v>
      </c>
      <c r="O335" s="475">
        <v>3</v>
      </c>
      <c r="P335" s="475">
        <v>24</v>
      </c>
      <c r="Q335" s="475" t="s">
        <v>555</v>
      </c>
      <c r="R335" s="475" t="s">
        <v>555</v>
      </c>
      <c r="S335" s="475">
        <v>2</v>
      </c>
      <c r="T335" s="475">
        <v>1</v>
      </c>
      <c r="U335" s="475">
        <v>1182</v>
      </c>
      <c r="V335" s="475">
        <v>128</v>
      </c>
      <c r="W335" s="480" t="s">
        <v>600</v>
      </c>
    </row>
    <row r="336" spans="1:23" s="475" customFormat="1" ht="9.75" customHeight="1" x14ac:dyDescent="0.15">
      <c r="A336" s="970" t="s">
        <v>776</v>
      </c>
      <c r="B336" s="475">
        <v>77</v>
      </c>
      <c r="C336" s="475">
        <v>2836</v>
      </c>
      <c r="D336" s="475">
        <v>23610</v>
      </c>
      <c r="E336" s="475">
        <v>66166</v>
      </c>
      <c r="F336" s="475">
        <v>394632</v>
      </c>
      <c r="G336" s="475">
        <v>12143</v>
      </c>
      <c r="H336" s="475">
        <v>2424</v>
      </c>
      <c r="I336" s="475">
        <v>8837</v>
      </c>
      <c r="J336" s="475" t="s">
        <v>555</v>
      </c>
      <c r="K336" s="475">
        <v>3254</v>
      </c>
      <c r="L336" s="475">
        <v>1</v>
      </c>
      <c r="M336" s="475" t="s">
        <v>555</v>
      </c>
      <c r="N336" s="475">
        <v>1</v>
      </c>
      <c r="O336" s="475">
        <v>13</v>
      </c>
      <c r="P336" s="475" t="s">
        <v>555</v>
      </c>
      <c r="Q336" s="475" t="s">
        <v>555</v>
      </c>
      <c r="R336" s="475" t="s">
        <v>555</v>
      </c>
      <c r="S336" s="475">
        <v>6</v>
      </c>
      <c r="T336" s="475" t="s">
        <v>555</v>
      </c>
      <c r="U336" s="475">
        <v>264</v>
      </c>
      <c r="V336" s="475">
        <v>192</v>
      </c>
      <c r="W336" s="480" t="s">
        <v>779</v>
      </c>
    </row>
    <row r="337" spans="1:23" s="475" customFormat="1" ht="6.75" customHeight="1" x14ac:dyDescent="0.15">
      <c r="A337" s="970"/>
      <c r="W337" s="480"/>
    </row>
    <row r="338" spans="1:23" s="475" customFormat="1" ht="9.75" customHeight="1" x14ac:dyDescent="0.15">
      <c r="A338" s="970" t="s">
        <v>1439</v>
      </c>
      <c r="B338" s="475">
        <v>38</v>
      </c>
      <c r="C338" s="475">
        <v>61</v>
      </c>
      <c r="D338" s="475">
        <v>6304</v>
      </c>
      <c r="E338" s="475">
        <v>15884</v>
      </c>
      <c r="F338" s="475">
        <v>58695</v>
      </c>
      <c r="G338" s="475">
        <v>3825</v>
      </c>
      <c r="H338" s="475">
        <v>2512</v>
      </c>
      <c r="I338" s="475">
        <v>2379</v>
      </c>
      <c r="J338" s="475">
        <v>6</v>
      </c>
      <c r="K338" s="475">
        <v>576</v>
      </c>
      <c r="L338" s="475" t="s">
        <v>555</v>
      </c>
      <c r="M338" s="475">
        <v>32</v>
      </c>
      <c r="N338" s="475">
        <v>5</v>
      </c>
      <c r="O338" s="475" t="s">
        <v>555</v>
      </c>
      <c r="P338" s="475" t="s">
        <v>555</v>
      </c>
      <c r="Q338" s="475" t="s">
        <v>555</v>
      </c>
      <c r="R338" s="475" t="s">
        <v>555</v>
      </c>
      <c r="S338" s="475">
        <v>1</v>
      </c>
      <c r="T338" s="475" t="s">
        <v>555</v>
      </c>
      <c r="U338" s="475">
        <v>437</v>
      </c>
      <c r="V338" s="475">
        <v>128</v>
      </c>
      <c r="W338" s="480" t="s">
        <v>601</v>
      </c>
    </row>
    <row r="339" spans="1:23" s="475" customFormat="1" ht="9.75" customHeight="1" x14ac:dyDescent="0.15">
      <c r="A339" s="970" t="s">
        <v>1416</v>
      </c>
      <c r="B339" s="475">
        <v>18</v>
      </c>
      <c r="C339" s="475">
        <v>51</v>
      </c>
      <c r="D339" s="475">
        <v>3173</v>
      </c>
      <c r="E339" s="475">
        <v>14922</v>
      </c>
      <c r="F339" s="475">
        <v>104967</v>
      </c>
      <c r="G339" s="475">
        <v>3060</v>
      </c>
      <c r="H339" s="475">
        <v>1120</v>
      </c>
      <c r="I339" s="475">
        <v>2130</v>
      </c>
      <c r="J339" s="475" t="s">
        <v>555</v>
      </c>
      <c r="K339" s="475">
        <v>836</v>
      </c>
      <c r="L339" s="475">
        <v>1</v>
      </c>
      <c r="M339" s="475" t="s">
        <v>555</v>
      </c>
      <c r="N339" s="475" t="s">
        <v>555</v>
      </c>
      <c r="O339" s="475">
        <v>3</v>
      </c>
      <c r="P339" s="475" t="s">
        <v>555</v>
      </c>
      <c r="Q339" s="475" t="s">
        <v>555</v>
      </c>
      <c r="R339" s="475" t="s">
        <v>555</v>
      </c>
      <c r="S339" s="475">
        <v>2</v>
      </c>
      <c r="T339" s="475" t="s">
        <v>555</v>
      </c>
      <c r="U339" s="475">
        <v>55</v>
      </c>
      <c r="V339" s="475">
        <v>32</v>
      </c>
      <c r="W339" s="480" t="s">
        <v>100</v>
      </c>
    </row>
    <row r="340" spans="1:23" s="475" customFormat="1" ht="9.75" customHeight="1" x14ac:dyDescent="0.15">
      <c r="A340" s="970" t="s">
        <v>819</v>
      </c>
      <c r="B340" s="475">
        <v>7</v>
      </c>
      <c r="C340" s="475">
        <v>1046</v>
      </c>
      <c r="D340" s="475">
        <v>6324</v>
      </c>
      <c r="E340" s="475">
        <v>18937</v>
      </c>
      <c r="F340" s="475">
        <v>107744</v>
      </c>
      <c r="G340" s="475">
        <v>3042</v>
      </c>
      <c r="H340" s="475">
        <v>45</v>
      </c>
      <c r="I340" s="475">
        <v>2263</v>
      </c>
      <c r="J340" s="475" t="s">
        <v>555</v>
      </c>
      <c r="K340" s="475">
        <v>892</v>
      </c>
      <c r="L340" s="475" t="s">
        <v>555</v>
      </c>
      <c r="M340" s="475" t="s">
        <v>555</v>
      </c>
      <c r="N340" s="475" t="s">
        <v>555</v>
      </c>
      <c r="O340" s="475">
        <v>2</v>
      </c>
      <c r="P340" s="475" t="s">
        <v>555</v>
      </c>
      <c r="Q340" s="475" t="s">
        <v>555</v>
      </c>
      <c r="R340" s="475" t="s">
        <v>555</v>
      </c>
      <c r="S340" s="475">
        <v>2</v>
      </c>
      <c r="T340" s="475" t="s">
        <v>555</v>
      </c>
      <c r="U340" s="475">
        <v>84</v>
      </c>
      <c r="V340" s="475">
        <v>64</v>
      </c>
      <c r="W340" s="480" t="s">
        <v>101</v>
      </c>
    </row>
    <row r="341" spans="1:23" s="475" customFormat="1" ht="9.75" customHeight="1" x14ac:dyDescent="0.15">
      <c r="A341" s="970" t="s">
        <v>1417</v>
      </c>
      <c r="B341" s="475">
        <v>40</v>
      </c>
      <c r="C341" s="475">
        <v>1168</v>
      </c>
      <c r="D341" s="475">
        <v>4698</v>
      </c>
      <c r="E341" s="475">
        <v>17279</v>
      </c>
      <c r="F341" s="475">
        <v>100832</v>
      </c>
      <c r="G341" s="475">
        <v>2679</v>
      </c>
      <c r="H341" s="475">
        <v>80</v>
      </c>
      <c r="I341" s="475">
        <v>2258</v>
      </c>
      <c r="J341" s="475" t="s">
        <v>555</v>
      </c>
      <c r="K341" s="475">
        <v>520</v>
      </c>
      <c r="L341" s="475" t="s">
        <v>555</v>
      </c>
      <c r="M341" s="475" t="s">
        <v>555</v>
      </c>
      <c r="N341" s="475">
        <v>1</v>
      </c>
      <c r="O341" s="475">
        <v>8</v>
      </c>
      <c r="P341" s="475" t="s">
        <v>555</v>
      </c>
      <c r="Q341" s="475" t="s">
        <v>555</v>
      </c>
      <c r="R341" s="475" t="s">
        <v>555</v>
      </c>
      <c r="S341" s="475">
        <v>1</v>
      </c>
      <c r="T341" s="475" t="s">
        <v>555</v>
      </c>
      <c r="U341" s="475">
        <v>83</v>
      </c>
      <c r="V341" s="475">
        <v>32</v>
      </c>
      <c r="W341" s="480" t="s">
        <v>102</v>
      </c>
    </row>
    <row r="342" spans="1:23" s="475" customFormat="1" ht="9.75" customHeight="1" x14ac:dyDescent="0.15">
      <c r="A342" s="970" t="s">
        <v>1418</v>
      </c>
      <c r="B342" s="475">
        <v>12</v>
      </c>
      <c r="C342" s="475">
        <v>571</v>
      </c>
      <c r="D342" s="475">
        <v>9415</v>
      </c>
      <c r="E342" s="475">
        <v>15028</v>
      </c>
      <c r="F342" s="475">
        <v>81089</v>
      </c>
      <c r="G342" s="475">
        <v>3362</v>
      </c>
      <c r="H342" s="475">
        <v>1179</v>
      </c>
      <c r="I342" s="475">
        <v>2186</v>
      </c>
      <c r="J342" s="475" t="s">
        <v>555</v>
      </c>
      <c r="K342" s="475">
        <v>1006</v>
      </c>
      <c r="L342" s="475" t="s">
        <v>555</v>
      </c>
      <c r="M342" s="475" t="s">
        <v>555</v>
      </c>
      <c r="N342" s="475" t="s">
        <v>555</v>
      </c>
      <c r="O342" s="475" t="s">
        <v>555</v>
      </c>
      <c r="P342" s="475" t="s">
        <v>555</v>
      </c>
      <c r="Q342" s="475" t="s">
        <v>555</v>
      </c>
      <c r="R342" s="475" t="s">
        <v>555</v>
      </c>
      <c r="S342" s="475">
        <v>1</v>
      </c>
      <c r="T342" s="475" t="s">
        <v>555</v>
      </c>
      <c r="U342" s="475">
        <v>42</v>
      </c>
      <c r="V342" s="475">
        <v>64</v>
      </c>
      <c r="W342" s="480" t="s">
        <v>785</v>
      </c>
    </row>
    <row r="343" spans="1:23" s="475" customFormat="1" ht="6.75" customHeight="1" x14ac:dyDescent="0.15">
      <c r="A343" s="970"/>
      <c r="W343" s="480"/>
    </row>
    <row r="344" spans="1:23" s="475" customFormat="1" ht="9.75" customHeight="1" x14ac:dyDescent="0.15">
      <c r="A344" s="970" t="s">
        <v>786</v>
      </c>
      <c r="B344" s="475">
        <v>10</v>
      </c>
      <c r="C344" s="475">
        <v>13</v>
      </c>
      <c r="D344" s="475">
        <v>2441</v>
      </c>
      <c r="E344" s="475">
        <v>2006</v>
      </c>
      <c r="F344" s="475">
        <v>16666</v>
      </c>
      <c r="G344" s="475">
        <v>995</v>
      </c>
      <c r="H344" s="475">
        <v>2221</v>
      </c>
      <c r="I344" s="475">
        <v>601</v>
      </c>
      <c r="J344" s="475">
        <v>6</v>
      </c>
      <c r="K344" s="475">
        <v>158</v>
      </c>
      <c r="L344" s="475" t="s">
        <v>555</v>
      </c>
      <c r="M344" s="475" t="s">
        <v>555</v>
      </c>
      <c r="N344" s="475" t="s">
        <v>555</v>
      </c>
      <c r="O344" s="475" t="s">
        <v>555</v>
      </c>
      <c r="P344" s="475" t="s">
        <v>555</v>
      </c>
      <c r="Q344" s="475" t="s">
        <v>555</v>
      </c>
      <c r="R344" s="475" t="s">
        <v>555</v>
      </c>
      <c r="S344" s="475" t="s">
        <v>555</v>
      </c>
      <c r="T344" s="475" t="s">
        <v>555</v>
      </c>
      <c r="U344" s="475">
        <v>68</v>
      </c>
      <c r="V344" s="475">
        <v>32</v>
      </c>
      <c r="W344" s="480" t="s">
        <v>602</v>
      </c>
    </row>
    <row r="345" spans="1:23" s="475" customFormat="1" ht="9.75" customHeight="1" x14ac:dyDescent="0.15">
      <c r="A345" s="970" t="s">
        <v>1420</v>
      </c>
      <c r="B345" s="475">
        <v>13</v>
      </c>
      <c r="C345" s="475">
        <v>33</v>
      </c>
      <c r="D345" s="475">
        <v>3577</v>
      </c>
      <c r="E345" s="475">
        <v>9081</v>
      </c>
      <c r="F345" s="475">
        <v>17446</v>
      </c>
      <c r="G345" s="475">
        <v>873</v>
      </c>
      <c r="H345" s="475">
        <v>116</v>
      </c>
      <c r="I345" s="475">
        <v>936</v>
      </c>
      <c r="J345" s="475" t="s">
        <v>555</v>
      </c>
      <c r="K345" s="475">
        <v>162</v>
      </c>
      <c r="L345" s="475" t="s">
        <v>555</v>
      </c>
      <c r="M345" s="475">
        <v>16</v>
      </c>
      <c r="N345" s="475" t="s">
        <v>555</v>
      </c>
      <c r="O345" s="475" t="s">
        <v>555</v>
      </c>
      <c r="P345" s="475" t="s">
        <v>555</v>
      </c>
      <c r="Q345" s="475" t="s">
        <v>555</v>
      </c>
      <c r="R345" s="475" t="s">
        <v>555</v>
      </c>
      <c r="S345" s="475">
        <v>1</v>
      </c>
      <c r="T345" s="475" t="s">
        <v>555</v>
      </c>
      <c r="U345" s="475">
        <v>208</v>
      </c>
      <c r="V345" s="475">
        <v>96</v>
      </c>
      <c r="W345" s="480" t="s">
        <v>86</v>
      </c>
    </row>
    <row r="346" spans="1:23" s="475" customFormat="1" ht="9.75" customHeight="1" x14ac:dyDescent="0.15">
      <c r="A346" s="970" t="s">
        <v>1421</v>
      </c>
      <c r="B346" s="475">
        <v>15</v>
      </c>
      <c r="C346" s="475">
        <v>15</v>
      </c>
      <c r="D346" s="475">
        <v>286</v>
      </c>
      <c r="E346" s="475">
        <v>4797</v>
      </c>
      <c r="F346" s="475">
        <v>24583</v>
      </c>
      <c r="G346" s="475">
        <v>1957</v>
      </c>
      <c r="H346" s="475">
        <v>175</v>
      </c>
      <c r="I346" s="475">
        <v>842</v>
      </c>
      <c r="J346" s="475" t="s">
        <v>555</v>
      </c>
      <c r="K346" s="475">
        <v>256</v>
      </c>
      <c r="L346" s="475" t="s">
        <v>555</v>
      </c>
      <c r="M346" s="475">
        <v>16</v>
      </c>
      <c r="N346" s="475">
        <v>5</v>
      </c>
      <c r="O346" s="475" t="s">
        <v>555</v>
      </c>
      <c r="P346" s="475" t="s">
        <v>555</v>
      </c>
      <c r="Q346" s="475" t="s">
        <v>555</v>
      </c>
      <c r="R346" s="475" t="s">
        <v>555</v>
      </c>
      <c r="S346" s="475" t="s">
        <v>555</v>
      </c>
      <c r="T346" s="475" t="s">
        <v>555</v>
      </c>
      <c r="U346" s="475">
        <v>161</v>
      </c>
      <c r="V346" s="475" t="s">
        <v>555</v>
      </c>
      <c r="W346" s="480" t="s">
        <v>87</v>
      </c>
    </row>
    <row r="347" spans="1:23" s="475" customFormat="1" ht="9.75" customHeight="1" x14ac:dyDescent="0.15">
      <c r="A347" s="970" t="s">
        <v>1422</v>
      </c>
      <c r="B347" s="475">
        <v>7</v>
      </c>
      <c r="C347" s="475">
        <v>2</v>
      </c>
      <c r="D347" s="475">
        <v>1015</v>
      </c>
      <c r="E347" s="475">
        <v>6552</v>
      </c>
      <c r="F347" s="475">
        <v>36375</v>
      </c>
      <c r="G347" s="475">
        <v>918</v>
      </c>
      <c r="H347" s="475">
        <v>16</v>
      </c>
      <c r="I347" s="475">
        <v>881</v>
      </c>
      <c r="J347" s="475" t="s">
        <v>555</v>
      </c>
      <c r="K347" s="475">
        <v>274</v>
      </c>
      <c r="L347" s="475" t="s">
        <v>555</v>
      </c>
      <c r="M347" s="475" t="s">
        <v>555</v>
      </c>
      <c r="N347" s="475" t="s">
        <v>555</v>
      </c>
      <c r="O347" s="475" t="s">
        <v>555</v>
      </c>
      <c r="P347" s="475" t="s">
        <v>555</v>
      </c>
      <c r="Q347" s="475" t="s">
        <v>555</v>
      </c>
      <c r="R347" s="475" t="s">
        <v>555</v>
      </c>
      <c r="S347" s="475" t="s">
        <v>555</v>
      </c>
      <c r="T347" s="475" t="s">
        <v>555</v>
      </c>
      <c r="U347" s="475">
        <v>25</v>
      </c>
      <c r="V347" s="475">
        <v>32</v>
      </c>
      <c r="W347" s="480" t="s">
        <v>88</v>
      </c>
    </row>
    <row r="348" spans="1:23" s="475" customFormat="1" ht="9.75" customHeight="1" x14ac:dyDescent="0.15">
      <c r="A348" s="970" t="s">
        <v>823</v>
      </c>
      <c r="B348" s="475">
        <v>7</v>
      </c>
      <c r="C348" s="475">
        <v>33</v>
      </c>
      <c r="D348" s="475">
        <v>535</v>
      </c>
      <c r="E348" s="475">
        <v>3234</v>
      </c>
      <c r="F348" s="475">
        <v>43721</v>
      </c>
      <c r="G348" s="475">
        <v>1205</v>
      </c>
      <c r="H348" s="475">
        <v>1104</v>
      </c>
      <c r="I348" s="475">
        <v>575</v>
      </c>
      <c r="J348" s="475" t="s">
        <v>555</v>
      </c>
      <c r="K348" s="475">
        <v>244</v>
      </c>
      <c r="L348" s="475">
        <v>1</v>
      </c>
      <c r="M348" s="475" t="s">
        <v>555</v>
      </c>
      <c r="N348" s="475" t="s">
        <v>555</v>
      </c>
      <c r="O348" s="475" t="s">
        <v>555</v>
      </c>
      <c r="P348" s="475" t="s">
        <v>555</v>
      </c>
      <c r="Q348" s="475" t="s">
        <v>555</v>
      </c>
      <c r="R348" s="475" t="s">
        <v>555</v>
      </c>
      <c r="S348" s="475">
        <v>1</v>
      </c>
      <c r="T348" s="475" t="s">
        <v>555</v>
      </c>
      <c r="U348" s="475">
        <v>27</v>
      </c>
      <c r="V348" s="475" t="s">
        <v>555</v>
      </c>
      <c r="W348" s="480" t="s">
        <v>103</v>
      </c>
    </row>
    <row r="349" spans="1:23" s="475" customFormat="1" ht="9.75" customHeight="1" x14ac:dyDescent="0.15">
      <c r="A349" s="970" t="s">
        <v>1423</v>
      </c>
      <c r="B349" s="475">
        <v>4</v>
      </c>
      <c r="C349" s="475">
        <v>16</v>
      </c>
      <c r="D349" s="475">
        <v>1623</v>
      </c>
      <c r="E349" s="475">
        <v>5136</v>
      </c>
      <c r="F349" s="475">
        <v>24871</v>
      </c>
      <c r="G349" s="475">
        <v>937</v>
      </c>
      <c r="H349" s="475" t="s">
        <v>555</v>
      </c>
      <c r="I349" s="475">
        <v>674</v>
      </c>
      <c r="J349" s="475" t="s">
        <v>555</v>
      </c>
      <c r="K349" s="475">
        <v>318</v>
      </c>
      <c r="L349" s="475" t="s">
        <v>555</v>
      </c>
      <c r="M349" s="475" t="s">
        <v>555</v>
      </c>
      <c r="N349" s="475" t="s">
        <v>555</v>
      </c>
      <c r="O349" s="475">
        <v>3</v>
      </c>
      <c r="P349" s="475" t="s">
        <v>555</v>
      </c>
      <c r="Q349" s="475" t="s">
        <v>555</v>
      </c>
      <c r="R349" s="475" t="s">
        <v>555</v>
      </c>
      <c r="S349" s="475">
        <v>1</v>
      </c>
      <c r="T349" s="475" t="s">
        <v>555</v>
      </c>
      <c r="U349" s="475">
        <v>3</v>
      </c>
      <c r="V349" s="475" t="s">
        <v>555</v>
      </c>
      <c r="W349" s="480" t="s">
        <v>104</v>
      </c>
    </row>
    <row r="350" spans="1:23" s="475" customFormat="1" ht="9.75" customHeight="1" x14ac:dyDescent="0.15">
      <c r="A350" s="970" t="s">
        <v>1424</v>
      </c>
      <c r="B350" s="475">
        <v>3</v>
      </c>
      <c r="C350" s="475">
        <v>16</v>
      </c>
      <c r="D350" s="475">
        <v>2278</v>
      </c>
      <c r="E350" s="475">
        <v>6565</v>
      </c>
      <c r="F350" s="475">
        <v>25042</v>
      </c>
      <c r="G350" s="475">
        <v>565</v>
      </c>
      <c r="H350" s="475">
        <v>1</v>
      </c>
      <c r="I350" s="475">
        <v>733</v>
      </c>
      <c r="J350" s="475" t="s">
        <v>555</v>
      </c>
      <c r="K350" s="475">
        <v>207</v>
      </c>
      <c r="L350" s="475" t="s">
        <v>555</v>
      </c>
      <c r="M350" s="475" t="s">
        <v>555</v>
      </c>
      <c r="N350" s="475" t="s">
        <v>555</v>
      </c>
      <c r="O350" s="475" t="s">
        <v>555</v>
      </c>
      <c r="P350" s="475" t="s">
        <v>555</v>
      </c>
      <c r="Q350" s="475" t="s">
        <v>555</v>
      </c>
      <c r="R350" s="475" t="s">
        <v>555</v>
      </c>
      <c r="S350" s="475">
        <v>1</v>
      </c>
      <c r="T350" s="475" t="s">
        <v>555</v>
      </c>
      <c r="U350" s="475">
        <v>7</v>
      </c>
      <c r="V350" s="475" t="s">
        <v>555</v>
      </c>
      <c r="W350" s="480" t="s">
        <v>105</v>
      </c>
    </row>
    <row r="351" spans="1:23" s="475" customFormat="1" ht="9.75" customHeight="1" x14ac:dyDescent="0.15">
      <c r="A351" s="970" t="s">
        <v>793</v>
      </c>
      <c r="B351" s="475">
        <v>1</v>
      </c>
      <c r="C351" s="475">
        <v>33</v>
      </c>
      <c r="D351" s="475">
        <v>2133</v>
      </c>
      <c r="E351" s="475">
        <v>4432</v>
      </c>
      <c r="F351" s="475">
        <v>33501</v>
      </c>
      <c r="G351" s="475">
        <v>1805</v>
      </c>
      <c r="H351" s="475">
        <v>26</v>
      </c>
      <c r="I351" s="475">
        <v>822</v>
      </c>
      <c r="J351" s="475" t="s">
        <v>555</v>
      </c>
      <c r="K351" s="475">
        <v>375</v>
      </c>
      <c r="L351" s="475" t="s">
        <v>555</v>
      </c>
      <c r="M351" s="475" t="s">
        <v>555</v>
      </c>
      <c r="N351" s="475" t="s">
        <v>555</v>
      </c>
      <c r="O351" s="475">
        <v>1</v>
      </c>
      <c r="P351" s="475" t="s">
        <v>555</v>
      </c>
      <c r="Q351" s="475" t="s">
        <v>555</v>
      </c>
      <c r="R351" s="475" t="s">
        <v>555</v>
      </c>
      <c r="S351" s="475" t="s">
        <v>555</v>
      </c>
      <c r="T351" s="475" t="s">
        <v>555</v>
      </c>
      <c r="U351" s="475">
        <v>18</v>
      </c>
      <c r="V351" s="475" t="s">
        <v>555</v>
      </c>
      <c r="W351" s="480" t="s">
        <v>106</v>
      </c>
    </row>
    <row r="352" spans="1:23" s="475" customFormat="1" ht="9.75" customHeight="1" x14ac:dyDescent="0.15">
      <c r="A352" s="970" t="s">
        <v>1426</v>
      </c>
      <c r="B352" s="475">
        <v>3</v>
      </c>
      <c r="C352" s="475">
        <v>997</v>
      </c>
      <c r="D352" s="475">
        <v>1913</v>
      </c>
      <c r="E352" s="475">
        <v>7940</v>
      </c>
      <c r="F352" s="475">
        <v>49201</v>
      </c>
      <c r="G352" s="475">
        <v>672</v>
      </c>
      <c r="H352" s="475">
        <v>18</v>
      </c>
      <c r="I352" s="475">
        <v>708</v>
      </c>
      <c r="J352" s="475" t="s">
        <v>555</v>
      </c>
      <c r="K352" s="475">
        <v>310</v>
      </c>
      <c r="L352" s="475" t="s">
        <v>555</v>
      </c>
      <c r="M352" s="475" t="s">
        <v>555</v>
      </c>
      <c r="N352" s="475" t="s">
        <v>555</v>
      </c>
      <c r="O352" s="475">
        <v>1</v>
      </c>
      <c r="P352" s="475" t="s">
        <v>555</v>
      </c>
      <c r="Q352" s="475" t="s">
        <v>555</v>
      </c>
      <c r="R352" s="475" t="s">
        <v>555</v>
      </c>
      <c r="S352" s="475">
        <v>1</v>
      </c>
      <c r="T352" s="475" t="s">
        <v>555</v>
      </c>
      <c r="U352" s="475">
        <v>59</v>
      </c>
      <c r="V352" s="475">
        <v>64</v>
      </c>
      <c r="W352" s="480" t="s">
        <v>107</v>
      </c>
    </row>
    <row r="353" spans="1:23" s="475" customFormat="1" ht="9.75" customHeight="1" x14ac:dyDescent="0.15">
      <c r="A353" s="970" t="s">
        <v>814</v>
      </c>
      <c r="B353" s="475">
        <v>4</v>
      </c>
      <c r="C353" s="475">
        <v>1137</v>
      </c>
      <c r="D353" s="475">
        <v>318</v>
      </c>
      <c r="E353" s="475">
        <v>7326</v>
      </c>
      <c r="F353" s="475">
        <v>28309</v>
      </c>
      <c r="G353" s="475">
        <v>1223</v>
      </c>
      <c r="H353" s="475">
        <v>42</v>
      </c>
      <c r="I353" s="475">
        <v>828</v>
      </c>
      <c r="J353" s="475" t="s">
        <v>555</v>
      </c>
      <c r="K353" s="475">
        <v>142</v>
      </c>
      <c r="L353" s="475" t="s">
        <v>555</v>
      </c>
      <c r="M353" s="475" t="s">
        <v>555</v>
      </c>
      <c r="N353" s="475" t="s">
        <v>555</v>
      </c>
      <c r="O353" s="475">
        <v>8</v>
      </c>
      <c r="P353" s="475" t="s">
        <v>555</v>
      </c>
      <c r="Q353" s="475" t="s">
        <v>555</v>
      </c>
      <c r="R353" s="475" t="s">
        <v>555</v>
      </c>
      <c r="S353" s="475">
        <v>1</v>
      </c>
      <c r="T353" s="475" t="s">
        <v>555</v>
      </c>
      <c r="U353" s="475">
        <v>20</v>
      </c>
      <c r="V353" s="475">
        <v>32</v>
      </c>
      <c r="W353" s="480" t="s">
        <v>89</v>
      </c>
    </row>
    <row r="354" spans="1:23" s="475" customFormat="1" ht="9.75" customHeight="1" x14ac:dyDescent="0.15">
      <c r="A354" s="970" t="s">
        <v>1428</v>
      </c>
      <c r="B354" s="475">
        <v>18</v>
      </c>
      <c r="C354" s="475">
        <v>31</v>
      </c>
      <c r="D354" s="475">
        <v>3990</v>
      </c>
      <c r="E354" s="475">
        <v>6518</v>
      </c>
      <c r="F354" s="475">
        <v>41364</v>
      </c>
      <c r="G354" s="475">
        <v>433</v>
      </c>
      <c r="H354" s="475">
        <v>6</v>
      </c>
      <c r="I354" s="475">
        <v>638</v>
      </c>
      <c r="J354" s="475" t="s">
        <v>555</v>
      </c>
      <c r="K354" s="475">
        <v>197</v>
      </c>
      <c r="L354" s="475" t="s">
        <v>555</v>
      </c>
      <c r="M354" s="475" t="s">
        <v>555</v>
      </c>
      <c r="N354" s="475" t="s">
        <v>555</v>
      </c>
      <c r="O354" s="475" t="s">
        <v>555</v>
      </c>
      <c r="P354" s="475" t="s">
        <v>555</v>
      </c>
      <c r="Q354" s="475" t="s">
        <v>555</v>
      </c>
      <c r="R354" s="475" t="s">
        <v>555</v>
      </c>
      <c r="S354" s="475" t="s">
        <v>555</v>
      </c>
      <c r="T354" s="475" t="s">
        <v>555</v>
      </c>
      <c r="U354" s="475">
        <v>1</v>
      </c>
      <c r="V354" s="475" t="s">
        <v>555</v>
      </c>
      <c r="W354" s="480" t="s">
        <v>90</v>
      </c>
    </row>
    <row r="355" spans="1:23" s="475" customFormat="1" ht="9.75" customHeight="1" x14ac:dyDescent="0.15">
      <c r="A355" s="970" t="s">
        <v>797</v>
      </c>
      <c r="B355" s="475">
        <v>18</v>
      </c>
      <c r="C355" s="475" t="s">
        <v>555</v>
      </c>
      <c r="D355" s="475">
        <v>390</v>
      </c>
      <c r="E355" s="475">
        <v>3435</v>
      </c>
      <c r="F355" s="475">
        <v>31159</v>
      </c>
      <c r="G355" s="475">
        <v>1023</v>
      </c>
      <c r="H355" s="475">
        <v>32</v>
      </c>
      <c r="I355" s="475">
        <v>792</v>
      </c>
      <c r="J355" s="475" t="s">
        <v>555</v>
      </c>
      <c r="K355" s="475">
        <v>181</v>
      </c>
      <c r="L355" s="475" t="s">
        <v>555</v>
      </c>
      <c r="M355" s="475" t="s">
        <v>555</v>
      </c>
      <c r="N355" s="475">
        <v>1</v>
      </c>
      <c r="O355" s="475" t="s">
        <v>555</v>
      </c>
      <c r="P355" s="475" t="s">
        <v>555</v>
      </c>
      <c r="Q355" s="475" t="s">
        <v>555</v>
      </c>
      <c r="R355" s="475" t="s">
        <v>555</v>
      </c>
      <c r="S355" s="475" t="s">
        <v>555</v>
      </c>
      <c r="T355" s="475" t="s">
        <v>555</v>
      </c>
      <c r="U355" s="475">
        <v>62</v>
      </c>
      <c r="V355" s="475" t="s">
        <v>555</v>
      </c>
      <c r="W355" s="480" t="s">
        <v>91</v>
      </c>
    </row>
    <row r="356" spans="1:23" s="475" customFormat="1" ht="9.75" customHeight="1" x14ac:dyDescent="0.15">
      <c r="A356" s="970" t="s">
        <v>798</v>
      </c>
      <c r="B356" s="475">
        <v>5</v>
      </c>
      <c r="C356" s="475">
        <v>543</v>
      </c>
      <c r="D356" s="475">
        <v>3829</v>
      </c>
      <c r="E356" s="475">
        <v>7413</v>
      </c>
      <c r="F356" s="475">
        <v>15042</v>
      </c>
      <c r="G356" s="475">
        <v>1211</v>
      </c>
      <c r="H356" s="475">
        <v>20</v>
      </c>
      <c r="I356" s="475">
        <v>777</v>
      </c>
      <c r="J356" s="475" t="s">
        <v>555</v>
      </c>
      <c r="K356" s="475">
        <v>409</v>
      </c>
      <c r="L356" s="475" t="s">
        <v>555</v>
      </c>
      <c r="M356" s="475" t="s">
        <v>555</v>
      </c>
      <c r="N356" s="475" t="s">
        <v>555</v>
      </c>
      <c r="O356" s="475" t="s">
        <v>555</v>
      </c>
      <c r="P356" s="475" t="s">
        <v>555</v>
      </c>
      <c r="Q356" s="475" t="s">
        <v>555</v>
      </c>
      <c r="R356" s="475" t="s">
        <v>555</v>
      </c>
      <c r="S356" s="475" t="s">
        <v>555</v>
      </c>
      <c r="T356" s="475" t="s">
        <v>555</v>
      </c>
      <c r="U356" s="475">
        <v>9</v>
      </c>
      <c r="V356" s="475" t="s">
        <v>555</v>
      </c>
      <c r="W356" s="480" t="s">
        <v>799</v>
      </c>
    </row>
    <row r="357" spans="1:23" s="475" customFormat="1" ht="9.75" customHeight="1" x14ac:dyDescent="0.15">
      <c r="A357" s="970" t="s">
        <v>1420</v>
      </c>
      <c r="B357" s="475">
        <v>5</v>
      </c>
      <c r="C357" s="475">
        <v>14</v>
      </c>
      <c r="D357" s="475">
        <v>4157</v>
      </c>
      <c r="E357" s="475">
        <v>5163</v>
      </c>
      <c r="F357" s="475">
        <v>37822</v>
      </c>
      <c r="G357" s="475">
        <v>1000</v>
      </c>
      <c r="H357" s="475">
        <v>1117</v>
      </c>
      <c r="I357" s="475">
        <v>911</v>
      </c>
      <c r="J357" s="475" t="s">
        <v>555</v>
      </c>
      <c r="K357" s="475">
        <v>346</v>
      </c>
      <c r="L357" s="475" t="s">
        <v>555</v>
      </c>
      <c r="M357" s="475" t="s">
        <v>555</v>
      </c>
      <c r="N357" s="475" t="s">
        <v>555</v>
      </c>
      <c r="O357" s="475" t="s">
        <v>555</v>
      </c>
      <c r="P357" s="475" t="s">
        <v>555</v>
      </c>
      <c r="Q357" s="475" t="s">
        <v>555</v>
      </c>
      <c r="R357" s="475" t="s">
        <v>555</v>
      </c>
      <c r="S357" s="475" t="s">
        <v>555</v>
      </c>
      <c r="T357" s="475" t="s">
        <v>555</v>
      </c>
      <c r="U357" s="475">
        <v>21</v>
      </c>
      <c r="V357" s="475" t="s">
        <v>555</v>
      </c>
      <c r="W357" s="480" t="s">
        <v>86</v>
      </c>
    </row>
    <row r="358" spans="1:23" s="475" customFormat="1" ht="9.75" customHeight="1" x14ac:dyDescent="0.15">
      <c r="A358" s="971" t="s">
        <v>1421</v>
      </c>
      <c r="B358" s="479">
        <v>2</v>
      </c>
      <c r="C358" s="478">
        <v>14</v>
      </c>
      <c r="D358" s="478">
        <v>1429</v>
      </c>
      <c r="E358" s="478">
        <v>2452</v>
      </c>
      <c r="F358" s="478">
        <v>28225</v>
      </c>
      <c r="G358" s="478">
        <v>1151</v>
      </c>
      <c r="H358" s="478">
        <v>42</v>
      </c>
      <c r="I358" s="478">
        <v>498</v>
      </c>
      <c r="J358" s="478" t="s">
        <v>555</v>
      </c>
      <c r="K358" s="478">
        <v>251</v>
      </c>
      <c r="L358" s="478" t="s">
        <v>555</v>
      </c>
      <c r="M358" s="478" t="s">
        <v>555</v>
      </c>
      <c r="N358" s="478" t="s">
        <v>555</v>
      </c>
      <c r="O358" s="478" t="s">
        <v>555</v>
      </c>
      <c r="P358" s="478" t="s">
        <v>555</v>
      </c>
      <c r="Q358" s="478" t="s">
        <v>555</v>
      </c>
      <c r="R358" s="478" t="s">
        <v>555</v>
      </c>
      <c r="S358" s="478">
        <v>1</v>
      </c>
      <c r="T358" s="478" t="s">
        <v>555</v>
      </c>
      <c r="U358" s="478">
        <v>12</v>
      </c>
      <c r="V358" s="478">
        <v>64</v>
      </c>
      <c r="W358" s="476" t="s">
        <v>87</v>
      </c>
    </row>
    <row r="359" spans="1:23" ht="12" customHeight="1" x14ac:dyDescent="0.15"/>
    <row r="360" spans="1:23" ht="12" customHeight="1" x14ac:dyDescent="0.15"/>
    <row r="361" spans="1:23" ht="12" customHeight="1" x14ac:dyDescent="0.15">
      <c r="K361" s="490" t="s">
        <v>108</v>
      </c>
      <c r="V361" s="493" t="s">
        <v>1333</v>
      </c>
    </row>
    <row r="362" spans="1:23" s="486" customFormat="1" ht="21" customHeight="1" x14ac:dyDescent="0.15">
      <c r="A362" s="1023" t="s">
        <v>230</v>
      </c>
      <c r="B362" s="489" t="s">
        <v>372</v>
      </c>
      <c r="C362" s="488"/>
      <c r="D362" s="488"/>
      <c r="E362" s="488"/>
      <c r="F362" s="48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88"/>
      <c r="R362" s="488"/>
      <c r="S362" s="488"/>
      <c r="T362" s="488"/>
      <c r="U362" s="488"/>
      <c r="V362" s="488"/>
      <c r="W362" s="1026" t="s">
        <v>92</v>
      </c>
    </row>
    <row r="363" spans="1:23" s="486" customFormat="1" ht="21" customHeight="1" x14ac:dyDescent="0.15">
      <c r="A363" s="1024"/>
      <c r="B363" s="834" t="s">
        <v>688</v>
      </c>
      <c r="C363" s="852" t="s">
        <v>337</v>
      </c>
      <c r="D363" s="488"/>
      <c r="E363" s="488"/>
      <c r="F363" s="488"/>
      <c r="G363" s="488"/>
      <c r="H363" s="488"/>
      <c r="I363" s="488"/>
      <c r="J363" s="488"/>
      <c r="K363" s="488"/>
      <c r="L363" s="488"/>
      <c r="M363" s="488"/>
      <c r="N363" s="488"/>
      <c r="O363" s="488"/>
      <c r="P363" s="488"/>
      <c r="Q363" s="488"/>
      <c r="R363" s="488"/>
      <c r="S363" s="488"/>
      <c r="T363" s="851"/>
      <c r="U363" s="852" t="s">
        <v>336</v>
      </c>
      <c r="V363" s="488"/>
      <c r="W363" s="1027"/>
    </row>
    <row r="364" spans="1:23" s="486" customFormat="1" ht="52.5" customHeight="1" x14ac:dyDescent="0.15">
      <c r="A364" s="1025"/>
      <c r="B364" s="487" t="s">
        <v>426</v>
      </c>
      <c r="C364" s="854" t="s">
        <v>117</v>
      </c>
      <c r="D364" s="487" t="s">
        <v>1411</v>
      </c>
      <c r="E364" s="487" t="s">
        <v>425</v>
      </c>
      <c r="F364" s="487" t="s">
        <v>326</v>
      </c>
      <c r="G364" s="487" t="s">
        <v>373</v>
      </c>
      <c r="H364" s="487" t="s">
        <v>179</v>
      </c>
      <c r="I364" s="487" t="s">
        <v>325</v>
      </c>
      <c r="J364" s="487" t="s">
        <v>324</v>
      </c>
      <c r="K364" s="487" t="s">
        <v>363</v>
      </c>
      <c r="L364" s="487" t="s">
        <v>323</v>
      </c>
      <c r="M364" s="487" t="s">
        <v>368</v>
      </c>
      <c r="N364" s="487" t="s">
        <v>424</v>
      </c>
      <c r="O364" s="487" t="s">
        <v>322</v>
      </c>
      <c r="P364" s="487" t="s">
        <v>693</v>
      </c>
      <c r="Q364" s="487" t="s">
        <v>362</v>
      </c>
      <c r="R364" s="487" t="s">
        <v>1412</v>
      </c>
      <c r="S364" s="487" t="s">
        <v>390</v>
      </c>
      <c r="T364" s="487" t="s">
        <v>423</v>
      </c>
      <c r="U364" s="854" t="s">
        <v>119</v>
      </c>
      <c r="V364" s="491" t="s">
        <v>321</v>
      </c>
      <c r="W364" s="1028"/>
    </row>
    <row r="365" spans="1:23" s="475" customFormat="1" ht="9.75" customHeight="1" x14ac:dyDescent="0.15">
      <c r="A365" s="969" t="s">
        <v>1435</v>
      </c>
      <c r="B365" s="485">
        <v>6</v>
      </c>
      <c r="C365" s="484">
        <v>27368</v>
      </c>
      <c r="D365" s="484" t="s">
        <v>555</v>
      </c>
      <c r="E365" s="484">
        <v>13</v>
      </c>
      <c r="F365" s="484">
        <v>16</v>
      </c>
      <c r="G365" s="484">
        <v>460</v>
      </c>
      <c r="H365" s="484">
        <v>20896</v>
      </c>
      <c r="I365" s="484">
        <v>783</v>
      </c>
      <c r="J365" s="484">
        <v>86</v>
      </c>
      <c r="K365" s="484">
        <v>1596</v>
      </c>
      <c r="L365" s="484">
        <v>23</v>
      </c>
      <c r="M365" s="484" t="s">
        <v>555</v>
      </c>
      <c r="N365" s="484">
        <v>16</v>
      </c>
      <c r="O365" s="484">
        <v>3453</v>
      </c>
      <c r="P365" s="484" t="s">
        <v>555</v>
      </c>
      <c r="Q365" s="484" t="s">
        <v>555</v>
      </c>
      <c r="R365" s="484" t="s">
        <v>555</v>
      </c>
      <c r="S365" s="484">
        <v>14</v>
      </c>
      <c r="T365" s="484">
        <v>12</v>
      </c>
      <c r="U365" s="484">
        <v>11666</v>
      </c>
      <c r="V365" s="484">
        <v>11582</v>
      </c>
      <c r="W365" s="482" t="s">
        <v>99</v>
      </c>
    </row>
    <row r="366" spans="1:23" s="475" customFormat="1" ht="9.75" customHeight="1" x14ac:dyDescent="0.15">
      <c r="A366" s="970" t="s">
        <v>1436</v>
      </c>
      <c r="B366" s="475" t="s">
        <v>555</v>
      </c>
      <c r="C366" s="475">
        <v>27979</v>
      </c>
      <c r="D366" s="475" t="s">
        <v>555</v>
      </c>
      <c r="E366" s="475" t="s">
        <v>555</v>
      </c>
      <c r="F366" s="475">
        <v>16</v>
      </c>
      <c r="G366" s="475">
        <v>552</v>
      </c>
      <c r="H366" s="475">
        <v>19909</v>
      </c>
      <c r="I366" s="475">
        <v>1558</v>
      </c>
      <c r="J366" s="475">
        <v>66</v>
      </c>
      <c r="K366" s="475">
        <v>2161</v>
      </c>
      <c r="L366" s="475">
        <v>18</v>
      </c>
      <c r="M366" s="475" t="s">
        <v>555</v>
      </c>
      <c r="N366" s="475" t="s">
        <v>555</v>
      </c>
      <c r="O366" s="475">
        <v>3599</v>
      </c>
      <c r="P366" s="475" t="s">
        <v>555</v>
      </c>
      <c r="Q366" s="475">
        <v>1</v>
      </c>
      <c r="R366" s="475" t="s">
        <v>555</v>
      </c>
      <c r="S366" s="475">
        <v>45</v>
      </c>
      <c r="T366" s="475">
        <v>54</v>
      </c>
      <c r="U366" s="475">
        <v>9914</v>
      </c>
      <c r="V366" s="475">
        <v>9718</v>
      </c>
      <c r="W366" s="480" t="s">
        <v>233</v>
      </c>
    </row>
    <row r="367" spans="1:23" s="475" customFormat="1" ht="9.75" customHeight="1" x14ac:dyDescent="0.15">
      <c r="A367" s="970" t="s">
        <v>1437</v>
      </c>
      <c r="B367" s="475" t="s">
        <v>555</v>
      </c>
      <c r="C367" s="475">
        <v>29749</v>
      </c>
      <c r="D367" s="475" t="s">
        <v>555</v>
      </c>
      <c r="E367" s="475">
        <v>41</v>
      </c>
      <c r="F367" s="475">
        <v>16</v>
      </c>
      <c r="G367" s="475">
        <v>392</v>
      </c>
      <c r="H367" s="475">
        <v>21191</v>
      </c>
      <c r="I367" s="475">
        <v>1442</v>
      </c>
      <c r="J367" s="475">
        <v>12</v>
      </c>
      <c r="K367" s="475">
        <v>1772</v>
      </c>
      <c r="L367" s="475">
        <v>33</v>
      </c>
      <c r="M367" s="475">
        <v>1</v>
      </c>
      <c r="N367" s="475" t="s">
        <v>555</v>
      </c>
      <c r="O367" s="475">
        <v>4792</v>
      </c>
      <c r="P367" s="475" t="s">
        <v>555</v>
      </c>
      <c r="Q367" s="475" t="s">
        <v>555</v>
      </c>
      <c r="R367" s="475" t="s">
        <v>555</v>
      </c>
      <c r="S367" s="475" t="s">
        <v>555</v>
      </c>
      <c r="T367" s="475">
        <v>57</v>
      </c>
      <c r="U367" s="475">
        <v>5530</v>
      </c>
      <c r="V367" s="475">
        <v>5234</v>
      </c>
      <c r="W367" s="480" t="s">
        <v>529</v>
      </c>
    </row>
    <row r="368" spans="1:23" s="475" customFormat="1" ht="9.75" customHeight="1" x14ac:dyDescent="0.15">
      <c r="A368" s="970" t="s">
        <v>804</v>
      </c>
      <c r="B368" s="475" t="s">
        <v>555</v>
      </c>
      <c r="C368" s="475">
        <v>32485</v>
      </c>
      <c r="D368" s="475" t="s">
        <v>555</v>
      </c>
      <c r="E368" s="475">
        <v>56</v>
      </c>
      <c r="F368" s="475" t="s">
        <v>555</v>
      </c>
      <c r="G368" s="475">
        <v>415</v>
      </c>
      <c r="H368" s="475">
        <v>21001</v>
      </c>
      <c r="I368" s="475">
        <v>1524</v>
      </c>
      <c r="J368" s="475">
        <v>14</v>
      </c>
      <c r="K368" s="475">
        <v>2280</v>
      </c>
      <c r="L368" s="475">
        <v>28</v>
      </c>
      <c r="M368" s="475" t="s">
        <v>555</v>
      </c>
      <c r="N368" s="475" t="s">
        <v>555</v>
      </c>
      <c r="O368" s="475">
        <v>6860</v>
      </c>
      <c r="P368" s="475">
        <v>17</v>
      </c>
      <c r="Q368" s="475">
        <v>236</v>
      </c>
      <c r="R368" s="475" t="s">
        <v>555</v>
      </c>
      <c r="S368" s="475">
        <v>14</v>
      </c>
      <c r="T368" s="475">
        <v>40</v>
      </c>
      <c r="U368" s="475">
        <v>4735</v>
      </c>
      <c r="V368" s="475">
        <v>4306</v>
      </c>
      <c r="W368" s="480" t="s">
        <v>599</v>
      </c>
    </row>
    <row r="369" spans="1:23" s="475" customFormat="1" ht="9.75" customHeight="1" x14ac:dyDescent="0.15">
      <c r="A369" s="970" t="s">
        <v>776</v>
      </c>
      <c r="B369" s="475" t="s">
        <v>555</v>
      </c>
      <c r="C369" s="475">
        <v>33103</v>
      </c>
      <c r="D369" s="475">
        <v>28</v>
      </c>
      <c r="E369" s="475">
        <v>68</v>
      </c>
      <c r="F369" s="475" t="s">
        <v>555</v>
      </c>
      <c r="G369" s="475">
        <v>345</v>
      </c>
      <c r="H369" s="475">
        <v>17904</v>
      </c>
      <c r="I369" s="475">
        <v>1453</v>
      </c>
      <c r="J369" s="475">
        <v>8</v>
      </c>
      <c r="K369" s="475">
        <v>605</v>
      </c>
      <c r="L369" s="475">
        <v>22</v>
      </c>
      <c r="M369" s="475" t="s">
        <v>555</v>
      </c>
      <c r="N369" s="475">
        <v>10</v>
      </c>
      <c r="O369" s="475">
        <v>10581</v>
      </c>
      <c r="P369" s="475" t="s">
        <v>555</v>
      </c>
      <c r="Q369" s="475">
        <v>1829</v>
      </c>
      <c r="R369" s="475">
        <v>236</v>
      </c>
      <c r="S369" s="475" t="s">
        <v>555</v>
      </c>
      <c r="T369" s="475">
        <v>14</v>
      </c>
      <c r="U369" s="475">
        <v>4848</v>
      </c>
      <c r="V369" s="475">
        <v>4295</v>
      </c>
      <c r="W369" s="480" t="s">
        <v>777</v>
      </c>
    </row>
    <row r="370" spans="1:23" s="475" customFormat="1" ht="6.75" customHeight="1" x14ac:dyDescent="0.15">
      <c r="A370" s="970"/>
      <c r="W370" s="480"/>
    </row>
    <row r="371" spans="1:23" s="475" customFormat="1" ht="9.75" customHeight="1" x14ac:dyDescent="0.15">
      <c r="A371" s="970" t="s">
        <v>738</v>
      </c>
      <c r="B371" s="475" t="s">
        <v>555</v>
      </c>
      <c r="C371" s="475">
        <v>32134</v>
      </c>
      <c r="D371" s="475" t="s">
        <v>555</v>
      </c>
      <c r="E371" s="475">
        <v>69</v>
      </c>
      <c r="F371" s="475" t="s">
        <v>555</v>
      </c>
      <c r="G371" s="475">
        <v>391</v>
      </c>
      <c r="H371" s="475">
        <v>20500</v>
      </c>
      <c r="I371" s="475">
        <v>1648</v>
      </c>
      <c r="J371" s="475" t="s">
        <v>555</v>
      </c>
      <c r="K371" s="475">
        <v>2035</v>
      </c>
      <c r="L371" s="475">
        <v>22</v>
      </c>
      <c r="M371" s="475" t="s">
        <v>555</v>
      </c>
      <c r="N371" s="475" t="s">
        <v>555</v>
      </c>
      <c r="O371" s="475">
        <v>7028</v>
      </c>
      <c r="P371" s="475">
        <v>17</v>
      </c>
      <c r="Q371" s="475">
        <v>370</v>
      </c>
      <c r="R371" s="475" t="s">
        <v>555</v>
      </c>
      <c r="S371" s="475" t="s">
        <v>555</v>
      </c>
      <c r="T371" s="475">
        <v>54</v>
      </c>
      <c r="U371" s="475">
        <v>4933</v>
      </c>
      <c r="V371" s="475">
        <v>4451</v>
      </c>
      <c r="W371" s="480" t="s">
        <v>600</v>
      </c>
    </row>
    <row r="372" spans="1:23" s="475" customFormat="1" ht="9.75" customHeight="1" x14ac:dyDescent="0.15">
      <c r="A372" s="970" t="s">
        <v>776</v>
      </c>
      <c r="B372" s="475" t="s">
        <v>555</v>
      </c>
      <c r="C372" s="475">
        <v>34418</v>
      </c>
      <c r="D372" s="475">
        <v>28</v>
      </c>
      <c r="E372" s="475">
        <v>100</v>
      </c>
      <c r="F372" s="475" t="s">
        <v>555</v>
      </c>
      <c r="G372" s="475">
        <v>431</v>
      </c>
      <c r="H372" s="475">
        <v>17617</v>
      </c>
      <c r="I372" s="475">
        <v>1430</v>
      </c>
      <c r="J372" s="475">
        <v>8</v>
      </c>
      <c r="K372" s="475">
        <v>987</v>
      </c>
      <c r="L372" s="475">
        <v>23</v>
      </c>
      <c r="M372" s="475" t="s">
        <v>555</v>
      </c>
      <c r="N372" s="475">
        <v>10</v>
      </c>
      <c r="O372" s="475">
        <v>10201</v>
      </c>
      <c r="P372" s="475" t="s">
        <v>555</v>
      </c>
      <c r="Q372" s="475">
        <v>3236</v>
      </c>
      <c r="R372" s="475">
        <v>347</v>
      </c>
      <c r="S372" s="475" t="s">
        <v>555</v>
      </c>
      <c r="T372" s="475" t="s">
        <v>555</v>
      </c>
      <c r="U372" s="475">
        <v>4823</v>
      </c>
      <c r="V372" s="475">
        <v>4174</v>
      </c>
      <c r="W372" s="480" t="s">
        <v>779</v>
      </c>
    </row>
    <row r="373" spans="1:23" s="475" customFormat="1" ht="6.75" customHeight="1" x14ac:dyDescent="0.15">
      <c r="A373" s="970"/>
      <c r="W373" s="480"/>
    </row>
    <row r="374" spans="1:23" s="475" customFormat="1" ht="9.75" customHeight="1" x14ac:dyDescent="0.15">
      <c r="A374" s="970" t="s">
        <v>780</v>
      </c>
      <c r="B374" s="475" t="s">
        <v>555</v>
      </c>
      <c r="C374" s="475">
        <v>7475</v>
      </c>
      <c r="D374" s="475" t="s">
        <v>555</v>
      </c>
      <c r="E374" s="475">
        <v>13</v>
      </c>
      <c r="F374" s="475" t="s">
        <v>555</v>
      </c>
      <c r="G374" s="475">
        <v>92</v>
      </c>
      <c r="H374" s="475">
        <v>5022</v>
      </c>
      <c r="I374" s="475">
        <v>333</v>
      </c>
      <c r="J374" s="475" t="s">
        <v>555</v>
      </c>
      <c r="K374" s="475">
        <v>138</v>
      </c>
      <c r="L374" s="475">
        <v>7</v>
      </c>
      <c r="M374" s="475" t="s">
        <v>555</v>
      </c>
      <c r="N374" s="475" t="s">
        <v>555</v>
      </c>
      <c r="O374" s="475">
        <v>1717</v>
      </c>
      <c r="P374" s="475" t="s">
        <v>555</v>
      </c>
      <c r="Q374" s="475">
        <v>139</v>
      </c>
      <c r="R374" s="475" t="s">
        <v>555</v>
      </c>
      <c r="S374" s="475" t="s">
        <v>555</v>
      </c>
      <c r="T374" s="475">
        <v>14</v>
      </c>
      <c r="U374" s="475">
        <v>1208</v>
      </c>
      <c r="V374" s="475">
        <v>1094</v>
      </c>
      <c r="W374" s="480" t="s">
        <v>601</v>
      </c>
    </row>
    <row r="375" spans="1:23" s="475" customFormat="1" ht="9.75" customHeight="1" x14ac:dyDescent="0.15">
      <c r="A375" s="970" t="s">
        <v>1416</v>
      </c>
      <c r="B375" s="475" t="s">
        <v>555</v>
      </c>
      <c r="C375" s="475">
        <v>6769</v>
      </c>
      <c r="D375" s="475">
        <v>14</v>
      </c>
      <c r="E375" s="475">
        <v>27</v>
      </c>
      <c r="F375" s="475" t="s">
        <v>555</v>
      </c>
      <c r="G375" s="475">
        <v>115</v>
      </c>
      <c r="H375" s="475">
        <v>4169</v>
      </c>
      <c r="I375" s="475">
        <v>303</v>
      </c>
      <c r="J375" s="475" t="s">
        <v>555</v>
      </c>
      <c r="K375" s="475">
        <v>127</v>
      </c>
      <c r="L375" s="475">
        <v>10</v>
      </c>
      <c r="M375" s="475" t="s">
        <v>555</v>
      </c>
      <c r="N375" s="475" t="s">
        <v>555</v>
      </c>
      <c r="O375" s="475">
        <v>1807</v>
      </c>
      <c r="P375" s="475" t="s">
        <v>555</v>
      </c>
      <c r="Q375" s="475">
        <v>139</v>
      </c>
      <c r="R375" s="475">
        <v>58</v>
      </c>
      <c r="S375" s="475" t="s">
        <v>555</v>
      </c>
      <c r="T375" s="475" t="s">
        <v>555</v>
      </c>
      <c r="U375" s="475">
        <v>1286</v>
      </c>
      <c r="V375" s="475">
        <v>1151</v>
      </c>
      <c r="W375" s="480" t="s">
        <v>100</v>
      </c>
    </row>
    <row r="376" spans="1:23" s="475" customFormat="1" ht="9.75" customHeight="1" x14ac:dyDescent="0.15">
      <c r="A376" s="970" t="s">
        <v>819</v>
      </c>
      <c r="B376" s="475" t="s">
        <v>555</v>
      </c>
      <c r="C376" s="475">
        <v>8804</v>
      </c>
      <c r="D376" s="475">
        <v>14</v>
      </c>
      <c r="E376" s="475">
        <v>28</v>
      </c>
      <c r="F376" s="475" t="s">
        <v>555</v>
      </c>
      <c r="G376" s="475">
        <v>69</v>
      </c>
      <c r="H376" s="475">
        <v>4146</v>
      </c>
      <c r="I376" s="475">
        <v>468</v>
      </c>
      <c r="J376" s="475">
        <v>6</v>
      </c>
      <c r="K376" s="475">
        <v>186</v>
      </c>
      <c r="L376" s="475" t="s">
        <v>555</v>
      </c>
      <c r="M376" s="475" t="s">
        <v>555</v>
      </c>
      <c r="N376" s="475">
        <v>10</v>
      </c>
      <c r="O376" s="475">
        <v>2311</v>
      </c>
      <c r="P376" s="475" t="s">
        <v>555</v>
      </c>
      <c r="Q376" s="475">
        <v>1466</v>
      </c>
      <c r="R376" s="475">
        <v>100</v>
      </c>
      <c r="S376" s="475" t="s">
        <v>555</v>
      </c>
      <c r="T376" s="475" t="s">
        <v>555</v>
      </c>
      <c r="U376" s="475">
        <v>1202</v>
      </c>
      <c r="V376" s="475">
        <v>1069</v>
      </c>
      <c r="W376" s="480" t="s">
        <v>101</v>
      </c>
    </row>
    <row r="377" spans="1:23" s="475" customFormat="1" ht="9.75" customHeight="1" x14ac:dyDescent="0.15">
      <c r="A377" s="970" t="s">
        <v>1417</v>
      </c>
      <c r="B377" s="475" t="s">
        <v>555</v>
      </c>
      <c r="C377" s="475">
        <v>10055</v>
      </c>
      <c r="D377" s="475" t="s">
        <v>555</v>
      </c>
      <c r="E377" s="475" t="s">
        <v>555</v>
      </c>
      <c r="F377" s="475" t="s">
        <v>555</v>
      </c>
      <c r="G377" s="475">
        <v>69</v>
      </c>
      <c r="H377" s="475">
        <v>4567</v>
      </c>
      <c r="I377" s="475">
        <v>349</v>
      </c>
      <c r="J377" s="475">
        <v>2</v>
      </c>
      <c r="K377" s="475">
        <v>154</v>
      </c>
      <c r="L377" s="475">
        <v>5</v>
      </c>
      <c r="M377" s="475" t="s">
        <v>555</v>
      </c>
      <c r="N377" s="475" t="s">
        <v>555</v>
      </c>
      <c r="O377" s="475">
        <v>4746</v>
      </c>
      <c r="P377" s="475" t="s">
        <v>555</v>
      </c>
      <c r="Q377" s="475">
        <v>85</v>
      </c>
      <c r="R377" s="475">
        <v>78</v>
      </c>
      <c r="S377" s="475" t="s">
        <v>555</v>
      </c>
      <c r="T377" s="475" t="s">
        <v>555</v>
      </c>
      <c r="U377" s="475">
        <v>1152</v>
      </c>
      <c r="V377" s="475">
        <v>981</v>
      </c>
      <c r="W377" s="480" t="s">
        <v>102</v>
      </c>
    </row>
    <row r="378" spans="1:23" s="475" customFormat="1" ht="9.75" customHeight="1" x14ac:dyDescent="0.15">
      <c r="A378" s="970" t="s">
        <v>1418</v>
      </c>
      <c r="B378" s="475" t="s">
        <v>555</v>
      </c>
      <c r="C378" s="475">
        <v>8790</v>
      </c>
      <c r="D378" s="475" t="s">
        <v>555</v>
      </c>
      <c r="E378" s="475">
        <v>45</v>
      </c>
      <c r="F378" s="475" t="s">
        <v>555</v>
      </c>
      <c r="G378" s="475">
        <v>178</v>
      </c>
      <c r="H378" s="475">
        <v>4735</v>
      </c>
      <c r="I378" s="475">
        <v>310</v>
      </c>
      <c r="J378" s="475" t="s">
        <v>555</v>
      </c>
      <c r="K378" s="475">
        <v>520</v>
      </c>
      <c r="L378" s="475">
        <v>8</v>
      </c>
      <c r="M378" s="475" t="s">
        <v>555</v>
      </c>
      <c r="N378" s="475" t="s">
        <v>555</v>
      </c>
      <c r="O378" s="475">
        <v>1337</v>
      </c>
      <c r="P378" s="475" t="s">
        <v>555</v>
      </c>
      <c r="Q378" s="475">
        <v>1546</v>
      </c>
      <c r="R378" s="475">
        <v>111</v>
      </c>
      <c r="S378" s="475" t="s">
        <v>555</v>
      </c>
      <c r="T378" s="475" t="s">
        <v>555</v>
      </c>
      <c r="U378" s="475">
        <v>1183</v>
      </c>
      <c r="V378" s="475">
        <v>973</v>
      </c>
      <c r="W378" s="480" t="s">
        <v>785</v>
      </c>
    </row>
    <row r="379" spans="1:23" s="475" customFormat="1" ht="6.75" customHeight="1" x14ac:dyDescent="0.15">
      <c r="A379" s="970"/>
      <c r="W379" s="480"/>
    </row>
    <row r="380" spans="1:23" s="475" customFormat="1" ht="9.75" customHeight="1" x14ac:dyDescent="0.15">
      <c r="A380" s="970" t="s">
        <v>1419</v>
      </c>
      <c r="B380" s="475" t="s">
        <v>555</v>
      </c>
      <c r="C380" s="475">
        <v>2745</v>
      </c>
      <c r="D380" s="475" t="s">
        <v>555</v>
      </c>
      <c r="E380" s="475" t="s">
        <v>555</v>
      </c>
      <c r="F380" s="475" t="s">
        <v>555</v>
      </c>
      <c r="G380" s="475" t="s">
        <v>555</v>
      </c>
      <c r="H380" s="475">
        <v>1988</v>
      </c>
      <c r="I380" s="475">
        <v>101</v>
      </c>
      <c r="J380" s="475" t="s">
        <v>555</v>
      </c>
      <c r="K380" s="475">
        <v>61</v>
      </c>
      <c r="L380" s="475">
        <v>4</v>
      </c>
      <c r="M380" s="475" t="s">
        <v>555</v>
      </c>
      <c r="N380" s="475" t="s">
        <v>555</v>
      </c>
      <c r="O380" s="475">
        <v>591</v>
      </c>
      <c r="P380" s="475" t="s">
        <v>555</v>
      </c>
      <c r="Q380" s="475" t="s">
        <v>555</v>
      </c>
      <c r="R380" s="475" t="s">
        <v>555</v>
      </c>
      <c r="S380" s="475" t="s">
        <v>555</v>
      </c>
      <c r="T380" s="475" t="s">
        <v>555</v>
      </c>
      <c r="U380" s="475">
        <v>310</v>
      </c>
      <c r="V380" s="475">
        <v>299</v>
      </c>
      <c r="W380" s="480" t="s">
        <v>602</v>
      </c>
    </row>
    <row r="381" spans="1:23" s="475" customFormat="1" ht="9.75" customHeight="1" x14ac:dyDescent="0.15">
      <c r="A381" s="970" t="s">
        <v>1420</v>
      </c>
      <c r="B381" s="475" t="s">
        <v>555</v>
      </c>
      <c r="C381" s="475">
        <v>2101</v>
      </c>
      <c r="D381" s="475" t="s">
        <v>555</v>
      </c>
      <c r="E381" s="475">
        <v>13</v>
      </c>
      <c r="F381" s="475" t="s">
        <v>555</v>
      </c>
      <c r="G381" s="475">
        <v>92</v>
      </c>
      <c r="H381" s="475">
        <v>1296</v>
      </c>
      <c r="I381" s="475">
        <v>69</v>
      </c>
      <c r="J381" s="475" t="s">
        <v>555</v>
      </c>
      <c r="K381" s="475">
        <v>29</v>
      </c>
      <c r="L381" s="475" t="s">
        <v>555</v>
      </c>
      <c r="M381" s="475" t="s">
        <v>555</v>
      </c>
      <c r="N381" s="475" t="s">
        <v>555</v>
      </c>
      <c r="O381" s="475">
        <v>495</v>
      </c>
      <c r="P381" s="475" t="s">
        <v>555</v>
      </c>
      <c r="Q381" s="475">
        <v>93</v>
      </c>
      <c r="R381" s="475" t="s">
        <v>555</v>
      </c>
      <c r="S381" s="475" t="s">
        <v>555</v>
      </c>
      <c r="T381" s="475">
        <v>14</v>
      </c>
      <c r="U381" s="475">
        <v>361</v>
      </c>
      <c r="V381" s="475">
        <v>293</v>
      </c>
      <c r="W381" s="480" t="s">
        <v>86</v>
      </c>
    </row>
    <row r="382" spans="1:23" s="475" customFormat="1" ht="9.75" customHeight="1" x14ac:dyDescent="0.15">
      <c r="A382" s="970" t="s">
        <v>1421</v>
      </c>
      <c r="B382" s="475" t="s">
        <v>555</v>
      </c>
      <c r="C382" s="475">
        <v>2629</v>
      </c>
      <c r="D382" s="475" t="s">
        <v>555</v>
      </c>
      <c r="E382" s="475" t="s">
        <v>555</v>
      </c>
      <c r="F382" s="475" t="s">
        <v>555</v>
      </c>
      <c r="G382" s="475" t="s">
        <v>555</v>
      </c>
      <c r="H382" s="475">
        <v>1738</v>
      </c>
      <c r="I382" s="475">
        <v>163</v>
      </c>
      <c r="J382" s="475" t="s">
        <v>555</v>
      </c>
      <c r="K382" s="475">
        <v>48</v>
      </c>
      <c r="L382" s="475">
        <v>3</v>
      </c>
      <c r="M382" s="475" t="s">
        <v>555</v>
      </c>
      <c r="N382" s="475" t="s">
        <v>555</v>
      </c>
      <c r="O382" s="475">
        <v>631</v>
      </c>
      <c r="P382" s="475" t="s">
        <v>555</v>
      </c>
      <c r="Q382" s="475">
        <v>46</v>
      </c>
      <c r="R382" s="475" t="s">
        <v>555</v>
      </c>
      <c r="S382" s="475" t="s">
        <v>555</v>
      </c>
      <c r="T382" s="475" t="s">
        <v>555</v>
      </c>
      <c r="U382" s="475">
        <v>537</v>
      </c>
      <c r="V382" s="475">
        <v>502</v>
      </c>
      <c r="W382" s="480" t="s">
        <v>87</v>
      </c>
    </row>
    <row r="383" spans="1:23" s="475" customFormat="1" ht="9.75" customHeight="1" x14ac:dyDescent="0.15">
      <c r="A383" s="970" t="s">
        <v>1422</v>
      </c>
      <c r="B383" s="475" t="s">
        <v>555</v>
      </c>
      <c r="C383" s="475">
        <v>2121</v>
      </c>
      <c r="D383" s="475">
        <v>14</v>
      </c>
      <c r="E383" s="475" t="s">
        <v>555</v>
      </c>
      <c r="F383" s="475" t="s">
        <v>555</v>
      </c>
      <c r="G383" s="475">
        <v>46</v>
      </c>
      <c r="H383" s="475">
        <v>1511</v>
      </c>
      <c r="I383" s="475">
        <v>101</v>
      </c>
      <c r="J383" s="475" t="s">
        <v>555</v>
      </c>
      <c r="K383" s="475">
        <v>33</v>
      </c>
      <c r="L383" s="475">
        <v>5</v>
      </c>
      <c r="M383" s="475" t="s">
        <v>555</v>
      </c>
      <c r="N383" s="475" t="s">
        <v>555</v>
      </c>
      <c r="O383" s="475">
        <v>410</v>
      </c>
      <c r="P383" s="475" t="s">
        <v>555</v>
      </c>
      <c r="Q383" s="475">
        <v>1</v>
      </c>
      <c r="R383" s="475" t="s">
        <v>555</v>
      </c>
      <c r="S383" s="475" t="s">
        <v>555</v>
      </c>
      <c r="T383" s="475" t="s">
        <v>555</v>
      </c>
      <c r="U383" s="475">
        <v>556</v>
      </c>
      <c r="V383" s="475">
        <v>470</v>
      </c>
      <c r="W383" s="480" t="s">
        <v>88</v>
      </c>
    </row>
    <row r="384" spans="1:23" s="475" customFormat="1" ht="9.75" customHeight="1" x14ac:dyDescent="0.15">
      <c r="A384" s="970" t="s">
        <v>823</v>
      </c>
      <c r="B384" s="475" t="s">
        <v>555</v>
      </c>
      <c r="C384" s="475">
        <v>1954</v>
      </c>
      <c r="D384" s="475" t="s">
        <v>555</v>
      </c>
      <c r="E384" s="475">
        <v>14</v>
      </c>
      <c r="F384" s="475" t="s">
        <v>555</v>
      </c>
      <c r="G384" s="475">
        <v>23</v>
      </c>
      <c r="H384" s="475">
        <v>1237</v>
      </c>
      <c r="I384" s="475">
        <v>32</v>
      </c>
      <c r="J384" s="475" t="s">
        <v>555</v>
      </c>
      <c r="K384" s="475">
        <v>77</v>
      </c>
      <c r="L384" s="475" t="s">
        <v>555</v>
      </c>
      <c r="M384" s="475" t="s">
        <v>555</v>
      </c>
      <c r="N384" s="475" t="s">
        <v>555</v>
      </c>
      <c r="O384" s="475">
        <v>510</v>
      </c>
      <c r="P384" s="475" t="s">
        <v>555</v>
      </c>
      <c r="Q384" s="475">
        <v>46</v>
      </c>
      <c r="R384" s="475">
        <v>15</v>
      </c>
      <c r="S384" s="475" t="s">
        <v>555</v>
      </c>
      <c r="T384" s="475" t="s">
        <v>555</v>
      </c>
      <c r="U384" s="475">
        <v>318</v>
      </c>
      <c r="V384" s="475">
        <v>301</v>
      </c>
      <c r="W384" s="480" t="s">
        <v>103</v>
      </c>
    </row>
    <row r="385" spans="1:23" s="475" customFormat="1" ht="9.75" customHeight="1" x14ac:dyDescent="0.15">
      <c r="A385" s="970" t="s">
        <v>1423</v>
      </c>
      <c r="B385" s="475" t="s">
        <v>555</v>
      </c>
      <c r="C385" s="475">
        <v>2694</v>
      </c>
      <c r="D385" s="475" t="s">
        <v>555</v>
      </c>
      <c r="E385" s="475">
        <v>13</v>
      </c>
      <c r="F385" s="475" t="s">
        <v>555</v>
      </c>
      <c r="G385" s="475">
        <v>46</v>
      </c>
      <c r="H385" s="475">
        <v>1421</v>
      </c>
      <c r="I385" s="475">
        <v>170</v>
      </c>
      <c r="J385" s="475" t="s">
        <v>555</v>
      </c>
      <c r="K385" s="475">
        <v>17</v>
      </c>
      <c r="L385" s="475">
        <v>5</v>
      </c>
      <c r="M385" s="475" t="s">
        <v>555</v>
      </c>
      <c r="N385" s="475" t="s">
        <v>555</v>
      </c>
      <c r="O385" s="475">
        <v>887</v>
      </c>
      <c r="P385" s="475" t="s">
        <v>555</v>
      </c>
      <c r="Q385" s="475">
        <v>92</v>
      </c>
      <c r="R385" s="475">
        <v>43</v>
      </c>
      <c r="S385" s="475" t="s">
        <v>555</v>
      </c>
      <c r="T385" s="475" t="s">
        <v>555</v>
      </c>
      <c r="U385" s="475">
        <v>412</v>
      </c>
      <c r="V385" s="475">
        <v>380</v>
      </c>
      <c r="W385" s="480" t="s">
        <v>104</v>
      </c>
    </row>
    <row r="386" spans="1:23" s="475" customFormat="1" ht="9.75" customHeight="1" x14ac:dyDescent="0.15">
      <c r="A386" s="970" t="s">
        <v>1424</v>
      </c>
      <c r="B386" s="475" t="s">
        <v>555</v>
      </c>
      <c r="C386" s="475">
        <v>2872</v>
      </c>
      <c r="D386" s="475" t="s">
        <v>555</v>
      </c>
      <c r="E386" s="475">
        <v>28</v>
      </c>
      <c r="F386" s="475" t="s">
        <v>555</v>
      </c>
      <c r="G386" s="475" t="s">
        <v>555</v>
      </c>
      <c r="H386" s="475">
        <v>1683</v>
      </c>
      <c r="I386" s="475">
        <v>163</v>
      </c>
      <c r="J386" s="475" t="s">
        <v>555</v>
      </c>
      <c r="K386" s="475">
        <v>78</v>
      </c>
      <c r="L386" s="475" t="s">
        <v>555</v>
      </c>
      <c r="M386" s="475" t="s">
        <v>555</v>
      </c>
      <c r="N386" s="475">
        <v>10</v>
      </c>
      <c r="O386" s="475">
        <v>819</v>
      </c>
      <c r="P386" s="475" t="s">
        <v>555</v>
      </c>
      <c r="Q386" s="475">
        <v>40</v>
      </c>
      <c r="R386" s="475">
        <v>51</v>
      </c>
      <c r="S386" s="475" t="s">
        <v>555</v>
      </c>
      <c r="T386" s="475" t="s">
        <v>555</v>
      </c>
      <c r="U386" s="475">
        <v>433</v>
      </c>
      <c r="V386" s="475">
        <v>398</v>
      </c>
      <c r="W386" s="480" t="s">
        <v>105</v>
      </c>
    </row>
    <row r="387" spans="1:23" s="475" customFormat="1" ht="9.75" customHeight="1" x14ac:dyDescent="0.15">
      <c r="A387" s="970" t="s">
        <v>1425</v>
      </c>
      <c r="B387" s="475" t="s">
        <v>555</v>
      </c>
      <c r="C387" s="475">
        <v>2545</v>
      </c>
      <c r="D387" s="475">
        <v>14</v>
      </c>
      <c r="E387" s="475" t="s">
        <v>555</v>
      </c>
      <c r="F387" s="475" t="s">
        <v>555</v>
      </c>
      <c r="G387" s="475">
        <v>23</v>
      </c>
      <c r="H387" s="475">
        <v>1307</v>
      </c>
      <c r="I387" s="475">
        <v>188</v>
      </c>
      <c r="J387" s="475">
        <v>2</v>
      </c>
      <c r="K387" s="475">
        <v>92</v>
      </c>
      <c r="L387" s="475" t="s">
        <v>555</v>
      </c>
      <c r="M387" s="475" t="s">
        <v>555</v>
      </c>
      <c r="N387" s="475" t="s">
        <v>555</v>
      </c>
      <c r="O387" s="475">
        <v>863</v>
      </c>
      <c r="P387" s="475" t="s">
        <v>555</v>
      </c>
      <c r="Q387" s="475">
        <v>23</v>
      </c>
      <c r="R387" s="475">
        <v>33</v>
      </c>
      <c r="S387" s="475" t="s">
        <v>555</v>
      </c>
      <c r="T387" s="475" t="s">
        <v>555</v>
      </c>
      <c r="U387" s="475">
        <v>411</v>
      </c>
      <c r="V387" s="475">
        <v>361</v>
      </c>
      <c r="W387" s="480" t="s">
        <v>106</v>
      </c>
    </row>
    <row r="388" spans="1:23" s="475" customFormat="1" ht="9.75" customHeight="1" x14ac:dyDescent="0.15">
      <c r="A388" s="970" t="s">
        <v>1426</v>
      </c>
      <c r="B388" s="475" t="s">
        <v>555</v>
      </c>
      <c r="C388" s="475">
        <v>3387</v>
      </c>
      <c r="D388" s="475" t="s">
        <v>555</v>
      </c>
      <c r="E388" s="475" t="s">
        <v>555</v>
      </c>
      <c r="F388" s="475" t="s">
        <v>555</v>
      </c>
      <c r="G388" s="475">
        <v>46</v>
      </c>
      <c r="H388" s="475">
        <v>1156</v>
      </c>
      <c r="I388" s="475">
        <v>117</v>
      </c>
      <c r="J388" s="475">
        <v>4</v>
      </c>
      <c r="K388" s="475">
        <v>16</v>
      </c>
      <c r="L388" s="475" t="s">
        <v>555</v>
      </c>
      <c r="M388" s="475" t="s">
        <v>555</v>
      </c>
      <c r="N388" s="475" t="s">
        <v>555</v>
      </c>
      <c r="O388" s="475">
        <v>629</v>
      </c>
      <c r="P388" s="475" t="s">
        <v>555</v>
      </c>
      <c r="Q388" s="475">
        <v>1403</v>
      </c>
      <c r="R388" s="475">
        <v>16</v>
      </c>
      <c r="S388" s="475" t="s">
        <v>555</v>
      </c>
      <c r="T388" s="475" t="s">
        <v>555</v>
      </c>
      <c r="U388" s="475">
        <v>358</v>
      </c>
      <c r="V388" s="475">
        <v>310</v>
      </c>
      <c r="W388" s="480" t="s">
        <v>107</v>
      </c>
    </row>
    <row r="389" spans="1:23" s="475" customFormat="1" ht="9.75" customHeight="1" x14ac:dyDescent="0.15">
      <c r="A389" s="970" t="s">
        <v>1427</v>
      </c>
      <c r="B389" s="475" t="s">
        <v>555</v>
      </c>
      <c r="C389" s="475">
        <v>5691</v>
      </c>
      <c r="D389" s="475" t="s">
        <v>555</v>
      </c>
      <c r="E389" s="475" t="s">
        <v>555</v>
      </c>
      <c r="F389" s="475" t="s">
        <v>555</v>
      </c>
      <c r="G389" s="475" t="s">
        <v>555</v>
      </c>
      <c r="H389" s="475">
        <v>1422</v>
      </c>
      <c r="I389" s="475">
        <v>78</v>
      </c>
      <c r="J389" s="475" t="s">
        <v>555</v>
      </c>
      <c r="K389" s="475">
        <v>13</v>
      </c>
      <c r="L389" s="475">
        <v>5</v>
      </c>
      <c r="M389" s="475" t="s">
        <v>555</v>
      </c>
      <c r="N389" s="475" t="s">
        <v>555</v>
      </c>
      <c r="O389" s="475">
        <v>4079</v>
      </c>
      <c r="P389" s="475" t="s">
        <v>555</v>
      </c>
      <c r="Q389" s="475">
        <v>39</v>
      </c>
      <c r="R389" s="475">
        <v>55</v>
      </c>
      <c r="S389" s="475" t="s">
        <v>555</v>
      </c>
      <c r="T389" s="475" t="s">
        <v>555</v>
      </c>
      <c r="U389" s="475">
        <v>462</v>
      </c>
      <c r="V389" s="475">
        <v>417</v>
      </c>
      <c r="W389" s="480" t="s">
        <v>89</v>
      </c>
    </row>
    <row r="390" spans="1:23" s="475" customFormat="1" ht="9.75" customHeight="1" x14ac:dyDescent="0.15">
      <c r="A390" s="970" t="s">
        <v>1428</v>
      </c>
      <c r="B390" s="475" t="s">
        <v>555</v>
      </c>
      <c r="C390" s="475">
        <v>2077</v>
      </c>
      <c r="D390" s="475" t="s">
        <v>555</v>
      </c>
      <c r="E390" s="475" t="s">
        <v>555</v>
      </c>
      <c r="F390" s="475" t="s">
        <v>555</v>
      </c>
      <c r="G390" s="475">
        <v>23</v>
      </c>
      <c r="H390" s="475">
        <v>1360</v>
      </c>
      <c r="I390" s="475">
        <v>94</v>
      </c>
      <c r="J390" s="475" t="s">
        <v>555</v>
      </c>
      <c r="K390" s="475">
        <v>32</v>
      </c>
      <c r="L390" s="475" t="s">
        <v>555</v>
      </c>
      <c r="M390" s="475" t="s">
        <v>555</v>
      </c>
      <c r="N390" s="475" t="s">
        <v>555</v>
      </c>
      <c r="O390" s="475">
        <v>499</v>
      </c>
      <c r="P390" s="475" t="s">
        <v>555</v>
      </c>
      <c r="Q390" s="475">
        <v>46</v>
      </c>
      <c r="R390" s="475">
        <v>23</v>
      </c>
      <c r="S390" s="475" t="s">
        <v>555</v>
      </c>
      <c r="T390" s="475" t="s">
        <v>555</v>
      </c>
      <c r="U390" s="475">
        <v>281</v>
      </c>
      <c r="V390" s="475">
        <v>235</v>
      </c>
      <c r="W390" s="480" t="s">
        <v>90</v>
      </c>
    </row>
    <row r="391" spans="1:23" s="475" customFormat="1" ht="9.75" customHeight="1" x14ac:dyDescent="0.15">
      <c r="A391" s="970" t="s">
        <v>1429</v>
      </c>
      <c r="B391" s="475" t="s">
        <v>555</v>
      </c>
      <c r="C391" s="475">
        <v>2287</v>
      </c>
      <c r="D391" s="475" t="s">
        <v>555</v>
      </c>
      <c r="E391" s="475" t="s">
        <v>555</v>
      </c>
      <c r="F391" s="475" t="s">
        <v>555</v>
      </c>
      <c r="G391" s="475">
        <v>46</v>
      </c>
      <c r="H391" s="475">
        <v>1785</v>
      </c>
      <c r="I391" s="475">
        <v>177</v>
      </c>
      <c r="J391" s="475">
        <v>2</v>
      </c>
      <c r="K391" s="475">
        <v>109</v>
      </c>
      <c r="L391" s="475" t="s">
        <v>555</v>
      </c>
      <c r="M391" s="475" t="s">
        <v>555</v>
      </c>
      <c r="N391" s="475" t="s">
        <v>555</v>
      </c>
      <c r="O391" s="475">
        <v>168</v>
      </c>
      <c r="P391" s="475" t="s">
        <v>555</v>
      </c>
      <c r="Q391" s="475" t="s">
        <v>555</v>
      </c>
      <c r="R391" s="475" t="s">
        <v>555</v>
      </c>
      <c r="S391" s="475" t="s">
        <v>555</v>
      </c>
      <c r="T391" s="475" t="s">
        <v>555</v>
      </c>
      <c r="U391" s="475">
        <v>409</v>
      </c>
      <c r="V391" s="475">
        <v>329</v>
      </c>
      <c r="W391" s="480" t="s">
        <v>91</v>
      </c>
    </row>
    <row r="392" spans="1:23" s="475" customFormat="1" ht="9.75" customHeight="1" x14ac:dyDescent="0.15">
      <c r="A392" s="970" t="s">
        <v>1430</v>
      </c>
      <c r="B392" s="475" t="s">
        <v>555</v>
      </c>
      <c r="C392" s="475">
        <v>3894</v>
      </c>
      <c r="D392" s="475" t="s">
        <v>555</v>
      </c>
      <c r="E392" s="475" t="s">
        <v>555</v>
      </c>
      <c r="F392" s="475" t="s">
        <v>555</v>
      </c>
      <c r="G392" s="475">
        <v>23</v>
      </c>
      <c r="H392" s="475">
        <v>1723</v>
      </c>
      <c r="I392" s="475">
        <v>172</v>
      </c>
      <c r="J392" s="475" t="s">
        <v>555</v>
      </c>
      <c r="K392" s="475">
        <v>189</v>
      </c>
      <c r="L392" s="475" t="s">
        <v>555</v>
      </c>
      <c r="M392" s="475" t="s">
        <v>555</v>
      </c>
      <c r="N392" s="475" t="s">
        <v>555</v>
      </c>
      <c r="O392" s="475">
        <v>323</v>
      </c>
      <c r="P392" s="475" t="s">
        <v>555</v>
      </c>
      <c r="Q392" s="475">
        <v>1464</v>
      </c>
      <c r="R392" s="475" t="s">
        <v>555</v>
      </c>
      <c r="S392" s="475" t="s">
        <v>555</v>
      </c>
      <c r="T392" s="475" t="s">
        <v>555</v>
      </c>
      <c r="U392" s="475">
        <v>293</v>
      </c>
      <c r="V392" s="475">
        <v>262</v>
      </c>
      <c r="W392" s="480" t="s">
        <v>799</v>
      </c>
    </row>
    <row r="393" spans="1:23" s="475" customFormat="1" ht="9.75" customHeight="1" x14ac:dyDescent="0.15">
      <c r="A393" s="970" t="s">
        <v>1420</v>
      </c>
      <c r="B393" s="475" t="s">
        <v>555</v>
      </c>
      <c r="C393" s="475">
        <v>2393</v>
      </c>
      <c r="D393" s="475" t="s">
        <v>555</v>
      </c>
      <c r="E393" s="475">
        <v>14</v>
      </c>
      <c r="F393" s="475" t="s">
        <v>555</v>
      </c>
      <c r="G393" s="475">
        <v>116</v>
      </c>
      <c r="H393" s="475">
        <v>1481</v>
      </c>
      <c r="I393" s="475">
        <v>138</v>
      </c>
      <c r="J393" s="475" t="s">
        <v>555</v>
      </c>
      <c r="K393" s="475">
        <v>113</v>
      </c>
      <c r="L393" s="475">
        <v>4</v>
      </c>
      <c r="M393" s="475" t="s">
        <v>555</v>
      </c>
      <c r="N393" s="475" t="s">
        <v>555</v>
      </c>
      <c r="O393" s="475">
        <v>465</v>
      </c>
      <c r="P393" s="475" t="s">
        <v>555</v>
      </c>
      <c r="Q393" s="475">
        <v>62</v>
      </c>
      <c r="R393" s="475" t="s">
        <v>555</v>
      </c>
      <c r="S393" s="475" t="s">
        <v>555</v>
      </c>
      <c r="T393" s="475" t="s">
        <v>555</v>
      </c>
      <c r="U393" s="475">
        <v>523</v>
      </c>
      <c r="V393" s="475">
        <v>389</v>
      </c>
      <c r="W393" s="480" t="s">
        <v>86</v>
      </c>
    </row>
    <row r="394" spans="1:23" s="475" customFormat="1" ht="9.75" customHeight="1" x14ac:dyDescent="0.15">
      <c r="A394" s="971" t="s">
        <v>800</v>
      </c>
      <c r="B394" s="479" t="s">
        <v>555</v>
      </c>
      <c r="C394" s="478">
        <v>2503</v>
      </c>
      <c r="D394" s="478" t="s">
        <v>555</v>
      </c>
      <c r="E394" s="478">
        <v>31</v>
      </c>
      <c r="F394" s="478" t="s">
        <v>555</v>
      </c>
      <c r="G394" s="478">
        <v>39</v>
      </c>
      <c r="H394" s="478">
        <v>1531</v>
      </c>
      <c r="I394" s="478" t="s">
        <v>555</v>
      </c>
      <c r="J394" s="478" t="s">
        <v>555</v>
      </c>
      <c r="K394" s="478">
        <v>218</v>
      </c>
      <c r="L394" s="478">
        <v>4</v>
      </c>
      <c r="M394" s="478" t="s">
        <v>555</v>
      </c>
      <c r="N394" s="478" t="s">
        <v>555</v>
      </c>
      <c r="O394" s="478">
        <v>549</v>
      </c>
      <c r="P394" s="478" t="s">
        <v>555</v>
      </c>
      <c r="Q394" s="478">
        <v>20</v>
      </c>
      <c r="R394" s="478">
        <v>111</v>
      </c>
      <c r="S394" s="478" t="s">
        <v>555</v>
      </c>
      <c r="T394" s="478" t="s">
        <v>555</v>
      </c>
      <c r="U394" s="478">
        <v>367</v>
      </c>
      <c r="V394" s="478">
        <v>322</v>
      </c>
      <c r="W394" s="476" t="s">
        <v>87</v>
      </c>
    </row>
    <row r="395" spans="1:23" ht="12" customHeight="1" x14ac:dyDescent="0.15"/>
    <row r="396" spans="1:23" ht="12" customHeight="1" x14ac:dyDescent="0.15"/>
    <row r="397" spans="1:23" ht="12" customHeight="1" x14ac:dyDescent="0.15">
      <c r="K397" s="490" t="s">
        <v>108</v>
      </c>
    </row>
    <row r="398" spans="1:23" s="486" customFormat="1" ht="21" customHeight="1" x14ac:dyDescent="0.15">
      <c r="A398" s="1023" t="s">
        <v>230</v>
      </c>
      <c r="B398" s="489" t="s">
        <v>372</v>
      </c>
      <c r="C398" s="488"/>
      <c r="D398" s="488"/>
      <c r="E398" s="488"/>
      <c r="F398" s="488"/>
      <c r="G398" s="488"/>
      <c r="H398" s="488"/>
      <c r="I398" s="488"/>
      <c r="J398" s="488"/>
      <c r="K398" s="488"/>
      <c r="L398" s="488"/>
      <c r="M398" s="488"/>
      <c r="N398" s="488"/>
      <c r="O398" s="488"/>
      <c r="P398" s="488"/>
      <c r="Q398" s="488"/>
      <c r="R398" s="488"/>
      <c r="S398" s="851"/>
      <c r="T398" s="495" t="s">
        <v>371</v>
      </c>
      <c r="U398" s="488"/>
      <c r="V398" s="488"/>
      <c r="W398" s="1026" t="s">
        <v>92</v>
      </c>
    </row>
    <row r="399" spans="1:23" s="486" customFormat="1" ht="21" customHeight="1" x14ac:dyDescent="0.15">
      <c r="A399" s="1024"/>
      <c r="B399" s="489" t="s">
        <v>417</v>
      </c>
      <c r="C399" s="851"/>
      <c r="D399" s="852" t="s">
        <v>335</v>
      </c>
      <c r="E399" s="488"/>
      <c r="F399" s="488"/>
      <c r="G399" s="488"/>
      <c r="H399" s="488"/>
      <c r="I399" s="488"/>
      <c r="J399" s="851"/>
      <c r="K399" s="852" t="s">
        <v>318</v>
      </c>
      <c r="L399" s="488"/>
      <c r="M399" s="488"/>
      <c r="N399" s="851"/>
      <c r="O399" s="852" t="s">
        <v>317</v>
      </c>
      <c r="P399" s="488"/>
      <c r="Q399" s="851"/>
      <c r="R399" s="852" t="s">
        <v>1440</v>
      </c>
      <c r="S399" s="851"/>
      <c r="T399" s="1029" t="s">
        <v>370</v>
      </c>
      <c r="U399" s="852" t="s">
        <v>345</v>
      </c>
      <c r="V399" s="488"/>
      <c r="W399" s="1027"/>
    </row>
    <row r="400" spans="1:23" s="486" customFormat="1" ht="52.5" customHeight="1" x14ac:dyDescent="0.15">
      <c r="A400" s="1025"/>
      <c r="B400" s="487" t="s">
        <v>389</v>
      </c>
      <c r="C400" s="487" t="s">
        <v>1413</v>
      </c>
      <c r="D400" s="854" t="s">
        <v>1404</v>
      </c>
      <c r="E400" s="487" t="s">
        <v>415</v>
      </c>
      <c r="F400" s="487" t="s">
        <v>320</v>
      </c>
      <c r="G400" s="487" t="s">
        <v>694</v>
      </c>
      <c r="H400" s="487" t="s">
        <v>413</v>
      </c>
      <c r="I400" s="487" t="s">
        <v>316</v>
      </c>
      <c r="J400" s="487" t="s">
        <v>339</v>
      </c>
      <c r="K400" s="854" t="s">
        <v>26</v>
      </c>
      <c r="L400" s="487" t="s">
        <v>315</v>
      </c>
      <c r="M400" s="487" t="s">
        <v>314</v>
      </c>
      <c r="N400" s="487" t="s">
        <v>411</v>
      </c>
      <c r="O400" s="854" t="s">
        <v>60</v>
      </c>
      <c r="P400" s="487" t="s">
        <v>310</v>
      </c>
      <c r="Q400" s="487" t="s">
        <v>381</v>
      </c>
      <c r="R400" s="854" t="s">
        <v>409</v>
      </c>
      <c r="S400" s="487" t="s">
        <v>408</v>
      </c>
      <c r="T400" s="1030"/>
      <c r="U400" s="854" t="s">
        <v>1403</v>
      </c>
      <c r="V400" s="491" t="s">
        <v>334</v>
      </c>
      <c r="W400" s="1028"/>
    </row>
    <row r="401" spans="1:23" s="475" customFormat="1" ht="9.75" customHeight="1" x14ac:dyDescent="0.15">
      <c r="A401" s="969" t="s">
        <v>1435</v>
      </c>
      <c r="B401" s="485">
        <v>84</v>
      </c>
      <c r="C401" s="484" t="s">
        <v>555</v>
      </c>
      <c r="D401" s="484">
        <v>1293</v>
      </c>
      <c r="E401" s="484" t="s">
        <v>555</v>
      </c>
      <c r="F401" s="484">
        <v>273</v>
      </c>
      <c r="G401" s="484" t="s">
        <v>555</v>
      </c>
      <c r="H401" s="484" t="s">
        <v>555</v>
      </c>
      <c r="I401" s="484">
        <v>748</v>
      </c>
      <c r="J401" s="484">
        <v>272</v>
      </c>
      <c r="K401" s="484">
        <v>3644</v>
      </c>
      <c r="L401" s="484">
        <v>16</v>
      </c>
      <c r="M401" s="484">
        <v>48</v>
      </c>
      <c r="N401" s="484">
        <v>3580</v>
      </c>
      <c r="O401" s="484">
        <v>1669</v>
      </c>
      <c r="P401" s="484">
        <v>1307</v>
      </c>
      <c r="Q401" s="484">
        <v>362</v>
      </c>
      <c r="R401" s="484">
        <v>5048</v>
      </c>
      <c r="S401" s="484">
        <v>5048</v>
      </c>
      <c r="T401" s="484">
        <v>64876</v>
      </c>
      <c r="U401" s="484">
        <v>64876</v>
      </c>
      <c r="V401" s="484">
        <v>17195</v>
      </c>
      <c r="W401" s="482" t="s">
        <v>99</v>
      </c>
    </row>
    <row r="402" spans="1:23" s="475" customFormat="1" ht="9.75" customHeight="1" x14ac:dyDescent="0.15">
      <c r="A402" s="970" t="s">
        <v>773</v>
      </c>
      <c r="B402" s="475">
        <v>196</v>
      </c>
      <c r="C402" s="475" t="s">
        <v>555</v>
      </c>
      <c r="D402" s="475">
        <v>952</v>
      </c>
      <c r="E402" s="475">
        <v>6</v>
      </c>
      <c r="F402" s="475">
        <v>312</v>
      </c>
      <c r="G402" s="475" t="s">
        <v>555</v>
      </c>
      <c r="H402" s="475">
        <v>5</v>
      </c>
      <c r="I402" s="475">
        <v>621</v>
      </c>
      <c r="J402" s="475">
        <v>8</v>
      </c>
      <c r="K402" s="475">
        <v>672</v>
      </c>
      <c r="L402" s="475">
        <v>32</v>
      </c>
      <c r="M402" s="475">
        <v>112</v>
      </c>
      <c r="N402" s="475">
        <v>528</v>
      </c>
      <c r="O402" s="475">
        <v>1935</v>
      </c>
      <c r="P402" s="475">
        <v>1582</v>
      </c>
      <c r="Q402" s="475">
        <v>353</v>
      </c>
      <c r="R402" s="475">
        <v>5074</v>
      </c>
      <c r="S402" s="475">
        <v>5074</v>
      </c>
      <c r="T402" s="475">
        <v>95911</v>
      </c>
      <c r="U402" s="475">
        <v>95911</v>
      </c>
      <c r="V402" s="475">
        <v>5997</v>
      </c>
      <c r="W402" s="480" t="s">
        <v>233</v>
      </c>
    </row>
    <row r="403" spans="1:23" s="475" customFormat="1" ht="9.75" customHeight="1" x14ac:dyDescent="0.15">
      <c r="A403" s="970" t="s">
        <v>1437</v>
      </c>
      <c r="B403" s="475">
        <v>296</v>
      </c>
      <c r="C403" s="475" t="s">
        <v>555</v>
      </c>
      <c r="D403" s="475">
        <v>1449</v>
      </c>
      <c r="E403" s="475">
        <v>8</v>
      </c>
      <c r="F403" s="475">
        <v>312</v>
      </c>
      <c r="G403" s="475" t="s">
        <v>555</v>
      </c>
      <c r="H403" s="475">
        <v>10</v>
      </c>
      <c r="I403" s="475">
        <v>1006</v>
      </c>
      <c r="J403" s="475">
        <v>113</v>
      </c>
      <c r="K403" s="475">
        <v>576</v>
      </c>
      <c r="L403" s="475" t="s">
        <v>555</v>
      </c>
      <c r="M403" s="475">
        <v>80</v>
      </c>
      <c r="N403" s="475">
        <v>496</v>
      </c>
      <c r="O403" s="475">
        <v>1982</v>
      </c>
      <c r="P403" s="475">
        <v>1601</v>
      </c>
      <c r="Q403" s="475">
        <v>381</v>
      </c>
      <c r="R403" s="475">
        <v>7358</v>
      </c>
      <c r="S403" s="475">
        <v>7358</v>
      </c>
      <c r="T403" s="475">
        <v>79259</v>
      </c>
      <c r="U403" s="475">
        <v>79259</v>
      </c>
      <c r="V403" s="475" t="s">
        <v>555</v>
      </c>
      <c r="W403" s="480" t="s">
        <v>529</v>
      </c>
    </row>
    <row r="404" spans="1:23" s="475" customFormat="1" ht="9.75" customHeight="1" x14ac:dyDescent="0.15">
      <c r="A404" s="970" t="s">
        <v>1438</v>
      </c>
      <c r="B404" s="475">
        <v>429</v>
      </c>
      <c r="C404" s="475" t="s">
        <v>555</v>
      </c>
      <c r="D404" s="475">
        <v>1534</v>
      </c>
      <c r="E404" s="475">
        <v>8</v>
      </c>
      <c r="F404" s="475">
        <v>364</v>
      </c>
      <c r="G404" s="475">
        <v>1</v>
      </c>
      <c r="H404" s="475" t="s">
        <v>555</v>
      </c>
      <c r="I404" s="475">
        <v>985</v>
      </c>
      <c r="J404" s="475">
        <v>176</v>
      </c>
      <c r="K404" s="475">
        <v>773</v>
      </c>
      <c r="L404" s="475" t="s">
        <v>555</v>
      </c>
      <c r="M404" s="475">
        <v>58</v>
      </c>
      <c r="N404" s="475">
        <v>715</v>
      </c>
      <c r="O404" s="475">
        <v>1196</v>
      </c>
      <c r="P404" s="475">
        <v>722</v>
      </c>
      <c r="Q404" s="475">
        <v>474</v>
      </c>
      <c r="R404" s="475">
        <v>5828</v>
      </c>
      <c r="S404" s="475">
        <v>5828</v>
      </c>
      <c r="T404" s="475">
        <v>86688</v>
      </c>
      <c r="U404" s="475">
        <v>86688</v>
      </c>
      <c r="V404" s="475">
        <v>9002</v>
      </c>
      <c r="W404" s="480" t="s">
        <v>599</v>
      </c>
    </row>
    <row r="405" spans="1:23" s="475" customFormat="1" ht="9.75" customHeight="1" x14ac:dyDescent="0.15">
      <c r="A405" s="970" t="s">
        <v>776</v>
      </c>
      <c r="B405" s="475">
        <v>552</v>
      </c>
      <c r="C405" s="475">
        <v>1</v>
      </c>
      <c r="D405" s="475">
        <v>961</v>
      </c>
      <c r="E405" s="475">
        <v>16</v>
      </c>
      <c r="F405" s="475">
        <v>66</v>
      </c>
      <c r="G405" s="475" t="s">
        <v>555</v>
      </c>
      <c r="H405" s="475">
        <v>5</v>
      </c>
      <c r="I405" s="475">
        <v>576</v>
      </c>
      <c r="J405" s="475">
        <v>298</v>
      </c>
      <c r="K405" s="475">
        <v>663</v>
      </c>
      <c r="L405" s="475" t="s">
        <v>555</v>
      </c>
      <c r="M405" s="475">
        <v>12</v>
      </c>
      <c r="N405" s="475">
        <v>651</v>
      </c>
      <c r="O405" s="475">
        <v>1194</v>
      </c>
      <c r="P405" s="475">
        <v>718</v>
      </c>
      <c r="Q405" s="475">
        <v>476</v>
      </c>
      <c r="R405" s="475">
        <v>3409</v>
      </c>
      <c r="S405" s="475">
        <v>3409</v>
      </c>
      <c r="T405" s="475">
        <v>59956</v>
      </c>
      <c r="U405" s="475">
        <v>59956</v>
      </c>
      <c r="V405" s="475" t="s">
        <v>555</v>
      </c>
      <c r="W405" s="480" t="s">
        <v>777</v>
      </c>
    </row>
    <row r="406" spans="1:23" s="475" customFormat="1" ht="6.75" customHeight="1" x14ac:dyDescent="0.15">
      <c r="A406" s="970"/>
      <c r="W406" s="480"/>
    </row>
    <row r="407" spans="1:23" s="475" customFormat="1" ht="9.75" customHeight="1" x14ac:dyDescent="0.15">
      <c r="A407" s="970" t="s">
        <v>738</v>
      </c>
      <c r="B407" s="475">
        <v>482</v>
      </c>
      <c r="C407" s="475" t="s">
        <v>555</v>
      </c>
      <c r="D407" s="475">
        <v>1622</v>
      </c>
      <c r="E407" s="475">
        <v>9</v>
      </c>
      <c r="F407" s="475">
        <v>364</v>
      </c>
      <c r="G407" s="475">
        <v>1</v>
      </c>
      <c r="H407" s="475">
        <v>5</v>
      </c>
      <c r="I407" s="475">
        <v>961</v>
      </c>
      <c r="J407" s="475">
        <v>282</v>
      </c>
      <c r="K407" s="475">
        <v>649</v>
      </c>
      <c r="L407" s="475" t="s">
        <v>555</v>
      </c>
      <c r="M407" s="475">
        <v>14</v>
      </c>
      <c r="N407" s="475">
        <v>635</v>
      </c>
      <c r="O407" s="475">
        <v>1142</v>
      </c>
      <c r="P407" s="475">
        <v>723</v>
      </c>
      <c r="Q407" s="475">
        <v>419</v>
      </c>
      <c r="R407" s="475">
        <v>5130</v>
      </c>
      <c r="S407" s="475">
        <v>5130</v>
      </c>
      <c r="T407" s="475">
        <v>86692</v>
      </c>
      <c r="U407" s="475">
        <v>86692</v>
      </c>
      <c r="V407" s="475" t="s">
        <v>555</v>
      </c>
      <c r="W407" s="480" t="s">
        <v>600</v>
      </c>
    </row>
    <row r="408" spans="1:23" s="475" customFormat="1" ht="9.75" customHeight="1" x14ac:dyDescent="0.15">
      <c r="A408" s="970" t="s">
        <v>776</v>
      </c>
      <c r="B408" s="475">
        <v>648</v>
      </c>
      <c r="C408" s="475">
        <v>1</v>
      </c>
      <c r="D408" s="475">
        <v>608</v>
      </c>
      <c r="E408" s="475">
        <v>13</v>
      </c>
      <c r="F408" s="475">
        <v>1</v>
      </c>
      <c r="G408" s="475" t="s">
        <v>555</v>
      </c>
      <c r="H408" s="475" t="s">
        <v>555</v>
      </c>
      <c r="I408" s="475">
        <v>418</v>
      </c>
      <c r="J408" s="475">
        <v>176</v>
      </c>
      <c r="K408" s="475">
        <v>783</v>
      </c>
      <c r="L408" s="475" t="s">
        <v>555</v>
      </c>
      <c r="M408" s="475">
        <v>16</v>
      </c>
      <c r="N408" s="475">
        <v>767</v>
      </c>
      <c r="O408" s="475">
        <v>1237</v>
      </c>
      <c r="P408" s="475">
        <v>778</v>
      </c>
      <c r="Q408" s="475">
        <v>459</v>
      </c>
      <c r="R408" s="475">
        <v>2776</v>
      </c>
      <c r="S408" s="475">
        <v>2776</v>
      </c>
      <c r="T408" s="475">
        <v>53950</v>
      </c>
      <c r="U408" s="475">
        <v>53950</v>
      </c>
      <c r="V408" s="475" t="s">
        <v>555</v>
      </c>
      <c r="W408" s="480" t="s">
        <v>779</v>
      </c>
    </row>
    <row r="409" spans="1:23" s="475" customFormat="1" ht="6.75" customHeight="1" x14ac:dyDescent="0.15">
      <c r="A409" s="970"/>
      <c r="W409" s="480"/>
    </row>
    <row r="410" spans="1:23" s="475" customFormat="1" ht="9.75" customHeight="1" x14ac:dyDescent="0.15">
      <c r="A410" s="970" t="s">
        <v>1439</v>
      </c>
      <c r="B410" s="475">
        <v>114</v>
      </c>
      <c r="C410" s="475" t="s">
        <v>555</v>
      </c>
      <c r="D410" s="475">
        <v>429</v>
      </c>
      <c r="E410" s="475">
        <v>3</v>
      </c>
      <c r="F410" s="475">
        <v>65</v>
      </c>
      <c r="G410" s="475" t="s">
        <v>555</v>
      </c>
      <c r="H410" s="475">
        <v>5</v>
      </c>
      <c r="I410" s="475">
        <v>234</v>
      </c>
      <c r="J410" s="475">
        <v>122</v>
      </c>
      <c r="K410" s="475">
        <v>112</v>
      </c>
      <c r="L410" s="475" t="s">
        <v>555</v>
      </c>
      <c r="M410" s="475" t="s">
        <v>555</v>
      </c>
      <c r="N410" s="475">
        <v>112</v>
      </c>
      <c r="O410" s="475">
        <v>325</v>
      </c>
      <c r="P410" s="475">
        <v>228</v>
      </c>
      <c r="Q410" s="475">
        <v>97</v>
      </c>
      <c r="R410" s="475">
        <v>1232</v>
      </c>
      <c r="S410" s="475">
        <v>1232</v>
      </c>
      <c r="T410" s="475">
        <v>12006</v>
      </c>
      <c r="U410" s="475">
        <v>12006</v>
      </c>
      <c r="V410" s="475" t="s">
        <v>555</v>
      </c>
      <c r="W410" s="480" t="s">
        <v>601</v>
      </c>
    </row>
    <row r="411" spans="1:23" s="475" customFormat="1" ht="9.75" customHeight="1" x14ac:dyDescent="0.15">
      <c r="A411" s="970" t="s">
        <v>1416</v>
      </c>
      <c r="B411" s="475">
        <v>135</v>
      </c>
      <c r="C411" s="475" t="s">
        <v>555</v>
      </c>
      <c r="D411" s="475">
        <v>202</v>
      </c>
      <c r="E411" s="475">
        <v>4</v>
      </c>
      <c r="F411" s="475">
        <v>1</v>
      </c>
      <c r="G411" s="475" t="s">
        <v>555</v>
      </c>
      <c r="H411" s="475" t="s">
        <v>555</v>
      </c>
      <c r="I411" s="475">
        <v>117</v>
      </c>
      <c r="J411" s="475">
        <v>80</v>
      </c>
      <c r="K411" s="475">
        <v>224</v>
      </c>
      <c r="L411" s="475" t="s">
        <v>555</v>
      </c>
      <c r="M411" s="475" t="s">
        <v>555</v>
      </c>
      <c r="N411" s="475">
        <v>224</v>
      </c>
      <c r="O411" s="475">
        <v>275</v>
      </c>
      <c r="P411" s="475">
        <v>139</v>
      </c>
      <c r="Q411" s="475">
        <v>136</v>
      </c>
      <c r="R411" s="475">
        <v>777</v>
      </c>
      <c r="S411" s="475">
        <v>777</v>
      </c>
      <c r="T411" s="475">
        <v>8950</v>
      </c>
      <c r="U411" s="475">
        <v>8950</v>
      </c>
      <c r="V411" s="475" t="s">
        <v>555</v>
      </c>
      <c r="W411" s="480" t="s">
        <v>100</v>
      </c>
    </row>
    <row r="412" spans="1:23" s="475" customFormat="1" ht="9.75" customHeight="1" x14ac:dyDescent="0.15">
      <c r="A412" s="970" t="s">
        <v>819</v>
      </c>
      <c r="B412" s="475">
        <v>133</v>
      </c>
      <c r="C412" s="475" t="s">
        <v>555</v>
      </c>
      <c r="D412" s="475">
        <v>188</v>
      </c>
      <c r="E412" s="475">
        <v>8</v>
      </c>
      <c r="F412" s="475" t="s">
        <v>555</v>
      </c>
      <c r="G412" s="475" t="s">
        <v>555</v>
      </c>
      <c r="H412" s="475" t="s">
        <v>555</v>
      </c>
      <c r="I412" s="475">
        <v>84</v>
      </c>
      <c r="J412" s="475">
        <v>96</v>
      </c>
      <c r="K412" s="475">
        <v>167</v>
      </c>
      <c r="L412" s="475" t="s">
        <v>555</v>
      </c>
      <c r="M412" s="475">
        <v>12</v>
      </c>
      <c r="N412" s="475">
        <v>155</v>
      </c>
      <c r="O412" s="475">
        <v>339</v>
      </c>
      <c r="P412" s="475">
        <v>208</v>
      </c>
      <c r="Q412" s="475">
        <v>131</v>
      </c>
      <c r="R412" s="475">
        <v>592</v>
      </c>
      <c r="S412" s="475">
        <v>592</v>
      </c>
      <c r="T412" s="475">
        <v>9000</v>
      </c>
      <c r="U412" s="475">
        <v>9000</v>
      </c>
      <c r="V412" s="475" t="s">
        <v>555</v>
      </c>
      <c r="W412" s="480" t="s">
        <v>101</v>
      </c>
    </row>
    <row r="413" spans="1:23" s="475" customFormat="1" ht="9.75" customHeight="1" x14ac:dyDescent="0.15">
      <c r="A413" s="970" t="s">
        <v>783</v>
      </c>
      <c r="B413" s="475">
        <v>170</v>
      </c>
      <c r="C413" s="475">
        <v>1</v>
      </c>
      <c r="D413" s="475">
        <v>142</v>
      </c>
      <c r="E413" s="475">
        <v>1</v>
      </c>
      <c r="F413" s="475" t="s">
        <v>555</v>
      </c>
      <c r="G413" s="475" t="s">
        <v>555</v>
      </c>
      <c r="H413" s="475" t="s">
        <v>555</v>
      </c>
      <c r="I413" s="475">
        <v>141</v>
      </c>
      <c r="J413" s="475" t="s">
        <v>555</v>
      </c>
      <c r="K413" s="475">
        <v>160</v>
      </c>
      <c r="L413" s="475" t="s">
        <v>555</v>
      </c>
      <c r="M413" s="475" t="s">
        <v>555</v>
      </c>
      <c r="N413" s="475">
        <v>160</v>
      </c>
      <c r="O413" s="475">
        <v>255</v>
      </c>
      <c r="P413" s="475">
        <v>143</v>
      </c>
      <c r="Q413" s="475">
        <v>112</v>
      </c>
      <c r="R413" s="475">
        <v>808</v>
      </c>
      <c r="S413" s="475">
        <v>808</v>
      </c>
      <c r="T413" s="475">
        <v>30000</v>
      </c>
      <c r="U413" s="475">
        <v>30000</v>
      </c>
      <c r="V413" s="475" t="s">
        <v>555</v>
      </c>
      <c r="W413" s="480" t="s">
        <v>102</v>
      </c>
    </row>
    <row r="414" spans="1:23" s="475" customFormat="1" ht="9.75" customHeight="1" x14ac:dyDescent="0.15">
      <c r="A414" s="970" t="s">
        <v>1418</v>
      </c>
      <c r="B414" s="475">
        <v>210</v>
      </c>
      <c r="C414" s="475" t="s">
        <v>555</v>
      </c>
      <c r="D414" s="475">
        <v>76</v>
      </c>
      <c r="E414" s="475" t="s">
        <v>555</v>
      </c>
      <c r="F414" s="475" t="s">
        <v>555</v>
      </c>
      <c r="G414" s="475" t="s">
        <v>555</v>
      </c>
      <c r="H414" s="475" t="s">
        <v>555</v>
      </c>
      <c r="I414" s="475">
        <v>76</v>
      </c>
      <c r="J414" s="475" t="s">
        <v>555</v>
      </c>
      <c r="K414" s="475">
        <v>232</v>
      </c>
      <c r="L414" s="475" t="s">
        <v>555</v>
      </c>
      <c r="M414" s="475">
        <v>4</v>
      </c>
      <c r="N414" s="475">
        <v>228</v>
      </c>
      <c r="O414" s="475">
        <v>368</v>
      </c>
      <c r="P414" s="475">
        <v>288</v>
      </c>
      <c r="Q414" s="475">
        <v>80</v>
      </c>
      <c r="R414" s="475">
        <v>599</v>
      </c>
      <c r="S414" s="475">
        <v>599</v>
      </c>
      <c r="T414" s="475">
        <v>6000</v>
      </c>
      <c r="U414" s="475">
        <v>6000</v>
      </c>
      <c r="V414" s="475" t="s">
        <v>555</v>
      </c>
      <c r="W414" s="480" t="s">
        <v>785</v>
      </c>
    </row>
    <row r="415" spans="1:23" s="475" customFormat="1" ht="6.75" customHeight="1" x14ac:dyDescent="0.15">
      <c r="A415" s="970"/>
      <c r="W415" s="480"/>
    </row>
    <row r="416" spans="1:23" s="475" customFormat="1" ht="9.75" customHeight="1" x14ac:dyDescent="0.15">
      <c r="A416" s="970" t="s">
        <v>1419</v>
      </c>
      <c r="B416" s="475">
        <v>11</v>
      </c>
      <c r="C416" s="475" t="s">
        <v>555</v>
      </c>
      <c r="D416" s="475">
        <v>118</v>
      </c>
      <c r="E416" s="475">
        <v>1</v>
      </c>
      <c r="F416" s="475">
        <v>26</v>
      </c>
      <c r="G416" s="475" t="s">
        <v>555</v>
      </c>
      <c r="H416" s="475" t="s">
        <v>555</v>
      </c>
      <c r="I416" s="475">
        <v>81</v>
      </c>
      <c r="J416" s="475">
        <v>10</v>
      </c>
      <c r="K416" s="475">
        <v>80</v>
      </c>
      <c r="L416" s="475" t="s">
        <v>555</v>
      </c>
      <c r="M416" s="475" t="s">
        <v>555</v>
      </c>
      <c r="N416" s="475">
        <v>80</v>
      </c>
      <c r="O416" s="475">
        <v>178</v>
      </c>
      <c r="P416" s="475">
        <v>138</v>
      </c>
      <c r="Q416" s="475">
        <v>40</v>
      </c>
      <c r="R416" s="475">
        <v>418</v>
      </c>
      <c r="S416" s="475">
        <v>418</v>
      </c>
      <c r="T416" s="475" t="s">
        <v>555</v>
      </c>
      <c r="U416" s="475" t="s">
        <v>555</v>
      </c>
      <c r="V416" s="475" t="s">
        <v>555</v>
      </c>
      <c r="W416" s="480" t="s">
        <v>602</v>
      </c>
    </row>
    <row r="417" spans="1:23" s="475" customFormat="1" ht="9.75" customHeight="1" x14ac:dyDescent="0.15">
      <c r="A417" s="970" t="s">
        <v>787</v>
      </c>
      <c r="B417" s="475">
        <v>68</v>
      </c>
      <c r="C417" s="475" t="s">
        <v>555</v>
      </c>
      <c r="D417" s="475">
        <v>139</v>
      </c>
      <c r="E417" s="475">
        <v>1</v>
      </c>
      <c r="F417" s="475" t="s">
        <v>555</v>
      </c>
      <c r="G417" s="475" t="s">
        <v>555</v>
      </c>
      <c r="H417" s="475" t="s">
        <v>555</v>
      </c>
      <c r="I417" s="475">
        <v>90</v>
      </c>
      <c r="J417" s="475">
        <v>48</v>
      </c>
      <c r="K417" s="475" t="s">
        <v>555</v>
      </c>
      <c r="L417" s="475" t="s">
        <v>555</v>
      </c>
      <c r="M417" s="475" t="s">
        <v>555</v>
      </c>
      <c r="N417" s="475" t="s">
        <v>555</v>
      </c>
      <c r="O417" s="475">
        <v>22</v>
      </c>
      <c r="P417" s="475">
        <v>22</v>
      </c>
      <c r="Q417" s="475" t="s">
        <v>555</v>
      </c>
      <c r="R417" s="475">
        <v>340</v>
      </c>
      <c r="S417" s="475">
        <v>340</v>
      </c>
      <c r="T417" s="475" t="s">
        <v>555</v>
      </c>
      <c r="U417" s="475" t="s">
        <v>555</v>
      </c>
      <c r="V417" s="475" t="s">
        <v>555</v>
      </c>
      <c r="W417" s="480" t="s">
        <v>86</v>
      </c>
    </row>
    <row r="418" spans="1:23" s="475" customFormat="1" ht="9.75" customHeight="1" x14ac:dyDescent="0.15">
      <c r="A418" s="970" t="s">
        <v>800</v>
      </c>
      <c r="B418" s="475">
        <v>35</v>
      </c>
      <c r="C418" s="475" t="s">
        <v>555</v>
      </c>
      <c r="D418" s="475">
        <v>172</v>
      </c>
      <c r="E418" s="475">
        <v>1</v>
      </c>
      <c r="F418" s="475">
        <v>39</v>
      </c>
      <c r="G418" s="475" t="s">
        <v>555</v>
      </c>
      <c r="H418" s="475">
        <v>5</v>
      </c>
      <c r="I418" s="475">
        <v>63</v>
      </c>
      <c r="J418" s="475">
        <v>64</v>
      </c>
      <c r="K418" s="475">
        <v>32</v>
      </c>
      <c r="L418" s="475" t="s">
        <v>555</v>
      </c>
      <c r="M418" s="475" t="s">
        <v>555</v>
      </c>
      <c r="N418" s="475">
        <v>32</v>
      </c>
      <c r="O418" s="475">
        <v>125</v>
      </c>
      <c r="P418" s="475">
        <v>68</v>
      </c>
      <c r="Q418" s="475">
        <v>57</v>
      </c>
      <c r="R418" s="475">
        <v>474</v>
      </c>
      <c r="S418" s="475">
        <v>474</v>
      </c>
      <c r="T418" s="475">
        <v>12006</v>
      </c>
      <c r="U418" s="475">
        <v>12006</v>
      </c>
      <c r="V418" s="475" t="s">
        <v>555</v>
      </c>
      <c r="W418" s="480" t="s">
        <v>87</v>
      </c>
    </row>
    <row r="419" spans="1:23" s="475" customFormat="1" ht="9.75" customHeight="1" x14ac:dyDescent="0.15">
      <c r="A419" s="970" t="s">
        <v>1422</v>
      </c>
      <c r="B419" s="475">
        <v>86</v>
      </c>
      <c r="C419" s="475" t="s">
        <v>555</v>
      </c>
      <c r="D419" s="475">
        <v>79</v>
      </c>
      <c r="E419" s="475">
        <v>1</v>
      </c>
      <c r="F419" s="475" t="s">
        <v>555</v>
      </c>
      <c r="G419" s="475" t="s">
        <v>555</v>
      </c>
      <c r="H419" s="475" t="s">
        <v>555</v>
      </c>
      <c r="I419" s="475">
        <v>62</v>
      </c>
      <c r="J419" s="475">
        <v>16</v>
      </c>
      <c r="K419" s="475">
        <v>80</v>
      </c>
      <c r="L419" s="475" t="s">
        <v>555</v>
      </c>
      <c r="M419" s="475" t="s">
        <v>555</v>
      </c>
      <c r="N419" s="475">
        <v>80</v>
      </c>
      <c r="O419" s="475">
        <v>119</v>
      </c>
      <c r="P419" s="475">
        <v>79</v>
      </c>
      <c r="Q419" s="475">
        <v>40</v>
      </c>
      <c r="R419" s="475">
        <v>162</v>
      </c>
      <c r="S419" s="475">
        <v>162</v>
      </c>
      <c r="T419" s="475" t="s">
        <v>555</v>
      </c>
      <c r="U419" s="475" t="s">
        <v>555</v>
      </c>
      <c r="V419" s="475" t="s">
        <v>555</v>
      </c>
      <c r="W419" s="480" t="s">
        <v>88</v>
      </c>
    </row>
    <row r="420" spans="1:23" s="475" customFormat="1" ht="9.75" customHeight="1" x14ac:dyDescent="0.15">
      <c r="A420" s="970" t="s">
        <v>823</v>
      </c>
      <c r="B420" s="475">
        <v>17</v>
      </c>
      <c r="C420" s="475" t="s">
        <v>555</v>
      </c>
      <c r="D420" s="475">
        <v>79</v>
      </c>
      <c r="E420" s="475">
        <v>1</v>
      </c>
      <c r="F420" s="475" t="s">
        <v>555</v>
      </c>
      <c r="G420" s="475" t="s">
        <v>555</v>
      </c>
      <c r="H420" s="475" t="s">
        <v>555</v>
      </c>
      <c r="I420" s="475">
        <v>46</v>
      </c>
      <c r="J420" s="475">
        <v>32</v>
      </c>
      <c r="K420" s="475">
        <v>48</v>
      </c>
      <c r="L420" s="475" t="s">
        <v>555</v>
      </c>
      <c r="M420" s="475" t="s">
        <v>555</v>
      </c>
      <c r="N420" s="475">
        <v>48</v>
      </c>
      <c r="O420" s="475">
        <v>86</v>
      </c>
      <c r="P420" s="475">
        <v>38</v>
      </c>
      <c r="Q420" s="475">
        <v>48</v>
      </c>
      <c r="R420" s="475">
        <v>259</v>
      </c>
      <c r="S420" s="475">
        <v>259</v>
      </c>
      <c r="T420" s="475">
        <v>2950</v>
      </c>
      <c r="U420" s="475">
        <v>2950</v>
      </c>
      <c r="V420" s="475" t="s">
        <v>555</v>
      </c>
      <c r="W420" s="480" t="s">
        <v>103</v>
      </c>
    </row>
    <row r="421" spans="1:23" s="475" customFormat="1" ht="9.75" customHeight="1" x14ac:dyDescent="0.15">
      <c r="A421" s="970" t="s">
        <v>1423</v>
      </c>
      <c r="B421" s="475">
        <v>32</v>
      </c>
      <c r="C421" s="475" t="s">
        <v>555</v>
      </c>
      <c r="D421" s="475">
        <v>44</v>
      </c>
      <c r="E421" s="475">
        <v>2</v>
      </c>
      <c r="F421" s="475">
        <v>1</v>
      </c>
      <c r="G421" s="475" t="s">
        <v>555</v>
      </c>
      <c r="H421" s="475" t="s">
        <v>555</v>
      </c>
      <c r="I421" s="475">
        <v>9</v>
      </c>
      <c r="J421" s="475">
        <v>32</v>
      </c>
      <c r="K421" s="475">
        <v>96</v>
      </c>
      <c r="L421" s="475" t="s">
        <v>555</v>
      </c>
      <c r="M421" s="475" t="s">
        <v>555</v>
      </c>
      <c r="N421" s="475">
        <v>96</v>
      </c>
      <c r="O421" s="475">
        <v>70</v>
      </c>
      <c r="P421" s="475">
        <v>22</v>
      </c>
      <c r="Q421" s="475">
        <v>48</v>
      </c>
      <c r="R421" s="475">
        <v>356</v>
      </c>
      <c r="S421" s="475">
        <v>356</v>
      </c>
      <c r="T421" s="475">
        <v>6000</v>
      </c>
      <c r="U421" s="475">
        <v>6000</v>
      </c>
      <c r="V421" s="475" t="s">
        <v>555</v>
      </c>
      <c r="W421" s="480" t="s">
        <v>104</v>
      </c>
    </row>
    <row r="422" spans="1:23" s="475" customFormat="1" ht="9.75" customHeight="1" x14ac:dyDescent="0.15">
      <c r="A422" s="970" t="s">
        <v>1424</v>
      </c>
      <c r="B422" s="475">
        <v>35</v>
      </c>
      <c r="C422" s="475" t="s">
        <v>555</v>
      </c>
      <c r="D422" s="475">
        <v>73</v>
      </c>
      <c r="E422" s="475">
        <v>2</v>
      </c>
      <c r="F422" s="475" t="s">
        <v>555</v>
      </c>
      <c r="G422" s="475" t="s">
        <v>555</v>
      </c>
      <c r="H422" s="475" t="s">
        <v>555</v>
      </c>
      <c r="I422" s="475">
        <v>39</v>
      </c>
      <c r="J422" s="475">
        <v>32</v>
      </c>
      <c r="K422" s="475">
        <v>16</v>
      </c>
      <c r="L422" s="475" t="s">
        <v>555</v>
      </c>
      <c r="M422" s="475" t="s">
        <v>555</v>
      </c>
      <c r="N422" s="475">
        <v>16</v>
      </c>
      <c r="O422" s="475">
        <v>99</v>
      </c>
      <c r="P422" s="475">
        <v>51</v>
      </c>
      <c r="Q422" s="475">
        <v>48</v>
      </c>
      <c r="R422" s="475">
        <v>251</v>
      </c>
      <c r="S422" s="475">
        <v>251</v>
      </c>
      <c r="T422" s="475">
        <v>5999</v>
      </c>
      <c r="U422" s="475">
        <v>5999</v>
      </c>
      <c r="V422" s="475" t="s">
        <v>555</v>
      </c>
      <c r="W422" s="480" t="s">
        <v>105</v>
      </c>
    </row>
    <row r="423" spans="1:23" s="475" customFormat="1" ht="9.75" customHeight="1" x14ac:dyDescent="0.15">
      <c r="A423" s="970" t="s">
        <v>1425</v>
      </c>
      <c r="B423" s="475">
        <v>50</v>
      </c>
      <c r="C423" s="475" t="s">
        <v>555</v>
      </c>
      <c r="D423" s="475">
        <v>79</v>
      </c>
      <c r="E423" s="475">
        <v>4</v>
      </c>
      <c r="F423" s="475" t="s">
        <v>555</v>
      </c>
      <c r="G423" s="475" t="s">
        <v>555</v>
      </c>
      <c r="H423" s="475" t="s">
        <v>555</v>
      </c>
      <c r="I423" s="475">
        <v>43</v>
      </c>
      <c r="J423" s="475">
        <v>32</v>
      </c>
      <c r="K423" s="475">
        <v>117</v>
      </c>
      <c r="L423" s="475" t="s">
        <v>555</v>
      </c>
      <c r="M423" s="475">
        <v>12</v>
      </c>
      <c r="N423" s="475">
        <v>105</v>
      </c>
      <c r="O423" s="475">
        <v>72</v>
      </c>
      <c r="P423" s="475">
        <v>40</v>
      </c>
      <c r="Q423" s="475">
        <v>32</v>
      </c>
      <c r="R423" s="475">
        <v>158</v>
      </c>
      <c r="S423" s="475">
        <v>158</v>
      </c>
      <c r="T423" s="475" t="s">
        <v>555</v>
      </c>
      <c r="U423" s="475" t="s">
        <v>555</v>
      </c>
      <c r="V423" s="475" t="s">
        <v>555</v>
      </c>
      <c r="W423" s="480" t="s">
        <v>106</v>
      </c>
    </row>
    <row r="424" spans="1:23" s="475" customFormat="1" ht="9.75" customHeight="1" x14ac:dyDescent="0.15">
      <c r="A424" s="970" t="s">
        <v>1426</v>
      </c>
      <c r="B424" s="475">
        <v>48</v>
      </c>
      <c r="C424" s="475" t="s">
        <v>555</v>
      </c>
      <c r="D424" s="475">
        <v>36</v>
      </c>
      <c r="E424" s="475">
        <v>2</v>
      </c>
      <c r="F424" s="475" t="s">
        <v>555</v>
      </c>
      <c r="G424" s="475" t="s">
        <v>555</v>
      </c>
      <c r="H424" s="475" t="s">
        <v>555</v>
      </c>
      <c r="I424" s="475">
        <v>2</v>
      </c>
      <c r="J424" s="475">
        <v>32</v>
      </c>
      <c r="K424" s="475">
        <v>34</v>
      </c>
      <c r="L424" s="475" t="s">
        <v>555</v>
      </c>
      <c r="M424" s="475" t="s">
        <v>555</v>
      </c>
      <c r="N424" s="475">
        <v>34</v>
      </c>
      <c r="O424" s="475">
        <v>168</v>
      </c>
      <c r="P424" s="475">
        <v>117</v>
      </c>
      <c r="Q424" s="475">
        <v>51</v>
      </c>
      <c r="R424" s="475">
        <v>183</v>
      </c>
      <c r="S424" s="475">
        <v>183</v>
      </c>
      <c r="T424" s="475">
        <v>3001</v>
      </c>
      <c r="U424" s="475">
        <v>3001</v>
      </c>
      <c r="V424" s="475" t="s">
        <v>555</v>
      </c>
      <c r="W424" s="480" t="s">
        <v>107</v>
      </c>
    </row>
    <row r="425" spans="1:23" s="475" customFormat="1" ht="9.75" customHeight="1" x14ac:dyDescent="0.15">
      <c r="A425" s="970" t="s">
        <v>814</v>
      </c>
      <c r="B425" s="475">
        <v>44</v>
      </c>
      <c r="C425" s="475">
        <v>1</v>
      </c>
      <c r="D425" s="475">
        <v>48</v>
      </c>
      <c r="E425" s="475">
        <v>1</v>
      </c>
      <c r="F425" s="475" t="s">
        <v>555</v>
      </c>
      <c r="G425" s="475" t="s">
        <v>555</v>
      </c>
      <c r="H425" s="475" t="s">
        <v>555</v>
      </c>
      <c r="I425" s="475">
        <v>47</v>
      </c>
      <c r="J425" s="475" t="s">
        <v>555</v>
      </c>
      <c r="K425" s="475">
        <v>80</v>
      </c>
      <c r="L425" s="475" t="s">
        <v>555</v>
      </c>
      <c r="M425" s="475" t="s">
        <v>555</v>
      </c>
      <c r="N425" s="475">
        <v>80</v>
      </c>
      <c r="O425" s="475">
        <v>111</v>
      </c>
      <c r="P425" s="475">
        <v>75</v>
      </c>
      <c r="Q425" s="475">
        <v>36</v>
      </c>
      <c r="R425" s="475">
        <v>171</v>
      </c>
      <c r="S425" s="475">
        <v>171</v>
      </c>
      <c r="T425" s="475">
        <v>9000</v>
      </c>
      <c r="U425" s="475">
        <v>9000</v>
      </c>
      <c r="V425" s="475" t="s">
        <v>555</v>
      </c>
      <c r="W425" s="480" t="s">
        <v>89</v>
      </c>
    </row>
    <row r="426" spans="1:23" s="475" customFormat="1" ht="9.75" customHeight="1" x14ac:dyDescent="0.15">
      <c r="A426" s="970" t="s">
        <v>796</v>
      </c>
      <c r="B426" s="475">
        <v>46</v>
      </c>
      <c r="C426" s="475" t="s">
        <v>555</v>
      </c>
      <c r="D426" s="475">
        <v>17</v>
      </c>
      <c r="E426" s="475" t="s">
        <v>555</v>
      </c>
      <c r="F426" s="475" t="s">
        <v>555</v>
      </c>
      <c r="G426" s="475" t="s">
        <v>555</v>
      </c>
      <c r="H426" s="475" t="s">
        <v>555</v>
      </c>
      <c r="I426" s="475">
        <v>17</v>
      </c>
      <c r="J426" s="475" t="s">
        <v>555</v>
      </c>
      <c r="K426" s="475">
        <v>16</v>
      </c>
      <c r="L426" s="475" t="s">
        <v>555</v>
      </c>
      <c r="M426" s="475" t="s">
        <v>555</v>
      </c>
      <c r="N426" s="475">
        <v>16</v>
      </c>
      <c r="O426" s="475">
        <v>63</v>
      </c>
      <c r="P426" s="475">
        <v>23</v>
      </c>
      <c r="Q426" s="475">
        <v>40</v>
      </c>
      <c r="R426" s="475">
        <v>308</v>
      </c>
      <c r="S426" s="475">
        <v>308</v>
      </c>
      <c r="T426" s="475">
        <v>6000</v>
      </c>
      <c r="U426" s="475">
        <v>6000</v>
      </c>
      <c r="V426" s="475" t="s">
        <v>555</v>
      </c>
      <c r="W426" s="480" t="s">
        <v>90</v>
      </c>
    </row>
    <row r="427" spans="1:23" s="475" customFormat="1" ht="9.75" customHeight="1" x14ac:dyDescent="0.15">
      <c r="A427" s="970" t="s">
        <v>797</v>
      </c>
      <c r="B427" s="475">
        <v>80</v>
      </c>
      <c r="C427" s="475" t="s">
        <v>555</v>
      </c>
      <c r="D427" s="475">
        <v>77</v>
      </c>
      <c r="E427" s="475" t="s">
        <v>555</v>
      </c>
      <c r="F427" s="475" t="s">
        <v>555</v>
      </c>
      <c r="G427" s="475" t="s">
        <v>555</v>
      </c>
      <c r="H427" s="475" t="s">
        <v>555</v>
      </c>
      <c r="I427" s="475">
        <v>77</v>
      </c>
      <c r="J427" s="475" t="s">
        <v>555</v>
      </c>
      <c r="K427" s="475">
        <v>64</v>
      </c>
      <c r="L427" s="475" t="s">
        <v>555</v>
      </c>
      <c r="M427" s="475" t="s">
        <v>555</v>
      </c>
      <c r="N427" s="475">
        <v>64</v>
      </c>
      <c r="O427" s="475">
        <v>81</v>
      </c>
      <c r="P427" s="475">
        <v>45</v>
      </c>
      <c r="Q427" s="475">
        <v>36</v>
      </c>
      <c r="R427" s="475">
        <v>329</v>
      </c>
      <c r="S427" s="475">
        <v>329</v>
      </c>
      <c r="T427" s="475">
        <v>15000</v>
      </c>
      <c r="U427" s="475">
        <v>15000</v>
      </c>
      <c r="V427" s="475" t="s">
        <v>555</v>
      </c>
      <c r="W427" s="480" t="s">
        <v>91</v>
      </c>
    </row>
    <row r="428" spans="1:23" s="475" customFormat="1" ht="9.75" customHeight="1" x14ac:dyDescent="0.15">
      <c r="A428" s="970" t="s">
        <v>1430</v>
      </c>
      <c r="B428" s="475">
        <v>31</v>
      </c>
      <c r="C428" s="475" t="s">
        <v>555</v>
      </c>
      <c r="D428" s="475">
        <v>13</v>
      </c>
      <c r="E428" s="475" t="s">
        <v>555</v>
      </c>
      <c r="F428" s="475" t="s">
        <v>555</v>
      </c>
      <c r="G428" s="475" t="s">
        <v>555</v>
      </c>
      <c r="H428" s="475" t="s">
        <v>555</v>
      </c>
      <c r="I428" s="475">
        <v>13</v>
      </c>
      <c r="J428" s="475" t="s">
        <v>555</v>
      </c>
      <c r="K428" s="475">
        <v>64</v>
      </c>
      <c r="L428" s="475" t="s">
        <v>555</v>
      </c>
      <c r="M428" s="475" t="s">
        <v>555</v>
      </c>
      <c r="N428" s="475">
        <v>64</v>
      </c>
      <c r="O428" s="475">
        <v>114</v>
      </c>
      <c r="P428" s="475">
        <v>82</v>
      </c>
      <c r="Q428" s="475">
        <v>32</v>
      </c>
      <c r="R428" s="475">
        <v>175</v>
      </c>
      <c r="S428" s="475">
        <v>175</v>
      </c>
      <c r="T428" s="475">
        <v>6000</v>
      </c>
      <c r="U428" s="475">
        <v>6000</v>
      </c>
      <c r="V428" s="475" t="s">
        <v>555</v>
      </c>
      <c r="W428" s="480" t="s">
        <v>799</v>
      </c>
    </row>
    <row r="429" spans="1:23" s="475" customFormat="1" ht="9.75" customHeight="1" x14ac:dyDescent="0.15">
      <c r="A429" s="970" t="s">
        <v>1420</v>
      </c>
      <c r="B429" s="475">
        <v>134</v>
      </c>
      <c r="C429" s="475" t="s">
        <v>555</v>
      </c>
      <c r="D429" s="475">
        <v>46</v>
      </c>
      <c r="E429" s="475" t="s">
        <v>555</v>
      </c>
      <c r="F429" s="475" t="s">
        <v>555</v>
      </c>
      <c r="G429" s="475" t="s">
        <v>555</v>
      </c>
      <c r="H429" s="475" t="s">
        <v>555</v>
      </c>
      <c r="I429" s="475">
        <v>46</v>
      </c>
      <c r="J429" s="475" t="s">
        <v>555</v>
      </c>
      <c r="K429" s="475">
        <v>96</v>
      </c>
      <c r="L429" s="475" t="s">
        <v>555</v>
      </c>
      <c r="M429" s="475" t="s">
        <v>555</v>
      </c>
      <c r="N429" s="475">
        <v>96</v>
      </c>
      <c r="O429" s="475">
        <v>104</v>
      </c>
      <c r="P429" s="475">
        <v>104</v>
      </c>
      <c r="Q429" s="475" t="s">
        <v>555</v>
      </c>
      <c r="R429" s="475">
        <v>294</v>
      </c>
      <c r="S429" s="475">
        <v>294</v>
      </c>
      <c r="T429" s="475" t="s">
        <v>555</v>
      </c>
      <c r="U429" s="475" t="s">
        <v>555</v>
      </c>
      <c r="V429" s="475" t="s">
        <v>555</v>
      </c>
      <c r="W429" s="480" t="s">
        <v>86</v>
      </c>
    </row>
    <row r="430" spans="1:23" s="475" customFormat="1" ht="9.75" customHeight="1" x14ac:dyDescent="0.15">
      <c r="A430" s="971" t="s">
        <v>800</v>
      </c>
      <c r="B430" s="479">
        <v>45</v>
      </c>
      <c r="C430" s="478" t="s">
        <v>555</v>
      </c>
      <c r="D430" s="478">
        <v>17</v>
      </c>
      <c r="E430" s="478" t="s">
        <v>555</v>
      </c>
      <c r="F430" s="478" t="s">
        <v>555</v>
      </c>
      <c r="G430" s="478" t="s">
        <v>555</v>
      </c>
      <c r="H430" s="478" t="s">
        <v>555</v>
      </c>
      <c r="I430" s="478">
        <v>17</v>
      </c>
      <c r="J430" s="478" t="s">
        <v>555</v>
      </c>
      <c r="K430" s="478">
        <v>72</v>
      </c>
      <c r="L430" s="478" t="s">
        <v>555</v>
      </c>
      <c r="M430" s="478">
        <v>4</v>
      </c>
      <c r="N430" s="478">
        <v>68</v>
      </c>
      <c r="O430" s="478">
        <v>150</v>
      </c>
      <c r="P430" s="478">
        <v>102</v>
      </c>
      <c r="Q430" s="478">
        <v>48</v>
      </c>
      <c r="R430" s="478">
        <v>130</v>
      </c>
      <c r="S430" s="478">
        <v>130</v>
      </c>
      <c r="T430" s="478" t="s">
        <v>555</v>
      </c>
      <c r="U430" s="478" t="s">
        <v>555</v>
      </c>
      <c r="V430" s="478" t="s">
        <v>555</v>
      </c>
      <c r="W430" s="476" t="s">
        <v>87</v>
      </c>
    </row>
    <row r="431" spans="1:23" ht="12" customHeight="1" x14ac:dyDescent="0.15"/>
    <row r="432" spans="1:23" ht="12" customHeight="1" x14ac:dyDescent="0.15"/>
    <row r="433" spans="1:23" ht="12" customHeight="1" x14ac:dyDescent="0.15">
      <c r="K433" s="490" t="s">
        <v>108</v>
      </c>
      <c r="V433" s="493" t="s">
        <v>1333</v>
      </c>
    </row>
    <row r="434" spans="1:23" s="486" customFormat="1" ht="21" customHeight="1" x14ac:dyDescent="0.15">
      <c r="A434" s="1023" t="s">
        <v>230</v>
      </c>
      <c r="B434" s="489" t="s">
        <v>1414</v>
      </c>
      <c r="C434" s="488"/>
      <c r="D434" s="488"/>
      <c r="E434" s="851"/>
      <c r="F434" s="852" t="s">
        <v>367</v>
      </c>
      <c r="G434" s="488"/>
      <c r="H434" s="488"/>
      <c r="I434" s="488"/>
      <c r="J434" s="488"/>
      <c r="K434" s="488"/>
      <c r="L434" s="488"/>
      <c r="M434" s="488"/>
      <c r="N434" s="488"/>
      <c r="O434" s="488"/>
      <c r="P434" s="488"/>
      <c r="Q434" s="488"/>
      <c r="R434" s="488"/>
      <c r="S434" s="488"/>
      <c r="T434" s="488"/>
      <c r="U434" s="488"/>
      <c r="V434" s="488"/>
      <c r="W434" s="1026" t="s">
        <v>92</v>
      </c>
    </row>
    <row r="435" spans="1:23" s="486" customFormat="1" ht="21" customHeight="1" x14ac:dyDescent="0.15">
      <c r="A435" s="1024"/>
      <c r="B435" s="489" t="s">
        <v>338</v>
      </c>
      <c r="C435" s="488"/>
      <c r="D435" s="488"/>
      <c r="E435" s="851"/>
      <c r="F435" s="1029" t="s">
        <v>366</v>
      </c>
      <c r="G435" s="852" t="s">
        <v>345</v>
      </c>
      <c r="H435" s="488"/>
      <c r="I435" s="488"/>
      <c r="J435" s="488"/>
      <c r="K435" s="488"/>
      <c r="L435" s="488"/>
      <c r="M435" s="488"/>
      <c r="N435" s="488"/>
      <c r="O435" s="488"/>
      <c r="P435" s="488"/>
      <c r="Q435" s="851"/>
      <c r="R435" s="852" t="s">
        <v>337</v>
      </c>
      <c r="S435" s="488"/>
      <c r="T435" s="488"/>
      <c r="U435" s="488"/>
      <c r="V435" s="488"/>
      <c r="W435" s="1027"/>
    </row>
    <row r="436" spans="1:23" s="486" customFormat="1" ht="52.5" customHeight="1" x14ac:dyDescent="0.15">
      <c r="A436" s="1025"/>
      <c r="B436" s="487" t="s">
        <v>1441</v>
      </c>
      <c r="C436" s="487" t="s">
        <v>356</v>
      </c>
      <c r="D436" s="487" t="s">
        <v>365</v>
      </c>
      <c r="E436" s="487" t="s">
        <v>333</v>
      </c>
      <c r="F436" s="1030"/>
      <c r="G436" s="854" t="s">
        <v>1403</v>
      </c>
      <c r="H436" s="487" t="s">
        <v>334</v>
      </c>
      <c r="I436" s="487" t="s">
        <v>1354</v>
      </c>
      <c r="J436" s="487" t="s">
        <v>356</v>
      </c>
      <c r="K436" s="487" t="s">
        <v>421</v>
      </c>
      <c r="L436" s="487" t="s">
        <v>364</v>
      </c>
      <c r="M436" s="487" t="s">
        <v>333</v>
      </c>
      <c r="N436" s="487" t="s">
        <v>332</v>
      </c>
      <c r="O436" s="487" t="s">
        <v>398</v>
      </c>
      <c r="P436" s="487" t="s">
        <v>330</v>
      </c>
      <c r="Q436" s="487" t="s">
        <v>369</v>
      </c>
      <c r="R436" s="854" t="s">
        <v>117</v>
      </c>
      <c r="S436" s="487" t="s">
        <v>179</v>
      </c>
      <c r="T436" s="487" t="s">
        <v>363</v>
      </c>
      <c r="U436" s="487" t="s">
        <v>322</v>
      </c>
      <c r="V436" s="491" t="s">
        <v>420</v>
      </c>
      <c r="W436" s="1028"/>
    </row>
    <row r="437" spans="1:23" s="475" customFormat="1" ht="9.75" customHeight="1" x14ac:dyDescent="0.15">
      <c r="A437" s="969" t="s">
        <v>1435</v>
      </c>
      <c r="B437" s="485">
        <v>6998</v>
      </c>
      <c r="C437" s="484">
        <v>21175</v>
      </c>
      <c r="D437" s="484" t="s">
        <v>555</v>
      </c>
      <c r="E437" s="484">
        <v>19508</v>
      </c>
      <c r="F437" s="484">
        <v>897</v>
      </c>
      <c r="G437" s="484">
        <v>795</v>
      </c>
      <c r="H437" s="484">
        <v>83</v>
      </c>
      <c r="I437" s="484">
        <v>215</v>
      </c>
      <c r="J437" s="484">
        <v>72</v>
      </c>
      <c r="K437" s="484">
        <v>15</v>
      </c>
      <c r="L437" s="484">
        <v>146</v>
      </c>
      <c r="M437" s="484">
        <v>108</v>
      </c>
      <c r="N437" s="484">
        <v>2</v>
      </c>
      <c r="O437" s="484">
        <v>14</v>
      </c>
      <c r="P437" s="484">
        <v>59</v>
      </c>
      <c r="Q437" s="484">
        <v>81</v>
      </c>
      <c r="R437" s="484">
        <v>18</v>
      </c>
      <c r="S437" s="484">
        <v>9</v>
      </c>
      <c r="T437" s="484">
        <v>4</v>
      </c>
      <c r="U437" s="484">
        <v>5</v>
      </c>
      <c r="V437" s="484" t="s">
        <v>555</v>
      </c>
      <c r="W437" s="482" t="s">
        <v>99</v>
      </c>
    </row>
    <row r="438" spans="1:23" s="475" customFormat="1" ht="9.75" customHeight="1" x14ac:dyDescent="0.15">
      <c r="A438" s="970" t="s">
        <v>773</v>
      </c>
      <c r="B438" s="475">
        <v>85916</v>
      </c>
      <c r="C438" s="475">
        <v>1001</v>
      </c>
      <c r="D438" s="475">
        <v>2997</v>
      </c>
      <c r="E438" s="475" t="s">
        <v>555</v>
      </c>
      <c r="F438" s="475">
        <v>1018</v>
      </c>
      <c r="G438" s="475">
        <v>911</v>
      </c>
      <c r="H438" s="475">
        <v>55</v>
      </c>
      <c r="I438" s="475">
        <v>211</v>
      </c>
      <c r="J438" s="475">
        <v>51</v>
      </c>
      <c r="K438" s="475">
        <v>67</v>
      </c>
      <c r="L438" s="475">
        <v>256</v>
      </c>
      <c r="M438" s="475">
        <v>58</v>
      </c>
      <c r="N438" s="475">
        <v>16</v>
      </c>
      <c r="O438" s="475">
        <v>5</v>
      </c>
      <c r="P438" s="475">
        <v>111</v>
      </c>
      <c r="Q438" s="475">
        <v>81</v>
      </c>
      <c r="R438" s="475">
        <v>23</v>
      </c>
      <c r="S438" s="475">
        <v>9</v>
      </c>
      <c r="T438" s="475">
        <v>8</v>
      </c>
      <c r="U438" s="475">
        <v>6</v>
      </c>
      <c r="V438" s="475" t="s">
        <v>555</v>
      </c>
      <c r="W438" s="480" t="s">
        <v>233</v>
      </c>
    </row>
    <row r="439" spans="1:23" s="475" customFormat="1" ht="9.75" customHeight="1" x14ac:dyDescent="0.15">
      <c r="A439" s="970" t="s">
        <v>1437</v>
      </c>
      <c r="B439" s="475">
        <v>76305</v>
      </c>
      <c r="C439" s="475">
        <v>2954</v>
      </c>
      <c r="D439" s="475" t="s">
        <v>555</v>
      </c>
      <c r="E439" s="475" t="s">
        <v>555</v>
      </c>
      <c r="F439" s="475">
        <v>1098</v>
      </c>
      <c r="G439" s="475">
        <v>996</v>
      </c>
      <c r="H439" s="475">
        <v>67</v>
      </c>
      <c r="I439" s="475">
        <v>293</v>
      </c>
      <c r="J439" s="475">
        <v>78</v>
      </c>
      <c r="K439" s="475">
        <v>80</v>
      </c>
      <c r="L439" s="475">
        <v>208</v>
      </c>
      <c r="M439" s="475">
        <v>35</v>
      </c>
      <c r="N439" s="475">
        <v>25</v>
      </c>
      <c r="O439" s="475">
        <v>2</v>
      </c>
      <c r="P439" s="475">
        <v>103</v>
      </c>
      <c r="Q439" s="475">
        <v>105</v>
      </c>
      <c r="R439" s="475">
        <v>24</v>
      </c>
      <c r="S439" s="475">
        <v>11</v>
      </c>
      <c r="T439" s="475">
        <v>6</v>
      </c>
      <c r="U439" s="475">
        <v>7</v>
      </c>
      <c r="V439" s="475" t="s">
        <v>555</v>
      </c>
      <c r="W439" s="480" t="s">
        <v>529</v>
      </c>
    </row>
    <row r="440" spans="1:23" s="475" customFormat="1" ht="9.75" customHeight="1" x14ac:dyDescent="0.15">
      <c r="A440" s="970" t="s">
        <v>804</v>
      </c>
      <c r="B440" s="475">
        <v>38848</v>
      </c>
      <c r="C440" s="475">
        <v>3000</v>
      </c>
      <c r="D440" s="475">
        <v>2890</v>
      </c>
      <c r="E440" s="475">
        <v>32948</v>
      </c>
      <c r="F440" s="475">
        <v>841</v>
      </c>
      <c r="G440" s="475">
        <v>758</v>
      </c>
      <c r="H440" s="475">
        <v>52</v>
      </c>
      <c r="I440" s="475">
        <v>232</v>
      </c>
      <c r="J440" s="475">
        <v>37</v>
      </c>
      <c r="K440" s="475">
        <v>12</v>
      </c>
      <c r="L440" s="475">
        <v>158</v>
      </c>
      <c r="M440" s="475">
        <v>41</v>
      </c>
      <c r="N440" s="475">
        <v>3</v>
      </c>
      <c r="O440" s="475" t="s">
        <v>555</v>
      </c>
      <c r="P440" s="475">
        <v>132</v>
      </c>
      <c r="Q440" s="475">
        <v>91</v>
      </c>
      <c r="R440" s="475">
        <v>50</v>
      </c>
      <c r="S440" s="475">
        <v>25</v>
      </c>
      <c r="T440" s="475">
        <v>18</v>
      </c>
      <c r="U440" s="475">
        <v>7</v>
      </c>
      <c r="V440" s="475" t="s">
        <v>555</v>
      </c>
      <c r="W440" s="480" t="s">
        <v>599</v>
      </c>
    </row>
    <row r="441" spans="1:23" s="475" customFormat="1" ht="9.75" customHeight="1" x14ac:dyDescent="0.15">
      <c r="A441" s="970" t="s">
        <v>776</v>
      </c>
      <c r="B441" s="475">
        <v>53953</v>
      </c>
      <c r="C441" s="475" t="s">
        <v>555</v>
      </c>
      <c r="D441" s="475" t="s">
        <v>555</v>
      </c>
      <c r="E441" s="475">
        <v>6003</v>
      </c>
      <c r="F441" s="475">
        <v>923</v>
      </c>
      <c r="G441" s="475">
        <v>873</v>
      </c>
      <c r="H441" s="475">
        <v>40</v>
      </c>
      <c r="I441" s="475">
        <v>329</v>
      </c>
      <c r="J441" s="475">
        <v>10</v>
      </c>
      <c r="K441" s="475">
        <v>26</v>
      </c>
      <c r="L441" s="475">
        <v>107</v>
      </c>
      <c r="M441" s="475">
        <v>36</v>
      </c>
      <c r="N441" s="475">
        <v>3</v>
      </c>
      <c r="O441" s="475" t="s">
        <v>555</v>
      </c>
      <c r="P441" s="475">
        <v>214</v>
      </c>
      <c r="Q441" s="475">
        <v>108</v>
      </c>
      <c r="R441" s="475">
        <v>35</v>
      </c>
      <c r="S441" s="475">
        <v>34</v>
      </c>
      <c r="T441" s="475" t="s">
        <v>555</v>
      </c>
      <c r="U441" s="475" t="s">
        <v>555</v>
      </c>
      <c r="V441" s="475">
        <v>1</v>
      </c>
      <c r="W441" s="480" t="s">
        <v>777</v>
      </c>
    </row>
    <row r="442" spans="1:23" s="475" customFormat="1" ht="6.75" customHeight="1" x14ac:dyDescent="0.15">
      <c r="A442" s="970"/>
      <c r="W442" s="480"/>
    </row>
    <row r="443" spans="1:23" s="475" customFormat="1" ht="9.75" customHeight="1" x14ac:dyDescent="0.15">
      <c r="A443" s="970" t="s">
        <v>738</v>
      </c>
      <c r="B443" s="475">
        <v>41851</v>
      </c>
      <c r="C443" s="475">
        <v>3000</v>
      </c>
      <c r="D443" s="475">
        <v>2890</v>
      </c>
      <c r="E443" s="475">
        <v>38951</v>
      </c>
      <c r="F443" s="475">
        <v>813</v>
      </c>
      <c r="G443" s="475">
        <v>739</v>
      </c>
      <c r="H443" s="475">
        <v>49</v>
      </c>
      <c r="I443" s="475">
        <v>200</v>
      </c>
      <c r="J443" s="475">
        <v>32</v>
      </c>
      <c r="K443" s="475">
        <v>19</v>
      </c>
      <c r="L443" s="475">
        <v>147</v>
      </c>
      <c r="M443" s="475">
        <v>41</v>
      </c>
      <c r="N443" s="475">
        <v>4</v>
      </c>
      <c r="O443" s="475" t="s">
        <v>555</v>
      </c>
      <c r="P443" s="475">
        <v>165</v>
      </c>
      <c r="Q443" s="475">
        <v>82</v>
      </c>
      <c r="R443" s="475">
        <v>49</v>
      </c>
      <c r="S443" s="475">
        <v>31</v>
      </c>
      <c r="T443" s="475">
        <v>12</v>
      </c>
      <c r="U443" s="475">
        <v>6</v>
      </c>
      <c r="V443" s="475" t="s">
        <v>555</v>
      </c>
      <c r="W443" s="480" t="s">
        <v>600</v>
      </c>
    </row>
    <row r="444" spans="1:23" s="475" customFormat="1" ht="9.75" customHeight="1" x14ac:dyDescent="0.15">
      <c r="A444" s="970" t="s">
        <v>776</v>
      </c>
      <c r="B444" s="475">
        <v>53950</v>
      </c>
      <c r="C444" s="475" t="s">
        <v>555</v>
      </c>
      <c r="D444" s="475" t="s">
        <v>555</v>
      </c>
      <c r="E444" s="475" t="s">
        <v>555</v>
      </c>
      <c r="F444" s="475">
        <v>863</v>
      </c>
      <c r="G444" s="475">
        <v>813</v>
      </c>
      <c r="H444" s="475">
        <v>43</v>
      </c>
      <c r="I444" s="475">
        <v>314</v>
      </c>
      <c r="J444" s="475">
        <v>10</v>
      </c>
      <c r="K444" s="475">
        <v>31</v>
      </c>
      <c r="L444" s="475">
        <v>90</v>
      </c>
      <c r="M444" s="475">
        <v>21</v>
      </c>
      <c r="N444" s="475">
        <v>2</v>
      </c>
      <c r="O444" s="475">
        <v>4</v>
      </c>
      <c r="P444" s="475">
        <v>201</v>
      </c>
      <c r="Q444" s="475">
        <v>97</v>
      </c>
      <c r="R444" s="475">
        <v>38</v>
      </c>
      <c r="S444" s="475">
        <v>37</v>
      </c>
      <c r="T444" s="475" t="s">
        <v>555</v>
      </c>
      <c r="U444" s="475" t="s">
        <v>555</v>
      </c>
      <c r="V444" s="475">
        <v>1</v>
      </c>
      <c r="W444" s="480" t="s">
        <v>779</v>
      </c>
    </row>
    <row r="445" spans="1:23" s="475" customFormat="1" ht="6.75" customHeight="1" x14ac:dyDescent="0.15">
      <c r="A445" s="970"/>
      <c r="W445" s="480"/>
    </row>
    <row r="446" spans="1:23" s="475" customFormat="1" ht="9.75" customHeight="1" x14ac:dyDescent="0.15">
      <c r="A446" s="970" t="s">
        <v>1439</v>
      </c>
      <c r="B446" s="475">
        <v>6003</v>
      </c>
      <c r="C446" s="475" t="s">
        <v>555</v>
      </c>
      <c r="D446" s="475" t="s">
        <v>555</v>
      </c>
      <c r="E446" s="475">
        <v>6003</v>
      </c>
      <c r="F446" s="475">
        <v>222</v>
      </c>
      <c r="G446" s="475">
        <v>209</v>
      </c>
      <c r="H446" s="475">
        <v>7</v>
      </c>
      <c r="I446" s="475">
        <v>77</v>
      </c>
      <c r="J446" s="475">
        <v>2</v>
      </c>
      <c r="K446" s="475">
        <v>7</v>
      </c>
      <c r="L446" s="475">
        <v>29</v>
      </c>
      <c r="M446" s="475">
        <v>15</v>
      </c>
      <c r="N446" s="475">
        <v>1</v>
      </c>
      <c r="O446" s="475" t="s">
        <v>555</v>
      </c>
      <c r="P446" s="475">
        <v>53</v>
      </c>
      <c r="Q446" s="475">
        <v>18</v>
      </c>
      <c r="R446" s="475">
        <v>8</v>
      </c>
      <c r="S446" s="475">
        <v>8</v>
      </c>
      <c r="T446" s="475" t="s">
        <v>555</v>
      </c>
      <c r="U446" s="475" t="s">
        <v>555</v>
      </c>
      <c r="V446" s="475" t="s">
        <v>555</v>
      </c>
      <c r="W446" s="480" t="s">
        <v>601</v>
      </c>
    </row>
    <row r="447" spans="1:23" s="475" customFormat="1" ht="9.75" customHeight="1" x14ac:dyDescent="0.15">
      <c r="A447" s="970" t="s">
        <v>781</v>
      </c>
      <c r="B447" s="475">
        <v>8950</v>
      </c>
      <c r="C447" s="475" t="s">
        <v>555</v>
      </c>
      <c r="D447" s="475" t="s">
        <v>555</v>
      </c>
      <c r="E447" s="475" t="s">
        <v>555</v>
      </c>
      <c r="F447" s="475">
        <v>198</v>
      </c>
      <c r="G447" s="475">
        <v>186</v>
      </c>
      <c r="H447" s="475">
        <v>14</v>
      </c>
      <c r="I447" s="475">
        <v>65</v>
      </c>
      <c r="J447" s="475">
        <v>1</v>
      </c>
      <c r="K447" s="475">
        <v>7</v>
      </c>
      <c r="L447" s="475">
        <v>25</v>
      </c>
      <c r="M447" s="475">
        <v>3</v>
      </c>
      <c r="N447" s="475" t="s">
        <v>555</v>
      </c>
      <c r="O447" s="475" t="s">
        <v>555</v>
      </c>
      <c r="P447" s="475">
        <v>57</v>
      </c>
      <c r="Q447" s="475">
        <v>14</v>
      </c>
      <c r="R447" s="475">
        <v>9</v>
      </c>
      <c r="S447" s="475">
        <v>9</v>
      </c>
      <c r="T447" s="475" t="s">
        <v>555</v>
      </c>
      <c r="U447" s="475" t="s">
        <v>555</v>
      </c>
      <c r="V447" s="475" t="s">
        <v>555</v>
      </c>
      <c r="W447" s="480" t="s">
        <v>100</v>
      </c>
    </row>
    <row r="448" spans="1:23" s="475" customFormat="1" ht="9.75" customHeight="1" x14ac:dyDescent="0.15">
      <c r="A448" s="970" t="s">
        <v>819</v>
      </c>
      <c r="B448" s="475">
        <v>9000</v>
      </c>
      <c r="C448" s="475" t="s">
        <v>555</v>
      </c>
      <c r="D448" s="475" t="s">
        <v>555</v>
      </c>
      <c r="E448" s="475" t="s">
        <v>555</v>
      </c>
      <c r="F448" s="475">
        <v>260</v>
      </c>
      <c r="G448" s="475">
        <v>247</v>
      </c>
      <c r="H448" s="475">
        <v>15</v>
      </c>
      <c r="I448" s="475">
        <v>88</v>
      </c>
      <c r="J448" s="475">
        <v>5</v>
      </c>
      <c r="K448" s="475">
        <v>2</v>
      </c>
      <c r="L448" s="475">
        <v>29</v>
      </c>
      <c r="M448" s="475">
        <v>12</v>
      </c>
      <c r="N448" s="475">
        <v>1</v>
      </c>
      <c r="O448" s="475" t="s">
        <v>555</v>
      </c>
      <c r="P448" s="475">
        <v>51</v>
      </c>
      <c r="Q448" s="475">
        <v>44</v>
      </c>
      <c r="R448" s="475">
        <v>12</v>
      </c>
      <c r="S448" s="475">
        <v>12</v>
      </c>
      <c r="T448" s="475" t="s">
        <v>555</v>
      </c>
      <c r="U448" s="475" t="s">
        <v>555</v>
      </c>
      <c r="V448" s="475" t="s">
        <v>555</v>
      </c>
      <c r="W448" s="480" t="s">
        <v>101</v>
      </c>
    </row>
    <row r="449" spans="1:23" s="475" customFormat="1" ht="9.75" customHeight="1" x14ac:dyDescent="0.15">
      <c r="A449" s="970" t="s">
        <v>783</v>
      </c>
      <c r="B449" s="475">
        <v>30000</v>
      </c>
      <c r="C449" s="475" t="s">
        <v>555</v>
      </c>
      <c r="D449" s="475" t="s">
        <v>555</v>
      </c>
      <c r="E449" s="475" t="s">
        <v>555</v>
      </c>
      <c r="F449" s="475">
        <v>243</v>
      </c>
      <c r="G449" s="475">
        <v>231</v>
      </c>
      <c r="H449" s="475">
        <v>4</v>
      </c>
      <c r="I449" s="475">
        <v>99</v>
      </c>
      <c r="J449" s="475">
        <v>2</v>
      </c>
      <c r="K449" s="475">
        <v>10</v>
      </c>
      <c r="L449" s="475">
        <v>24</v>
      </c>
      <c r="M449" s="475">
        <v>6</v>
      </c>
      <c r="N449" s="475">
        <v>1</v>
      </c>
      <c r="O449" s="475" t="s">
        <v>555</v>
      </c>
      <c r="P449" s="475">
        <v>53</v>
      </c>
      <c r="Q449" s="475">
        <v>32</v>
      </c>
      <c r="R449" s="475">
        <v>6</v>
      </c>
      <c r="S449" s="475">
        <v>5</v>
      </c>
      <c r="T449" s="475" t="s">
        <v>555</v>
      </c>
      <c r="U449" s="475" t="s">
        <v>555</v>
      </c>
      <c r="V449" s="475">
        <v>1</v>
      </c>
      <c r="W449" s="480" t="s">
        <v>102</v>
      </c>
    </row>
    <row r="450" spans="1:23" s="475" customFormat="1" ht="9.75" customHeight="1" x14ac:dyDescent="0.15">
      <c r="A450" s="970" t="s">
        <v>1418</v>
      </c>
      <c r="B450" s="475">
        <v>6000</v>
      </c>
      <c r="C450" s="475" t="s">
        <v>555</v>
      </c>
      <c r="D450" s="475" t="s">
        <v>555</v>
      </c>
      <c r="E450" s="475" t="s">
        <v>555</v>
      </c>
      <c r="F450" s="475">
        <v>162</v>
      </c>
      <c r="G450" s="475">
        <v>149</v>
      </c>
      <c r="H450" s="475">
        <v>10</v>
      </c>
      <c r="I450" s="475">
        <v>62</v>
      </c>
      <c r="J450" s="475">
        <v>2</v>
      </c>
      <c r="K450" s="475">
        <v>12</v>
      </c>
      <c r="L450" s="475">
        <v>12</v>
      </c>
      <c r="M450" s="475" t="s">
        <v>555</v>
      </c>
      <c r="N450" s="475" t="s">
        <v>555</v>
      </c>
      <c r="O450" s="475">
        <v>4</v>
      </c>
      <c r="P450" s="475">
        <v>40</v>
      </c>
      <c r="Q450" s="475">
        <v>7</v>
      </c>
      <c r="R450" s="475">
        <v>11</v>
      </c>
      <c r="S450" s="475">
        <v>11</v>
      </c>
      <c r="T450" s="475" t="s">
        <v>555</v>
      </c>
      <c r="U450" s="475" t="s">
        <v>555</v>
      </c>
      <c r="V450" s="475" t="s">
        <v>555</v>
      </c>
      <c r="W450" s="480" t="s">
        <v>785</v>
      </c>
    </row>
    <row r="451" spans="1:23" s="475" customFormat="1" ht="6.75" customHeight="1" x14ac:dyDescent="0.15">
      <c r="A451" s="970"/>
      <c r="W451" s="480"/>
    </row>
    <row r="452" spans="1:23" s="475" customFormat="1" ht="9.75" customHeight="1" x14ac:dyDescent="0.15">
      <c r="A452" s="970" t="s">
        <v>786</v>
      </c>
      <c r="B452" s="475" t="s">
        <v>555</v>
      </c>
      <c r="C452" s="475" t="s">
        <v>555</v>
      </c>
      <c r="D452" s="475" t="s">
        <v>555</v>
      </c>
      <c r="E452" s="475" t="s">
        <v>555</v>
      </c>
      <c r="F452" s="475">
        <v>42</v>
      </c>
      <c r="G452" s="475">
        <v>38</v>
      </c>
      <c r="H452" s="475">
        <v>3</v>
      </c>
      <c r="I452" s="475">
        <v>7</v>
      </c>
      <c r="J452" s="475">
        <v>1</v>
      </c>
      <c r="K452" s="475" t="s">
        <v>555</v>
      </c>
      <c r="L452" s="475">
        <v>7</v>
      </c>
      <c r="M452" s="475" t="s">
        <v>555</v>
      </c>
      <c r="N452" s="475">
        <v>1</v>
      </c>
      <c r="O452" s="475" t="s">
        <v>555</v>
      </c>
      <c r="P452" s="475">
        <v>6</v>
      </c>
      <c r="Q452" s="475">
        <v>13</v>
      </c>
      <c r="R452" s="475">
        <v>2</v>
      </c>
      <c r="S452" s="475">
        <v>2</v>
      </c>
      <c r="T452" s="475" t="s">
        <v>555</v>
      </c>
      <c r="U452" s="475" t="s">
        <v>555</v>
      </c>
      <c r="V452" s="475" t="s">
        <v>555</v>
      </c>
      <c r="W452" s="480" t="s">
        <v>602</v>
      </c>
    </row>
    <row r="453" spans="1:23" s="475" customFormat="1" ht="9.75" customHeight="1" x14ac:dyDescent="0.15">
      <c r="A453" s="970" t="s">
        <v>1420</v>
      </c>
      <c r="B453" s="475" t="s">
        <v>555</v>
      </c>
      <c r="C453" s="475" t="s">
        <v>555</v>
      </c>
      <c r="D453" s="475" t="s">
        <v>555</v>
      </c>
      <c r="E453" s="475" t="s">
        <v>555</v>
      </c>
      <c r="F453" s="475">
        <v>66</v>
      </c>
      <c r="G453" s="475">
        <v>63</v>
      </c>
      <c r="H453" s="475" t="s">
        <v>555</v>
      </c>
      <c r="I453" s="475">
        <v>16</v>
      </c>
      <c r="J453" s="475" t="s">
        <v>555</v>
      </c>
      <c r="K453" s="475">
        <v>7</v>
      </c>
      <c r="L453" s="475">
        <v>10</v>
      </c>
      <c r="M453" s="475">
        <v>7</v>
      </c>
      <c r="N453" s="475" t="s">
        <v>555</v>
      </c>
      <c r="O453" s="475" t="s">
        <v>555</v>
      </c>
      <c r="P453" s="475">
        <v>21</v>
      </c>
      <c r="Q453" s="475">
        <v>2</v>
      </c>
      <c r="R453" s="475">
        <v>2</v>
      </c>
      <c r="S453" s="475">
        <v>2</v>
      </c>
      <c r="T453" s="475" t="s">
        <v>555</v>
      </c>
      <c r="U453" s="475" t="s">
        <v>555</v>
      </c>
      <c r="V453" s="475" t="s">
        <v>555</v>
      </c>
      <c r="W453" s="480" t="s">
        <v>86</v>
      </c>
    </row>
    <row r="454" spans="1:23" s="475" customFormat="1" ht="9.75" customHeight="1" x14ac:dyDescent="0.15">
      <c r="A454" s="970" t="s">
        <v>1421</v>
      </c>
      <c r="B454" s="475">
        <v>6003</v>
      </c>
      <c r="C454" s="475" t="s">
        <v>555</v>
      </c>
      <c r="D454" s="475" t="s">
        <v>555</v>
      </c>
      <c r="E454" s="475">
        <v>6003</v>
      </c>
      <c r="F454" s="475">
        <v>114</v>
      </c>
      <c r="G454" s="475">
        <v>108</v>
      </c>
      <c r="H454" s="475">
        <v>4</v>
      </c>
      <c r="I454" s="475">
        <v>54</v>
      </c>
      <c r="J454" s="475">
        <v>1</v>
      </c>
      <c r="K454" s="475" t="s">
        <v>555</v>
      </c>
      <c r="L454" s="475">
        <v>12</v>
      </c>
      <c r="M454" s="475">
        <v>8</v>
      </c>
      <c r="N454" s="475" t="s">
        <v>555</v>
      </c>
      <c r="O454" s="475" t="s">
        <v>555</v>
      </c>
      <c r="P454" s="475">
        <v>26</v>
      </c>
      <c r="Q454" s="475">
        <v>3</v>
      </c>
      <c r="R454" s="475">
        <v>4</v>
      </c>
      <c r="S454" s="475">
        <v>4</v>
      </c>
      <c r="T454" s="475" t="s">
        <v>555</v>
      </c>
      <c r="U454" s="475" t="s">
        <v>555</v>
      </c>
      <c r="V454" s="475" t="s">
        <v>555</v>
      </c>
      <c r="W454" s="480" t="s">
        <v>87</v>
      </c>
    </row>
    <row r="455" spans="1:23" s="475" customFormat="1" ht="9.75" customHeight="1" x14ac:dyDescent="0.15">
      <c r="A455" s="970" t="s">
        <v>1422</v>
      </c>
      <c r="B455" s="475" t="s">
        <v>555</v>
      </c>
      <c r="C455" s="475" t="s">
        <v>555</v>
      </c>
      <c r="D455" s="475" t="s">
        <v>555</v>
      </c>
      <c r="E455" s="475" t="s">
        <v>555</v>
      </c>
      <c r="F455" s="475">
        <v>63</v>
      </c>
      <c r="G455" s="475">
        <v>58</v>
      </c>
      <c r="H455" s="475">
        <v>7</v>
      </c>
      <c r="I455" s="475">
        <v>12</v>
      </c>
      <c r="J455" s="475" t="s">
        <v>555</v>
      </c>
      <c r="K455" s="475">
        <v>2</v>
      </c>
      <c r="L455" s="475">
        <v>13</v>
      </c>
      <c r="M455" s="475" t="s">
        <v>555</v>
      </c>
      <c r="N455" s="475" t="s">
        <v>555</v>
      </c>
      <c r="O455" s="475" t="s">
        <v>555</v>
      </c>
      <c r="P455" s="475">
        <v>21</v>
      </c>
      <c r="Q455" s="475">
        <v>3</v>
      </c>
      <c r="R455" s="475">
        <v>5</v>
      </c>
      <c r="S455" s="475">
        <v>5</v>
      </c>
      <c r="T455" s="475" t="s">
        <v>555</v>
      </c>
      <c r="U455" s="475" t="s">
        <v>555</v>
      </c>
      <c r="V455" s="475" t="s">
        <v>555</v>
      </c>
      <c r="W455" s="480" t="s">
        <v>88</v>
      </c>
    </row>
    <row r="456" spans="1:23" s="475" customFormat="1" ht="9.75" customHeight="1" x14ac:dyDescent="0.15">
      <c r="A456" s="970" t="s">
        <v>823</v>
      </c>
      <c r="B456" s="475">
        <v>2950</v>
      </c>
      <c r="C456" s="475" t="s">
        <v>555</v>
      </c>
      <c r="D456" s="475" t="s">
        <v>555</v>
      </c>
      <c r="E456" s="475" t="s">
        <v>555</v>
      </c>
      <c r="F456" s="475">
        <v>63</v>
      </c>
      <c r="G456" s="475">
        <v>60</v>
      </c>
      <c r="H456" s="475">
        <v>4</v>
      </c>
      <c r="I456" s="475">
        <v>14</v>
      </c>
      <c r="J456" s="475">
        <v>1</v>
      </c>
      <c r="K456" s="475">
        <v>1</v>
      </c>
      <c r="L456" s="475">
        <v>3</v>
      </c>
      <c r="M456" s="475">
        <v>3</v>
      </c>
      <c r="N456" s="475" t="s">
        <v>555</v>
      </c>
      <c r="O456" s="475" t="s">
        <v>555</v>
      </c>
      <c r="P456" s="475">
        <v>23</v>
      </c>
      <c r="Q456" s="475">
        <v>11</v>
      </c>
      <c r="R456" s="475">
        <v>2</v>
      </c>
      <c r="S456" s="475">
        <v>2</v>
      </c>
      <c r="T456" s="475" t="s">
        <v>555</v>
      </c>
      <c r="U456" s="475" t="s">
        <v>555</v>
      </c>
      <c r="V456" s="475" t="s">
        <v>555</v>
      </c>
      <c r="W456" s="480" t="s">
        <v>103</v>
      </c>
    </row>
    <row r="457" spans="1:23" s="475" customFormat="1" ht="9.75" customHeight="1" x14ac:dyDescent="0.15">
      <c r="A457" s="970" t="s">
        <v>791</v>
      </c>
      <c r="B457" s="475">
        <v>6000</v>
      </c>
      <c r="C457" s="475" t="s">
        <v>555</v>
      </c>
      <c r="D457" s="475" t="s">
        <v>555</v>
      </c>
      <c r="E457" s="475" t="s">
        <v>555</v>
      </c>
      <c r="F457" s="475">
        <v>72</v>
      </c>
      <c r="G457" s="475">
        <v>68</v>
      </c>
      <c r="H457" s="475">
        <v>3</v>
      </c>
      <c r="I457" s="475">
        <v>39</v>
      </c>
      <c r="J457" s="475" t="s">
        <v>555</v>
      </c>
      <c r="K457" s="475">
        <v>4</v>
      </c>
      <c r="L457" s="475">
        <v>9</v>
      </c>
      <c r="M457" s="475" t="s">
        <v>555</v>
      </c>
      <c r="N457" s="475" t="s">
        <v>555</v>
      </c>
      <c r="O457" s="475" t="s">
        <v>555</v>
      </c>
      <c r="P457" s="475">
        <v>13</v>
      </c>
      <c r="Q457" s="475" t="s">
        <v>555</v>
      </c>
      <c r="R457" s="475">
        <v>2</v>
      </c>
      <c r="S457" s="475">
        <v>2</v>
      </c>
      <c r="T457" s="475" t="s">
        <v>555</v>
      </c>
      <c r="U457" s="475" t="s">
        <v>555</v>
      </c>
      <c r="V457" s="475" t="s">
        <v>555</v>
      </c>
      <c r="W457" s="480" t="s">
        <v>104</v>
      </c>
    </row>
    <row r="458" spans="1:23" s="475" customFormat="1" ht="9.75" customHeight="1" x14ac:dyDescent="0.15">
      <c r="A458" s="970" t="s">
        <v>1424</v>
      </c>
      <c r="B458" s="475">
        <v>5999</v>
      </c>
      <c r="C458" s="475" t="s">
        <v>555</v>
      </c>
      <c r="D458" s="475" t="s">
        <v>555</v>
      </c>
      <c r="E458" s="475" t="s">
        <v>555</v>
      </c>
      <c r="F458" s="475">
        <v>96</v>
      </c>
      <c r="G458" s="475">
        <v>93</v>
      </c>
      <c r="H458" s="475">
        <v>7</v>
      </c>
      <c r="I458" s="475">
        <v>45</v>
      </c>
      <c r="J458" s="475">
        <v>2</v>
      </c>
      <c r="K458" s="475">
        <v>2</v>
      </c>
      <c r="L458" s="475">
        <v>15</v>
      </c>
      <c r="M458" s="475">
        <v>2</v>
      </c>
      <c r="N458" s="475">
        <v>1</v>
      </c>
      <c r="O458" s="475" t="s">
        <v>555</v>
      </c>
      <c r="P458" s="475">
        <v>12</v>
      </c>
      <c r="Q458" s="475">
        <v>7</v>
      </c>
      <c r="R458" s="475">
        <v>3</v>
      </c>
      <c r="S458" s="475">
        <v>3</v>
      </c>
      <c r="T458" s="475" t="s">
        <v>555</v>
      </c>
      <c r="U458" s="475" t="s">
        <v>555</v>
      </c>
      <c r="V458" s="475" t="s">
        <v>555</v>
      </c>
      <c r="W458" s="480" t="s">
        <v>105</v>
      </c>
    </row>
    <row r="459" spans="1:23" s="475" customFormat="1" ht="9.75" customHeight="1" x14ac:dyDescent="0.15">
      <c r="A459" s="970" t="s">
        <v>1425</v>
      </c>
      <c r="B459" s="475" t="s">
        <v>555</v>
      </c>
      <c r="C459" s="475" t="s">
        <v>555</v>
      </c>
      <c r="D459" s="475" t="s">
        <v>555</v>
      </c>
      <c r="E459" s="475" t="s">
        <v>555</v>
      </c>
      <c r="F459" s="475">
        <v>61</v>
      </c>
      <c r="G459" s="475">
        <v>54</v>
      </c>
      <c r="H459" s="475">
        <v>8</v>
      </c>
      <c r="I459" s="475">
        <v>25</v>
      </c>
      <c r="J459" s="475">
        <v>1</v>
      </c>
      <c r="K459" s="475" t="s">
        <v>555</v>
      </c>
      <c r="L459" s="475">
        <v>5</v>
      </c>
      <c r="M459" s="475">
        <v>8</v>
      </c>
      <c r="N459" s="475" t="s">
        <v>555</v>
      </c>
      <c r="O459" s="475" t="s">
        <v>555</v>
      </c>
      <c r="P459" s="475">
        <v>6</v>
      </c>
      <c r="Q459" s="475">
        <v>1</v>
      </c>
      <c r="R459" s="475">
        <v>6</v>
      </c>
      <c r="S459" s="475">
        <v>6</v>
      </c>
      <c r="T459" s="475" t="s">
        <v>555</v>
      </c>
      <c r="U459" s="475" t="s">
        <v>555</v>
      </c>
      <c r="V459" s="475" t="s">
        <v>555</v>
      </c>
      <c r="W459" s="480" t="s">
        <v>106</v>
      </c>
    </row>
    <row r="460" spans="1:23" s="475" customFormat="1" ht="9.75" customHeight="1" x14ac:dyDescent="0.15">
      <c r="A460" s="970" t="s">
        <v>1426</v>
      </c>
      <c r="B460" s="475">
        <v>3001</v>
      </c>
      <c r="C460" s="475" t="s">
        <v>555</v>
      </c>
      <c r="D460" s="475" t="s">
        <v>555</v>
      </c>
      <c r="E460" s="475" t="s">
        <v>555</v>
      </c>
      <c r="F460" s="475">
        <v>103</v>
      </c>
      <c r="G460" s="475">
        <v>100</v>
      </c>
      <c r="H460" s="475" t="s">
        <v>555</v>
      </c>
      <c r="I460" s="475">
        <v>18</v>
      </c>
      <c r="J460" s="475">
        <v>2</v>
      </c>
      <c r="K460" s="475" t="s">
        <v>555</v>
      </c>
      <c r="L460" s="475">
        <v>9</v>
      </c>
      <c r="M460" s="475">
        <v>2</v>
      </c>
      <c r="N460" s="475" t="s">
        <v>555</v>
      </c>
      <c r="O460" s="475" t="s">
        <v>555</v>
      </c>
      <c r="P460" s="475">
        <v>33</v>
      </c>
      <c r="Q460" s="475">
        <v>36</v>
      </c>
      <c r="R460" s="475">
        <v>3</v>
      </c>
      <c r="S460" s="475">
        <v>3</v>
      </c>
      <c r="T460" s="475" t="s">
        <v>555</v>
      </c>
      <c r="U460" s="475" t="s">
        <v>555</v>
      </c>
      <c r="V460" s="475" t="s">
        <v>555</v>
      </c>
      <c r="W460" s="480" t="s">
        <v>107</v>
      </c>
    </row>
    <row r="461" spans="1:23" s="475" customFormat="1" ht="9.75" customHeight="1" x14ac:dyDescent="0.15">
      <c r="A461" s="970" t="s">
        <v>1427</v>
      </c>
      <c r="B461" s="475">
        <v>9000</v>
      </c>
      <c r="C461" s="475" t="s">
        <v>555</v>
      </c>
      <c r="D461" s="475" t="s">
        <v>555</v>
      </c>
      <c r="E461" s="475" t="s">
        <v>555</v>
      </c>
      <c r="F461" s="475">
        <v>73</v>
      </c>
      <c r="G461" s="475">
        <v>67</v>
      </c>
      <c r="H461" s="475" t="s">
        <v>555</v>
      </c>
      <c r="I461" s="475">
        <v>13</v>
      </c>
      <c r="J461" s="475">
        <v>1</v>
      </c>
      <c r="K461" s="475">
        <v>3</v>
      </c>
      <c r="L461" s="475">
        <v>12</v>
      </c>
      <c r="M461" s="475">
        <v>3</v>
      </c>
      <c r="N461" s="475" t="s">
        <v>555</v>
      </c>
      <c r="O461" s="475" t="s">
        <v>555</v>
      </c>
      <c r="P461" s="475">
        <v>27</v>
      </c>
      <c r="Q461" s="475">
        <v>8</v>
      </c>
      <c r="R461" s="475">
        <v>2</v>
      </c>
      <c r="S461" s="475">
        <v>2</v>
      </c>
      <c r="T461" s="475" t="s">
        <v>555</v>
      </c>
      <c r="U461" s="475" t="s">
        <v>555</v>
      </c>
      <c r="V461" s="475" t="s">
        <v>555</v>
      </c>
      <c r="W461" s="480" t="s">
        <v>89</v>
      </c>
    </row>
    <row r="462" spans="1:23" s="475" customFormat="1" ht="9.75" customHeight="1" x14ac:dyDescent="0.15">
      <c r="A462" s="970" t="s">
        <v>796</v>
      </c>
      <c r="B462" s="475">
        <v>6000</v>
      </c>
      <c r="C462" s="475" t="s">
        <v>555</v>
      </c>
      <c r="D462" s="475" t="s">
        <v>555</v>
      </c>
      <c r="E462" s="475" t="s">
        <v>555</v>
      </c>
      <c r="F462" s="475">
        <v>104</v>
      </c>
      <c r="G462" s="475">
        <v>100</v>
      </c>
      <c r="H462" s="475">
        <v>4</v>
      </c>
      <c r="I462" s="475">
        <v>63</v>
      </c>
      <c r="J462" s="475">
        <v>1</v>
      </c>
      <c r="K462" s="475">
        <v>2</v>
      </c>
      <c r="L462" s="475">
        <v>5</v>
      </c>
      <c r="M462" s="475">
        <v>3</v>
      </c>
      <c r="N462" s="475">
        <v>1</v>
      </c>
      <c r="O462" s="475" t="s">
        <v>555</v>
      </c>
      <c r="P462" s="475">
        <v>16</v>
      </c>
      <c r="Q462" s="475">
        <v>5</v>
      </c>
      <c r="R462" s="475">
        <v>3</v>
      </c>
      <c r="S462" s="475">
        <v>2</v>
      </c>
      <c r="T462" s="475" t="s">
        <v>555</v>
      </c>
      <c r="U462" s="475" t="s">
        <v>555</v>
      </c>
      <c r="V462" s="475">
        <v>1</v>
      </c>
      <c r="W462" s="480" t="s">
        <v>90</v>
      </c>
    </row>
    <row r="463" spans="1:23" s="475" customFormat="1" ht="9.75" customHeight="1" x14ac:dyDescent="0.15">
      <c r="A463" s="970" t="s">
        <v>797</v>
      </c>
      <c r="B463" s="475">
        <v>15000</v>
      </c>
      <c r="C463" s="475" t="s">
        <v>555</v>
      </c>
      <c r="D463" s="475" t="s">
        <v>555</v>
      </c>
      <c r="E463" s="475" t="s">
        <v>555</v>
      </c>
      <c r="F463" s="475">
        <v>66</v>
      </c>
      <c r="G463" s="475">
        <v>64</v>
      </c>
      <c r="H463" s="475" t="s">
        <v>555</v>
      </c>
      <c r="I463" s="475">
        <v>23</v>
      </c>
      <c r="J463" s="475" t="s">
        <v>555</v>
      </c>
      <c r="K463" s="475">
        <v>5</v>
      </c>
      <c r="L463" s="475">
        <v>7</v>
      </c>
      <c r="M463" s="475" t="s">
        <v>555</v>
      </c>
      <c r="N463" s="475" t="s">
        <v>555</v>
      </c>
      <c r="O463" s="475" t="s">
        <v>555</v>
      </c>
      <c r="P463" s="475">
        <v>10</v>
      </c>
      <c r="Q463" s="475">
        <v>19</v>
      </c>
      <c r="R463" s="475">
        <v>1</v>
      </c>
      <c r="S463" s="475">
        <v>1</v>
      </c>
      <c r="T463" s="475" t="s">
        <v>555</v>
      </c>
      <c r="U463" s="475" t="s">
        <v>555</v>
      </c>
      <c r="V463" s="475" t="s">
        <v>555</v>
      </c>
      <c r="W463" s="480" t="s">
        <v>91</v>
      </c>
    </row>
    <row r="464" spans="1:23" s="475" customFormat="1" ht="9.75" customHeight="1" x14ac:dyDescent="0.15">
      <c r="A464" s="970" t="s">
        <v>1430</v>
      </c>
      <c r="B464" s="475">
        <v>6000</v>
      </c>
      <c r="C464" s="475" t="s">
        <v>555</v>
      </c>
      <c r="D464" s="475" t="s">
        <v>555</v>
      </c>
      <c r="E464" s="475" t="s">
        <v>555</v>
      </c>
      <c r="F464" s="475">
        <v>54</v>
      </c>
      <c r="G464" s="475">
        <v>49</v>
      </c>
      <c r="H464" s="475">
        <v>2</v>
      </c>
      <c r="I464" s="475">
        <v>20</v>
      </c>
      <c r="J464" s="475">
        <v>1</v>
      </c>
      <c r="K464" s="475" t="s">
        <v>555</v>
      </c>
      <c r="L464" s="475">
        <v>2</v>
      </c>
      <c r="M464" s="475" t="s">
        <v>555</v>
      </c>
      <c r="N464" s="475" t="s">
        <v>555</v>
      </c>
      <c r="O464" s="475" t="s">
        <v>555</v>
      </c>
      <c r="P464" s="475">
        <v>18</v>
      </c>
      <c r="Q464" s="475">
        <v>6</v>
      </c>
      <c r="R464" s="475">
        <v>4</v>
      </c>
      <c r="S464" s="475">
        <v>4</v>
      </c>
      <c r="T464" s="475" t="s">
        <v>555</v>
      </c>
      <c r="U464" s="475" t="s">
        <v>555</v>
      </c>
      <c r="V464" s="475" t="s">
        <v>555</v>
      </c>
      <c r="W464" s="480" t="s">
        <v>799</v>
      </c>
    </row>
    <row r="465" spans="1:23" s="475" customFormat="1" ht="9.75" customHeight="1" x14ac:dyDescent="0.15">
      <c r="A465" s="970" t="s">
        <v>1420</v>
      </c>
      <c r="B465" s="475" t="s">
        <v>555</v>
      </c>
      <c r="C465" s="475" t="s">
        <v>555</v>
      </c>
      <c r="D465" s="475" t="s">
        <v>555</v>
      </c>
      <c r="E465" s="475" t="s">
        <v>555</v>
      </c>
      <c r="F465" s="475">
        <v>55</v>
      </c>
      <c r="G465" s="475">
        <v>52</v>
      </c>
      <c r="H465" s="475">
        <v>4</v>
      </c>
      <c r="I465" s="475">
        <v>25</v>
      </c>
      <c r="J465" s="475">
        <v>1</v>
      </c>
      <c r="K465" s="475">
        <v>8</v>
      </c>
      <c r="L465" s="475">
        <v>1</v>
      </c>
      <c r="M465" s="475" t="s">
        <v>555</v>
      </c>
      <c r="N465" s="475" t="s">
        <v>555</v>
      </c>
      <c r="O465" s="475">
        <v>4</v>
      </c>
      <c r="P465" s="475">
        <v>8</v>
      </c>
      <c r="Q465" s="475">
        <v>1</v>
      </c>
      <c r="R465" s="475">
        <v>2</v>
      </c>
      <c r="S465" s="475">
        <v>2</v>
      </c>
      <c r="T465" s="475" t="s">
        <v>555</v>
      </c>
      <c r="U465" s="475" t="s">
        <v>555</v>
      </c>
      <c r="V465" s="475" t="s">
        <v>555</v>
      </c>
      <c r="W465" s="480" t="s">
        <v>86</v>
      </c>
    </row>
    <row r="466" spans="1:23" s="475" customFormat="1" ht="9.75" customHeight="1" x14ac:dyDescent="0.15">
      <c r="A466" s="971" t="s">
        <v>1421</v>
      </c>
      <c r="B466" s="479" t="s">
        <v>555</v>
      </c>
      <c r="C466" s="478" t="s">
        <v>555</v>
      </c>
      <c r="D466" s="478" t="s">
        <v>555</v>
      </c>
      <c r="E466" s="478" t="s">
        <v>555</v>
      </c>
      <c r="F466" s="478">
        <v>53</v>
      </c>
      <c r="G466" s="478">
        <v>48</v>
      </c>
      <c r="H466" s="478">
        <v>4</v>
      </c>
      <c r="I466" s="478">
        <v>17</v>
      </c>
      <c r="J466" s="478" t="s">
        <v>555</v>
      </c>
      <c r="K466" s="478">
        <v>4</v>
      </c>
      <c r="L466" s="478">
        <v>9</v>
      </c>
      <c r="M466" s="478" t="s">
        <v>555</v>
      </c>
      <c r="N466" s="478" t="s">
        <v>555</v>
      </c>
      <c r="O466" s="478" t="s">
        <v>555</v>
      </c>
      <c r="P466" s="478">
        <v>14</v>
      </c>
      <c r="Q466" s="478" t="s">
        <v>555</v>
      </c>
      <c r="R466" s="478">
        <v>5</v>
      </c>
      <c r="S466" s="478">
        <v>5</v>
      </c>
      <c r="T466" s="478" t="s">
        <v>555</v>
      </c>
      <c r="U466" s="478" t="s">
        <v>555</v>
      </c>
      <c r="V466" s="478" t="s">
        <v>555</v>
      </c>
      <c r="W466" s="476" t="s">
        <v>87</v>
      </c>
    </row>
    <row r="467" spans="1:23" ht="12" customHeight="1" x14ac:dyDescent="0.15"/>
    <row r="468" spans="1:23" ht="12" customHeight="1" x14ac:dyDescent="0.15"/>
    <row r="469" spans="1:23" ht="12" customHeight="1" x14ac:dyDescent="0.15">
      <c r="K469" s="490" t="s">
        <v>108</v>
      </c>
    </row>
    <row r="470" spans="1:23" s="486" customFormat="1" ht="21" customHeight="1" x14ac:dyDescent="0.15">
      <c r="A470" s="1023" t="s">
        <v>230</v>
      </c>
      <c r="B470" s="489" t="s">
        <v>422</v>
      </c>
      <c r="C470" s="488"/>
      <c r="D470" s="488"/>
      <c r="E470" s="488"/>
      <c r="F470" s="488"/>
      <c r="G470" s="488"/>
      <c r="H470" s="488"/>
      <c r="I470" s="488"/>
      <c r="J470" s="488"/>
      <c r="K470" s="851"/>
      <c r="L470" s="852" t="s">
        <v>360</v>
      </c>
      <c r="M470" s="488"/>
      <c r="N470" s="488"/>
      <c r="O470" s="488"/>
      <c r="P470" s="488"/>
      <c r="Q470" s="488"/>
      <c r="R470" s="488"/>
      <c r="S470" s="488"/>
      <c r="T470" s="488"/>
      <c r="U470" s="488"/>
      <c r="V470" s="488"/>
      <c r="W470" s="1026" t="s">
        <v>92</v>
      </c>
    </row>
    <row r="471" spans="1:23" s="486" customFormat="1" ht="21" customHeight="1" x14ac:dyDescent="0.15">
      <c r="A471" s="1024"/>
      <c r="B471" s="852" t="s">
        <v>336</v>
      </c>
      <c r="C471" s="488"/>
      <c r="D471" s="488"/>
      <c r="E471" s="851"/>
      <c r="F471" s="852" t="s">
        <v>335</v>
      </c>
      <c r="G471" s="851"/>
      <c r="H471" s="852" t="s">
        <v>317</v>
      </c>
      <c r="I471" s="851"/>
      <c r="J471" s="852" t="s">
        <v>1440</v>
      </c>
      <c r="K471" s="851"/>
      <c r="L471" s="1029" t="s">
        <v>358</v>
      </c>
      <c r="M471" s="852" t="s">
        <v>345</v>
      </c>
      <c r="N471" s="488"/>
      <c r="O471" s="488"/>
      <c r="P471" s="488"/>
      <c r="Q471" s="488"/>
      <c r="R471" s="488"/>
      <c r="S471" s="488"/>
      <c r="T471" s="488"/>
      <c r="U471" s="488"/>
      <c r="V471" s="488"/>
      <c r="W471" s="1027"/>
    </row>
    <row r="472" spans="1:23" s="486" customFormat="1" ht="52.5" customHeight="1" x14ac:dyDescent="0.15">
      <c r="A472" s="1025"/>
      <c r="B472" s="854" t="s">
        <v>119</v>
      </c>
      <c r="C472" s="487" t="s">
        <v>361</v>
      </c>
      <c r="D472" s="487" t="s">
        <v>321</v>
      </c>
      <c r="E472" s="487" t="s">
        <v>389</v>
      </c>
      <c r="F472" s="854" t="s">
        <v>1404</v>
      </c>
      <c r="G472" s="487" t="s">
        <v>316</v>
      </c>
      <c r="H472" s="854" t="s">
        <v>60</v>
      </c>
      <c r="I472" s="487" t="s">
        <v>310</v>
      </c>
      <c r="J472" s="854" t="s">
        <v>409</v>
      </c>
      <c r="K472" s="487" t="s">
        <v>408</v>
      </c>
      <c r="L472" s="1030"/>
      <c r="M472" s="854" t="s">
        <v>1403</v>
      </c>
      <c r="N472" s="487" t="s">
        <v>334</v>
      </c>
      <c r="O472" s="487" t="s">
        <v>1441</v>
      </c>
      <c r="P472" s="487" t="s">
        <v>356</v>
      </c>
      <c r="Q472" s="487" t="s">
        <v>365</v>
      </c>
      <c r="R472" s="487" t="s">
        <v>421</v>
      </c>
      <c r="S472" s="487" t="s">
        <v>364</v>
      </c>
      <c r="T472" s="487" t="s">
        <v>333</v>
      </c>
      <c r="U472" s="487" t="s">
        <v>332</v>
      </c>
      <c r="V472" s="491" t="s">
        <v>398</v>
      </c>
      <c r="W472" s="1028"/>
    </row>
    <row r="473" spans="1:23" s="475" customFormat="1" ht="9.75" customHeight="1" x14ac:dyDescent="0.15">
      <c r="A473" s="969" t="s">
        <v>1435</v>
      </c>
      <c r="B473" s="485">
        <v>14</v>
      </c>
      <c r="C473" s="484" t="s">
        <v>555</v>
      </c>
      <c r="D473" s="484">
        <v>14</v>
      </c>
      <c r="E473" s="484" t="s">
        <v>555</v>
      </c>
      <c r="F473" s="484">
        <v>1</v>
      </c>
      <c r="G473" s="484">
        <v>1</v>
      </c>
      <c r="H473" s="484">
        <v>12</v>
      </c>
      <c r="I473" s="484">
        <v>12</v>
      </c>
      <c r="J473" s="484">
        <v>57</v>
      </c>
      <c r="K473" s="484">
        <v>57</v>
      </c>
      <c r="L473" s="484">
        <v>36351</v>
      </c>
      <c r="M473" s="484">
        <v>12129</v>
      </c>
      <c r="N473" s="484">
        <v>2551</v>
      </c>
      <c r="O473" s="484">
        <v>1140</v>
      </c>
      <c r="P473" s="484">
        <v>2895</v>
      </c>
      <c r="Q473" s="484">
        <v>17</v>
      </c>
      <c r="R473" s="484">
        <v>517</v>
      </c>
      <c r="S473" s="484">
        <v>2751</v>
      </c>
      <c r="T473" s="484">
        <v>131</v>
      </c>
      <c r="U473" s="484">
        <v>3</v>
      </c>
      <c r="V473" s="484">
        <v>138</v>
      </c>
      <c r="W473" s="482" t="s">
        <v>99</v>
      </c>
    </row>
    <row r="474" spans="1:23" s="475" customFormat="1" ht="9.75" customHeight="1" x14ac:dyDescent="0.15">
      <c r="A474" s="970" t="s">
        <v>773</v>
      </c>
      <c r="B474" s="475">
        <v>24</v>
      </c>
      <c r="C474" s="475">
        <v>3</v>
      </c>
      <c r="D474" s="475">
        <v>21</v>
      </c>
      <c r="E474" s="475" t="s">
        <v>555</v>
      </c>
      <c r="F474" s="475" t="s">
        <v>555</v>
      </c>
      <c r="G474" s="475" t="s">
        <v>555</v>
      </c>
      <c r="H474" s="475">
        <v>13</v>
      </c>
      <c r="I474" s="475">
        <v>13</v>
      </c>
      <c r="J474" s="475">
        <v>47</v>
      </c>
      <c r="K474" s="475">
        <v>47</v>
      </c>
      <c r="L474" s="475">
        <v>35805</v>
      </c>
      <c r="M474" s="475">
        <v>12547</v>
      </c>
      <c r="N474" s="475">
        <v>2857</v>
      </c>
      <c r="O474" s="475">
        <v>1209</v>
      </c>
      <c r="P474" s="475">
        <v>3114</v>
      </c>
      <c r="Q474" s="475">
        <v>18</v>
      </c>
      <c r="R474" s="475">
        <v>548</v>
      </c>
      <c r="S474" s="475">
        <v>2642</v>
      </c>
      <c r="T474" s="475">
        <v>117</v>
      </c>
      <c r="U474" s="475">
        <v>3</v>
      </c>
      <c r="V474" s="475">
        <v>172</v>
      </c>
      <c r="W474" s="480" t="s">
        <v>233</v>
      </c>
    </row>
    <row r="475" spans="1:23" s="475" customFormat="1" ht="9.75" customHeight="1" x14ac:dyDescent="0.15">
      <c r="A475" s="970" t="s">
        <v>774</v>
      </c>
      <c r="B475" s="475">
        <v>31</v>
      </c>
      <c r="C475" s="475">
        <v>12</v>
      </c>
      <c r="D475" s="475">
        <v>18</v>
      </c>
      <c r="E475" s="475">
        <v>1</v>
      </c>
      <c r="F475" s="475">
        <v>1</v>
      </c>
      <c r="G475" s="475">
        <v>1</v>
      </c>
      <c r="H475" s="475" t="s">
        <v>555</v>
      </c>
      <c r="I475" s="475" t="s">
        <v>555</v>
      </c>
      <c r="J475" s="475">
        <v>46</v>
      </c>
      <c r="K475" s="475">
        <v>46</v>
      </c>
      <c r="L475" s="475">
        <v>44515</v>
      </c>
      <c r="M475" s="475">
        <v>14997</v>
      </c>
      <c r="N475" s="475">
        <v>2734</v>
      </c>
      <c r="O475" s="475">
        <v>1558</v>
      </c>
      <c r="P475" s="475">
        <v>2553</v>
      </c>
      <c r="Q475" s="475">
        <v>6</v>
      </c>
      <c r="R475" s="475">
        <v>495</v>
      </c>
      <c r="S475" s="475">
        <v>5510</v>
      </c>
      <c r="T475" s="475">
        <v>60</v>
      </c>
      <c r="U475" s="475">
        <v>6</v>
      </c>
      <c r="V475" s="475">
        <v>116</v>
      </c>
      <c r="W475" s="480" t="s">
        <v>529</v>
      </c>
    </row>
    <row r="476" spans="1:23" s="475" customFormat="1" ht="9.75" customHeight="1" x14ac:dyDescent="0.15">
      <c r="A476" s="970" t="s">
        <v>1438</v>
      </c>
      <c r="B476" s="475">
        <v>17</v>
      </c>
      <c r="C476" s="475" t="s">
        <v>555</v>
      </c>
      <c r="D476" s="475">
        <v>16</v>
      </c>
      <c r="E476" s="475">
        <v>1</v>
      </c>
      <c r="F476" s="475">
        <v>3</v>
      </c>
      <c r="G476" s="475">
        <v>3</v>
      </c>
      <c r="H476" s="475" t="s">
        <v>555</v>
      </c>
      <c r="I476" s="475" t="s">
        <v>555</v>
      </c>
      <c r="J476" s="475">
        <v>13</v>
      </c>
      <c r="K476" s="475">
        <v>13</v>
      </c>
      <c r="L476" s="475">
        <v>38725</v>
      </c>
      <c r="M476" s="475">
        <v>16728</v>
      </c>
      <c r="N476" s="475">
        <v>2368</v>
      </c>
      <c r="O476" s="475">
        <v>1724</v>
      </c>
      <c r="P476" s="475">
        <v>3245</v>
      </c>
      <c r="Q476" s="475">
        <v>11</v>
      </c>
      <c r="R476" s="475">
        <v>396</v>
      </c>
      <c r="S476" s="475">
        <v>6561</v>
      </c>
      <c r="T476" s="475">
        <v>77</v>
      </c>
      <c r="U476" s="475">
        <v>5</v>
      </c>
      <c r="V476" s="475">
        <v>164</v>
      </c>
      <c r="W476" s="480" t="s">
        <v>599</v>
      </c>
    </row>
    <row r="477" spans="1:23" s="475" customFormat="1" ht="9.75" customHeight="1" x14ac:dyDescent="0.15">
      <c r="A477" s="970" t="s">
        <v>776</v>
      </c>
      <c r="B477" s="475">
        <v>15</v>
      </c>
      <c r="C477" s="475" t="s">
        <v>555</v>
      </c>
      <c r="D477" s="475">
        <v>15</v>
      </c>
      <c r="E477" s="475" t="s">
        <v>555</v>
      </c>
      <c r="F477" s="475" t="s">
        <v>555</v>
      </c>
      <c r="G477" s="475" t="s">
        <v>555</v>
      </c>
      <c r="H477" s="475" t="s">
        <v>555</v>
      </c>
      <c r="I477" s="475" t="s">
        <v>555</v>
      </c>
      <c r="J477" s="475" t="s">
        <v>555</v>
      </c>
      <c r="K477" s="475" t="s">
        <v>555</v>
      </c>
      <c r="L477" s="475">
        <v>36055</v>
      </c>
      <c r="M477" s="475">
        <v>15105</v>
      </c>
      <c r="N477" s="475">
        <v>2099</v>
      </c>
      <c r="O477" s="475">
        <v>1840</v>
      </c>
      <c r="P477" s="475">
        <v>2731</v>
      </c>
      <c r="Q477" s="475">
        <v>16</v>
      </c>
      <c r="R477" s="475">
        <v>123</v>
      </c>
      <c r="S477" s="475">
        <v>5907</v>
      </c>
      <c r="T477" s="475">
        <v>36</v>
      </c>
      <c r="U477" s="475">
        <v>4</v>
      </c>
      <c r="V477" s="475">
        <v>138</v>
      </c>
      <c r="W477" s="480" t="s">
        <v>777</v>
      </c>
    </row>
    <row r="478" spans="1:23" s="475" customFormat="1" ht="6.75" customHeight="1" x14ac:dyDescent="0.15">
      <c r="A478" s="970"/>
      <c r="W478" s="480"/>
    </row>
    <row r="479" spans="1:23" s="475" customFormat="1" ht="9.75" customHeight="1" x14ac:dyDescent="0.15">
      <c r="A479" s="970" t="s">
        <v>738</v>
      </c>
      <c r="B479" s="475">
        <v>18</v>
      </c>
      <c r="C479" s="475" t="s">
        <v>555</v>
      </c>
      <c r="D479" s="475">
        <v>18</v>
      </c>
      <c r="E479" s="475" t="s">
        <v>555</v>
      </c>
      <c r="F479" s="475">
        <v>2</v>
      </c>
      <c r="G479" s="475">
        <v>2</v>
      </c>
      <c r="H479" s="475" t="s">
        <v>555</v>
      </c>
      <c r="I479" s="475" t="s">
        <v>555</v>
      </c>
      <c r="J479" s="475">
        <v>5</v>
      </c>
      <c r="K479" s="475">
        <v>5</v>
      </c>
      <c r="L479" s="475">
        <v>37780</v>
      </c>
      <c r="M479" s="475">
        <v>15496</v>
      </c>
      <c r="N479" s="475">
        <v>2281</v>
      </c>
      <c r="O479" s="475">
        <v>1745</v>
      </c>
      <c r="P479" s="475">
        <v>3291</v>
      </c>
      <c r="Q479" s="475" t="s">
        <v>555</v>
      </c>
      <c r="R479" s="475">
        <v>374</v>
      </c>
      <c r="S479" s="475">
        <v>5591</v>
      </c>
      <c r="T479" s="475">
        <v>49</v>
      </c>
      <c r="U479" s="475">
        <v>8</v>
      </c>
      <c r="V479" s="475">
        <v>117</v>
      </c>
      <c r="W479" s="480" t="s">
        <v>600</v>
      </c>
    </row>
    <row r="480" spans="1:23" s="475" customFormat="1" ht="9.75" customHeight="1" x14ac:dyDescent="0.15">
      <c r="A480" s="970" t="s">
        <v>776</v>
      </c>
      <c r="B480" s="475">
        <v>12</v>
      </c>
      <c r="C480" s="475" t="s">
        <v>555</v>
      </c>
      <c r="D480" s="475">
        <v>12</v>
      </c>
      <c r="E480" s="475" t="s">
        <v>555</v>
      </c>
      <c r="F480" s="475" t="s">
        <v>555</v>
      </c>
      <c r="G480" s="475" t="s">
        <v>555</v>
      </c>
      <c r="H480" s="475" t="s">
        <v>555</v>
      </c>
      <c r="I480" s="475" t="s">
        <v>555</v>
      </c>
      <c r="J480" s="475" t="s">
        <v>555</v>
      </c>
      <c r="K480" s="475" t="s">
        <v>555</v>
      </c>
      <c r="L480" s="475">
        <v>34932</v>
      </c>
      <c r="M480" s="475">
        <v>16150</v>
      </c>
      <c r="N480" s="475">
        <v>2119</v>
      </c>
      <c r="O480" s="475">
        <v>1757</v>
      </c>
      <c r="P480" s="475">
        <v>2637</v>
      </c>
      <c r="Q480" s="475">
        <v>23</v>
      </c>
      <c r="R480" s="475">
        <v>100</v>
      </c>
      <c r="S480" s="475">
        <v>7019</v>
      </c>
      <c r="T480" s="475">
        <v>25</v>
      </c>
      <c r="U480" s="475">
        <v>18</v>
      </c>
      <c r="V480" s="475">
        <v>154</v>
      </c>
      <c r="W480" s="480" t="s">
        <v>779</v>
      </c>
    </row>
    <row r="481" spans="1:23" s="475" customFormat="1" ht="6.75" customHeight="1" x14ac:dyDescent="0.15">
      <c r="A481" s="970"/>
      <c r="W481" s="480"/>
    </row>
    <row r="482" spans="1:23" s="475" customFormat="1" ht="9.75" customHeight="1" x14ac:dyDescent="0.15">
      <c r="A482" s="970" t="s">
        <v>1439</v>
      </c>
      <c r="B482" s="475">
        <v>5</v>
      </c>
      <c r="C482" s="475" t="s">
        <v>555</v>
      </c>
      <c r="D482" s="475">
        <v>5</v>
      </c>
      <c r="E482" s="475" t="s">
        <v>555</v>
      </c>
      <c r="F482" s="475" t="s">
        <v>555</v>
      </c>
      <c r="G482" s="475" t="s">
        <v>555</v>
      </c>
      <c r="H482" s="475" t="s">
        <v>555</v>
      </c>
      <c r="I482" s="475" t="s">
        <v>555</v>
      </c>
      <c r="J482" s="475" t="s">
        <v>555</v>
      </c>
      <c r="K482" s="475" t="s">
        <v>555</v>
      </c>
      <c r="L482" s="475">
        <v>7707</v>
      </c>
      <c r="M482" s="475">
        <v>3131</v>
      </c>
      <c r="N482" s="475">
        <v>518</v>
      </c>
      <c r="O482" s="475">
        <v>452</v>
      </c>
      <c r="P482" s="475">
        <v>737</v>
      </c>
      <c r="Q482" s="475" t="s">
        <v>555</v>
      </c>
      <c r="R482" s="475">
        <v>71</v>
      </c>
      <c r="S482" s="475">
        <v>1042</v>
      </c>
      <c r="T482" s="475">
        <v>12</v>
      </c>
      <c r="U482" s="475">
        <v>4</v>
      </c>
      <c r="V482" s="475">
        <v>41</v>
      </c>
      <c r="W482" s="480" t="s">
        <v>601</v>
      </c>
    </row>
    <row r="483" spans="1:23" s="475" customFormat="1" ht="9.75" customHeight="1" x14ac:dyDescent="0.15">
      <c r="A483" s="970" t="s">
        <v>781</v>
      </c>
      <c r="B483" s="475">
        <v>3</v>
      </c>
      <c r="C483" s="475" t="s">
        <v>555</v>
      </c>
      <c r="D483" s="475">
        <v>3</v>
      </c>
      <c r="E483" s="475" t="s">
        <v>555</v>
      </c>
      <c r="F483" s="475" t="s">
        <v>555</v>
      </c>
      <c r="G483" s="475" t="s">
        <v>555</v>
      </c>
      <c r="H483" s="475" t="s">
        <v>555</v>
      </c>
      <c r="I483" s="475" t="s">
        <v>555</v>
      </c>
      <c r="J483" s="475" t="s">
        <v>555</v>
      </c>
      <c r="K483" s="475" t="s">
        <v>555</v>
      </c>
      <c r="L483" s="475">
        <v>10579</v>
      </c>
      <c r="M483" s="475">
        <v>4513</v>
      </c>
      <c r="N483" s="475">
        <v>584</v>
      </c>
      <c r="O483" s="475">
        <v>457</v>
      </c>
      <c r="P483" s="475">
        <v>629</v>
      </c>
      <c r="Q483" s="475">
        <v>6</v>
      </c>
      <c r="R483" s="475">
        <v>48</v>
      </c>
      <c r="S483" s="475">
        <v>1822</v>
      </c>
      <c r="T483" s="475">
        <v>13</v>
      </c>
      <c r="U483" s="475" t="s">
        <v>555</v>
      </c>
      <c r="V483" s="475">
        <v>32</v>
      </c>
      <c r="W483" s="480" t="s">
        <v>100</v>
      </c>
    </row>
    <row r="484" spans="1:23" s="475" customFormat="1" ht="9.75" customHeight="1" x14ac:dyDescent="0.15">
      <c r="A484" s="970" t="s">
        <v>819</v>
      </c>
      <c r="B484" s="475">
        <v>1</v>
      </c>
      <c r="C484" s="475" t="s">
        <v>555</v>
      </c>
      <c r="D484" s="475">
        <v>1</v>
      </c>
      <c r="E484" s="475" t="s">
        <v>555</v>
      </c>
      <c r="F484" s="475" t="s">
        <v>555</v>
      </c>
      <c r="G484" s="475" t="s">
        <v>555</v>
      </c>
      <c r="H484" s="475" t="s">
        <v>555</v>
      </c>
      <c r="I484" s="475" t="s">
        <v>555</v>
      </c>
      <c r="J484" s="475" t="s">
        <v>555</v>
      </c>
      <c r="K484" s="475" t="s">
        <v>555</v>
      </c>
      <c r="L484" s="475">
        <v>8791</v>
      </c>
      <c r="M484" s="475">
        <v>4229</v>
      </c>
      <c r="N484" s="475">
        <v>551</v>
      </c>
      <c r="O484" s="475">
        <v>450</v>
      </c>
      <c r="P484" s="475">
        <v>551</v>
      </c>
      <c r="Q484" s="475" t="s">
        <v>555</v>
      </c>
      <c r="R484" s="475" t="s">
        <v>555</v>
      </c>
      <c r="S484" s="475">
        <v>1919</v>
      </c>
      <c r="T484" s="475" t="s">
        <v>555</v>
      </c>
      <c r="U484" s="475" t="s">
        <v>555</v>
      </c>
      <c r="V484" s="475">
        <v>41</v>
      </c>
      <c r="W484" s="480" t="s">
        <v>101</v>
      </c>
    </row>
    <row r="485" spans="1:23" s="475" customFormat="1" ht="9.75" customHeight="1" x14ac:dyDescent="0.15">
      <c r="A485" s="970" t="s">
        <v>1417</v>
      </c>
      <c r="B485" s="475">
        <v>6</v>
      </c>
      <c r="C485" s="475" t="s">
        <v>555</v>
      </c>
      <c r="D485" s="475">
        <v>6</v>
      </c>
      <c r="E485" s="475" t="s">
        <v>555</v>
      </c>
      <c r="F485" s="475" t="s">
        <v>555</v>
      </c>
      <c r="G485" s="475" t="s">
        <v>555</v>
      </c>
      <c r="H485" s="475" t="s">
        <v>555</v>
      </c>
      <c r="I485" s="475" t="s">
        <v>555</v>
      </c>
      <c r="J485" s="475" t="s">
        <v>555</v>
      </c>
      <c r="K485" s="475" t="s">
        <v>555</v>
      </c>
      <c r="L485" s="475">
        <v>8978</v>
      </c>
      <c r="M485" s="475">
        <v>3232</v>
      </c>
      <c r="N485" s="475">
        <v>446</v>
      </c>
      <c r="O485" s="475">
        <v>481</v>
      </c>
      <c r="P485" s="475">
        <v>814</v>
      </c>
      <c r="Q485" s="475">
        <v>10</v>
      </c>
      <c r="R485" s="475">
        <v>4</v>
      </c>
      <c r="S485" s="475">
        <v>1124</v>
      </c>
      <c r="T485" s="475">
        <v>11</v>
      </c>
      <c r="U485" s="475" t="s">
        <v>555</v>
      </c>
      <c r="V485" s="475">
        <v>24</v>
      </c>
      <c r="W485" s="480" t="s">
        <v>102</v>
      </c>
    </row>
    <row r="486" spans="1:23" s="475" customFormat="1" ht="9.75" customHeight="1" x14ac:dyDescent="0.15">
      <c r="A486" s="970" t="s">
        <v>1418</v>
      </c>
      <c r="B486" s="475">
        <v>2</v>
      </c>
      <c r="C486" s="475" t="s">
        <v>555</v>
      </c>
      <c r="D486" s="475">
        <v>2</v>
      </c>
      <c r="E486" s="475" t="s">
        <v>555</v>
      </c>
      <c r="F486" s="475" t="s">
        <v>555</v>
      </c>
      <c r="G486" s="475" t="s">
        <v>555</v>
      </c>
      <c r="H486" s="475" t="s">
        <v>555</v>
      </c>
      <c r="I486" s="475" t="s">
        <v>555</v>
      </c>
      <c r="J486" s="475" t="s">
        <v>555</v>
      </c>
      <c r="K486" s="475" t="s">
        <v>555</v>
      </c>
      <c r="L486" s="475">
        <v>6584</v>
      </c>
      <c r="M486" s="475">
        <v>4176</v>
      </c>
      <c r="N486" s="475">
        <v>538</v>
      </c>
      <c r="O486" s="475">
        <v>369</v>
      </c>
      <c r="P486" s="475">
        <v>643</v>
      </c>
      <c r="Q486" s="475">
        <v>7</v>
      </c>
      <c r="R486" s="475">
        <v>48</v>
      </c>
      <c r="S486" s="475">
        <v>2154</v>
      </c>
      <c r="T486" s="475">
        <v>1</v>
      </c>
      <c r="U486" s="475">
        <v>18</v>
      </c>
      <c r="V486" s="475">
        <v>57</v>
      </c>
      <c r="W486" s="480" t="s">
        <v>785</v>
      </c>
    </row>
    <row r="487" spans="1:23" s="475" customFormat="1" ht="6.75" customHeight="1" x14ac:dyDescent="0.15">
      <c r="A487" s="970"/>
      <c r="W487" s="480"/>
    </row>
    <row r="488" spans="1:23" s="475" customFormat="1" ht="9.75" customHeight="1" x14ac:dyDescent="0.15">
      <c r="A488" s="970" t="s">
        <v>1419</v>
      </c>
      <c r="B488" s="475">
        <v>2</v>
      </c>
      <c r="C488" s="475" t="s">
        <v>555</v>
      </c>
      <c r="D488" s="475">
        <v>2</v>
      </c>
      <c r="E488" s="475" t="s">
        <v>555</v>
      </c>
      <c r="F488" s="475" t="s">
        <v>555</v>
      </c>
      <c r="G488" s="475" t="s">
        <v>555</v>
      </c>
      <c r="H488" s="475" t="s">
        <v>555</v>
      </c>
      <c r="I488" s="475" t="s">
        <v>555</v>
      </c>
      <c r="J488" s="475" t="s">
        <v>555</v>
      </c>
      <c r="K488" s="475" t="s">
        <v>555</v>
      </c>
      <c r="L488" s="475">
        <v>1225</v>
      </c>
      <c r="M488" s="475">
        <v>710</v>
      </c>
      <c r="N488" s="475">
        <v>172</v>
      </c>
      <c r="O488" s="475">
        <v>109</v>
      </c>
      <c r="P488" s="475">
        <v>62</v>
      </c>
      <c r="Q488" s="475" t="s">
        <v>555</v>
      </c>
      <c r="R488" s="475">
        <v>45</v>
      </c>
      <c r="S488" s="475">
        <v>247</v>
      </c>
      <c r="T488" s="475">
        <v>12</v>
      </c>
      <c r="U488" s="475">
        <v>3</v>
      </c>
      <c r="V488" s="475">
        <v>16</v>
      </c>
      <c r="W488" s="480" t="s">
        <v>602</v>
      </c>
    </row>
    <row r="489" spans="1:23" s="475" customFormat="1" ht="9.75" customHeight="1" x14ac:dyDescent="0.15">
      <c r="A489" s="970" t="s">
        <v>1420</v>
      </c>
      <c r="B489" s="475">
        <v>1</v>
      </c>
      <c r="C489" s="475" t="s">
        <v>555</v>
      </c>
      <c r="D489" s="475">
        <v>1</v>
      </c>
      <c r="E489" s="475" t="s">
        <v>555</v>
      </c>
      <c r="F489" s="475" t="s">
        <v>555</v>
      </c>
      <c r="G489" s="475" t="s">
        <v>555</v>
      </c>
      <c r="H489" s="475" t="s">
        <v>555</v>
      </c>
      <c r="I489" s="475" t="s">
        <v>555</v>
      </c>
      <c r="J489" s="475" t="s">
        <v>555</v>
      </c>
      <c r="K489" s="475" t="s">
        <v>555</v>
      </c>
      <c r="L489" s="475">
        <v>4130</v>
      </c>
      <c r="M489" s="475">
        <v>1062</v>
      </c>
      <c r="N489" s="475">
        <v>115</v>
      </c>
      <c r="O489" s="475">
        <v>108</v>
      </c>
      <c r="P489" s="475">
        <v>202</v>
      </c>
      <c r="Q489" s="475" t="s">
        <v>555</v>
      </c>
      <c r="R489" s="475">
        <v>26</v>
      </c>
      <c r="S489" s="475">
        <v>445</v>
      </c>
      <c r="T489" s="475" t="s">
        <v>555</v>
      </c>
      <c r="U489" s="475">
        <v>1</v>
      </c>
      <c r="V489" s="475">
        <v>25</v>
      </c>
      <c r="W489" s="480" t="s">
        <v>86</v>
      </c>
    </row>
    <row r="490" spans="1:23" s="475" customFormat="1" ht="9.75" customHeight="1" x14ac:dyDescent="0.15">
      <c r="A490" s="970" t="s">
        <v>1421</v>
      </c>
      <c r="B490" s="475">
        <v>2</v>
      </c>
      <c r="C490" s="475" t="s">
        <v>555</v>
      </c>
      <c r="D490" s="475">
        <v>2</v>
      </c>
      <c r="E490" s="475" t="s">
        <v>555</v>
      </c>
      <c r="F490" s="475" t="s">
        <v>555</v>
      </c>
      <c r="G490" s="475" t="s">
        <v>555</v>
      </c>
      <c r="H490" s="475" t="s">
        <v>555</v>
      </c>
      <c r="I490" s="475" t="s">
        <v>555</v>
      </c>
      <c r="J490" s="475" t="s">
        <v>555</v>
      </c>
      <c r="K490" s="475" t="s">
        <v>555</v>
      </c>
      <c r="L490" s="475">
        <v>2352</v>
      </c>
      <c r="M490" s="475">
        <v>1359</v>
      </c>
      <c r="N490" s="475">
        <v>231</v>
      </c>
      <c r="O490" s="475">
        <v>235</v>
      </c>
      <c r="P490" s="475">
        <v>473</v>
      </c>
      <c r="Q490" s="475" t="s">
        <v>555</v>
      </c>
      <c r="R490" s="475" t="s">
        <v>555</v>
      </c>
      <c r="S490" s="475">
        <v>350</v>
      </c>
      <c r="T490" s="475" t="s">
        <v>555</v>
      </c>
      <c r="U490" s="475" t="s">
        <v>555</v>
      </c>
      <c r="V490" s="475" t="s">
        <v>555</v>
      </c>
      <c r="W490" s="480" t="s">
        <v>87</v>
      </c>
    </row>
    <row r="491" spans="1:23" s="475" customFormat="1" ht="9.75" customHeight="1" x14ac:dyDescent="0.15">
      <c r="A491" s="970" t="s">
        <v>789</v>
      </c>
      <c r="B491" s="475" t="s">
        <v>555</v>
      </c>
      <c r="C491" s="475" t="s">
        <v>555</v>
      </c>
      <c r="D491" s="475" t="s">
        <v>555</v>
      </c>
      <c r="E491" s="475" t="s">
        <v>555</v>
      </c>
      <c r="F491" s="475" t="s">
        <v>555</v>
      </c>
      <c r="G491" s="475" t="s">
        <v>555</v>
      </c>
      <c r="H491" s="475" t="s">
        <v>555</v>
      </c>
      <c r="I491" s="475" t="s">
        <v>555</v>
      </c>
      <c r="J491" s="475" t="s">
        <v>555</v>
      </c>
      <c r="K491" s="475" t="s">
        <v>555</v>
      </c>
      <c r="L491" s="475">
        <v>2660</v>
      </c>
      <c r="M491" s="475">
        <v>1379</v>
      </c>
      <c r="N491" s="475">
        <v>202</v>
      </c>
      <c r="O491" s="475">
        <v>205</v>
      </c>
      <c r="P491" s="475">
        <v>130</v>
      </c>
      <c r="Q491" s="475">
        <v>6</v>
      </c>
      <c r="R491" s="475">
        <v>22</v>
      </c>
      <c r="S491" s="475">
        <v>596</v>
      </c>
      <c r="T491" s="475">
        <v>1</v>
      </c>
      <c r="U491" s="475" t="s">
        <v>555</v>
      </c>
      <c r="V491" s="475">
        <v>16</v>
      </c>
      <c r="W491" s="480" t="s">
        <v>88</v>
      </c>
    </row>
    <row r="492" spans="1:23" s="475" customFormat="1" ht="9.75" customHeight="1" x14ac:dyDescent="0.15">
      <c r="A492" s="970" t="s">
        <v>823</v>
      </c>
      <c r="B492" s="475">
        <v>1</v>
      </c>
      <c r="C492" s="475" t="s">
        <v>555</v>
      </c>
      <c r="D492" s="475">
        <v>1</v>
      </c>
      <c r="E492" s="475" t="s">
        <v>555</v>
      </c>
      <c r="F492" s="475" t="s">
        <v>555</v>
      </c>
      <c r="G492" s="475" t="s">
        <v>555</v>
      </c>
      <c r="H492" s="475" t="s">
        <v>555</v>
      </c>
      <c r="I492" s="475" t="s">
        <v>555</v>
      </c>
      <c r="J492" s="475" t="s">
        <v>555</v>
      </c>
      <c r="K492" s="475" t="s">
        <v>555</v>
      </c>
      <c r="L492" s="475">
        <v>5707</v>
      </c>
      <c r="M492" s="475">
        <v>1602</v>
      </c>
      <c r="N492" s="475">
        <v>175</v>
      </c>
      <c r="O492" s="475">
        <v>133</v>
      </c>
      <c r="P492" s="475">
        <v>294</v>
      </c>
      <c r="Q492" s="475" t="s">
        <v>555</v>
      </c>
      <c r="R492" s="475">
        <v>22</v>
      </c>
      <c r="S492" s="475">
        <v>667</v>
      </c>
      <c r="T492" s="475" t="s">
        <v>555</v>
      </c>
      <c r="U492" s="475" t="s">
        <v>555</v>
      </c>
      <c r="V492" s="475" t="s">
        <v>555</v>
      </c>
      <c r="W492" s="480" t="s">
        <v>103</v>
      </c>
    </row>
    <row r="493" spans="1:23" s="475" customFormat="1" ht="9.75" customHeight="1" x14ac:dyDescent="0.15">
      <c r="A493" s="970" t="s">
        <v>1423</v>
      </c>
      <c r="B493" s="475">
        <v>2</v>
      </c>
      <c r="C493" s="475" t="s">
        <v>555</v>
      </c>
      <c r="D493" s="475">
        <v>2</v>
      </c>
      <c r="E493" s="475" t="s">
        <v>555</v>
      </c>
      <c r="F493" s="475" t="s">
        <v>555</v>
      </c>
      <c r="G493" s="475" t="s">
        <v>555</v>
      </c>
      <c r="H493" s="475" t="s">
        <v>555</v>
      </c>
      <c r="I493" s="475" t="s">
        <v>555</v>
      </c>
      <c r="J493" s="475" t="s">
        <v>555</v>
      </c>
      <c r="K493" s="475" t="s">
        <v>555</v>
      </c>
      <c r="L493" s="475">
        <v>2212</v>
      </c>
      <c r="M493" s="475">
        <v>1532</v>
      </c>
      <c r="N493" s="475">
        <v>207</v>
      </c>
      <c r="O493" s="475">
        <v>119</v>
      </c>
      <c r="P493" s="475">
        <v>205</v>
      </c>
      <c r="Q493" s="475" t="s">
        <v>555</v>
      </c>
      <c r="R493" s="475">
        <v>4</v>
      </c>
      <c r="S493" s="475">
        <v>559</v>
      </c>
      <c r="T493" s="475">
        <v>12</v>
      </c>
      <c r="U493" s="475" t="s">
        <v>555</v>
      </c>
      <c r="V493" s="475">
        <v>16</v>
      </c>
      <c r="W493" s="480" t="s">
        <v>104</v>
      </c>
    </row>
    <row r="494" spans="1:23" s="475" customFormat="1" ht="9.75" customHeight="1" x14ac:dyDescent="0.15">
      <c r="A494" s="970" t="s">
        <v>1424</v>
      </c>
      <c r="B494" s="475" t="s">
        <v>555</v>
      </c>
      <c r="C494" s="475" t="s">
        <v>555</v>
      </c>
      <c r="D494" s="475" t="s">
        <v>555</v>
      </c>
      <c r="E494" s="475" t="s">
        <v>555</v>
      </c>
      <c r="F494" s="475" t="s">
        <v>555</v>
      </c>
      <c r="G494" s="475" t="s">
        <v>555</v>
      </c>
      <c r="H494" s="475" t="s">
        <v>555</v>
      </c>
      <c r="I494" s="475" t="s">
        <v>555</v>
      </c>
      <c r="J494" s="475" t="s">
        <v>555</v>
      </c>
      <c r="K494" s="475" t="s">
        <v>555</v>
      </c>
      <c r="L494" s="475">
        <v>1777</v>
      </c>
      <c r="M494" s="475">
        <v>1350</v>
      </c>
      <c r="N494" s="475">
        <v>188</v>
      </c>
      <c r="O494" s="475">
        <v>171</v>
      </c>
      <c r="P494" s="475">
        <v>225</v>
      </c>
      <c r="Q494" s="475" t="s">
        <v>555</v>
      </c>
      <c r="R494" s="475" t="s">
        <v>555</v>
      </c>
      <c r="S494" s="475">
        <v>573</v>
      </c>
      <c r="T494" s="475" t="s">
        <v>555</v>
      </c>
      <c r="U494" s="475" t="s">
        <v>555</v>
      </c>
      <c r="V494" s="475" t="s">
        <v>555</v>
      </c>
      <c r="W494" s="480" t="s">
        <v>105</v>
      </c>
    </row>
    <row r="495" spans="1:23" s="475" customFormat="1" ht="9.75" customHeight="1" x14ac:dyDescent="0.15">
      <c r="A495" s="970" t="s">
        <v>1425</v>
      </c>
      <c r="B495" s="475">
        <v>1</v>
      </c>
      <c r="C495" s="475" t="s">
        <v>555</v>
      </c>
      <c r="D495" s="475">
        <v>1</v>
      </c>
      <c r="E495" s="475" t="s">
        <v>555</v>
      </c>
      <c r="F495" s="475" t="s">
        <v>555</v>
      </c>
      <c r="G495" s="475" t="s">
        <v>555</v>
      </c>
      <c r="H495" s="475" t="s">
        <v>555</v>
      </c>
      <c r="I495" s="475" t="s">
        <v>555</v>
      </c>
      <c r="J495" s="475" t="s">
        <v>555</v>
      </c>
      <c r="K495" s="475" t="s">
        <v>555</v>
      </c>
      <c r="L495" s="475">
        <v>1934</v>
      </c>
      <c r="M495" s="475">
        <v>1528</v>
      </c>
      <c r="N495" s="475">
        <v>259</v>
      </c>
      <c r="O495" s="475">
        <v>169</v>
      </c>
      <c r="P495" s="475">
        <v>191</v>
      </c>
      <c r="Q495" s="475" t="s">
        <v>555</v>
      </c>
      <c r="R495" s="475" t="s">
        <v>555</v>
      </c>
      <c r="S495" s="475">
        <v>479</v>
      </c>
      <c r="T495" s="475" t="s">
        <v>555</v>
      </c>
      <c r="U495" s="475" t="s">
        <v>555</v>
      </c>
      <c r="V495" s="475" t="s">
        <v>555</v>
      </c>
      <c r="W495" s="480" t="s">
        <v>106</v>
      </c>
    </row>
    <row r="496" spans="1:23" s="475" customFormat="1" ht="9.75" customHeight="1" x14ac:dyDescent="0.15">
      <c r="A496" s="970" t="s">
        <v>794</v>
      </c>
      <c r="B496" s="475" t="s">
        <v>555</v>
      </c>
      <c r="C496" s="475" t="s">
        <v>555</v>
      </c>
      <c r="D496" s="475" t="s">
        <v>555</v>
      </c>
      <c r="E496" s="475" t="s">
        <v>555</v>
      </c>
      <c r="F496" s="475" t="s">
        <v>555</v>
      </c>
      <c r="G496" s="475" t="s">
        <v>555</v>
      </c>
      <c r="H496" s="475" t="s">
        <v>555</v>
      </c>
      <c r="I496" s="475" t="s">
        <v>555</v>
      </c>
      <c r="J496" s="475" t="s">
        <v>555</v>
      </c>
      <c r="K496" s="475" t="s">
        <v>555</v>
      </c>
      <c r="L496" s="475">
        <v>5080</v>
      </c>
      <c r="M496" s="475">
        <v>1351</v>
      </c>
      <c r="N496" s="475">
        <v>104</v>
      </c>
      <c r="O496" s="475">
        <v>110</v>
      </c>
      <c r="P496" s="475">
        <v>135</v>
      </c>
      <c r="Q496" s="475" t="s">
        <v>555</v>
      </c>
      <c r="R496" s="475" t="s">
        <v>555</v>
      </c>
      <c r="S496" s="475">
        <v>867</v>
      </c>
      <c r="T496" s="475" t="s">
        <v>555</v>
      </c>
      <c r="U496" s="475" t="s">
        <v>555</v>
      </c>
      <c r="V496" s="475">
        <v>41</v>
      </c>
      <c r="W496" s="480" t="s">
        <v>107</v>
      </c>
    </row>
    <row r="497" spans="1:23" s="475" customFormat="1" ht="9.75" customHeight="1" x14ac:dyDescent="0.15">
      <c r="A497" s="970" t="s">
        <v>1427</v>
      </c>
      <c r="B497" s="475">
        <v>4</v>
      </c>
      <c r="C497" s="475" t="s">
        <v>555</v>
      </c>
      <c r="D497" s="475">
        <v>4</v>
      </c>
      <c r="E497" s="475" t="s">
        <v>555</v>
      </c>
      <c r="F497" s="475" t="s">
        <v>555</v>
      </c>
      <c r="G497" s="475" t="s">
        <v>555</v>
      </c>
      <c r="H497" s="475" t="s">
        <v>555</v>
      </c>
      <c r="I497" s="475" t="s">
        <v>555</v>
      </c>
      <c r="J497" s="475" t="s">
        <v>555</v>
      </c>
      <c r="K497" s="475" t="s">
        <v>555</v>
      </c>
      <c r="L497" s="475">
        <v>1871</v>
      </c>
      <c r="M497" s="475">
        <v>864</v>
      </c>
      <c r="N497" s="475">
        <v>185</v>
      </c>
      <c r="O497" s="475">
        <v>209</v>
      </c>
      <c r="P497" s="475">
        <v>134</v>
      </c>
      <c r="Q497" s="475">
        <v>6</v>
      </c>
      <c r="R497" s="475">
        <v>4</v>
      </c>
      <c r="S497" s="475">
        <v>155</v>
      </c>
      <c r="T497" s="475" t="s">
        <v>555</v>
      </c>
      <c r="U497" s="475" t="s">
        <v>555</v>
      </c>
      <c r="V497" s="475">
        <v>12</v>
      </c>
      <c r="W497" s="480" t="s">
        <v>89</v>
      </c>
    </row>
    <row r="498" spans="1:23" s="475" customFormat="1" ht="9.75" customHeight="1" x14ac:dyDescent="0.15">
      <c r="A498" s="970" t="s">
        <v>1428</v>
      </c>
      <c r="B498" s="475">
        <v>1</v>
      </c>
      <c r="C498" s="475" t="s">
        <v>555</v>
      </c>
      <c r="D498" s="475">
        <v>1</v>
      </c>
      <c r="E498" s="475" t="s">
        <v>555</v>
      </c>
      <c r="F498" s="475" t="s">
        <v>555</v>
      </c>
      <c r="G498" s="475" t="s">
        <v>555</v>
      </c>
      <c r="H498" s="475" t="s">
        <v>555</v>
      </c>
      <c r="I498" s="475" t="s">
        <v>555</v>
      </c>
      <c r="J498" s="475" t="s">
        <v>555</v>
      </c>
      <c r="K498" s="475" t="s">
        <v>555</v>
      </c>
      <c r="L498" s="475">
        <v>1827</v>
      </c>
      <c r="M498" s="475">
        <v>1307</v>
      </c>
      <c r="N498" s="475">
        <v>140</v>
      </c>
      <c r="O498" s="475">
        <v>105</v>
      </c>
      <c r="P498" s="475">
        <v>489</v>
      </c>
      <c r="Q498" s="475" t="s">
        <v>555</v>
      </c>
      <c r="R498" s="475" t="s">
        <v>555</v>
      </c>
      <c r="S498" s="475">
        <v>519</v>
      </c>
      <c r="T498" s="475" t="s">
        <v>555</v>
      </c>
      <c r="U498" s="475" t="s">
        <v>555</v>
      </c>
      <c r="V498" s="475">
        <v>12</v>
      </c>
      <c r="W498" s="480" t="s">
        <v>90</v>
      </c>
    </row>
    <row r="499" spans="1:23" s="475" customFormat="1" ht="9.75" customHeight="1" x14ac:dyDescent="0.15">
      <c r="A499" s="970" t="s">
        <v>1429</v>
      </c>
      <c r="B499" s="475">
        <v>1</v>
      </c>
      <c r="C499" s="475" t="s">
        <v>555</v>
      </c>
      <c r="D499" s="475">
        <v>1</v>
      </c>
      <c r="E499" s="475" t="s">
        <v>555</v>
      </c>
      <c r="F499" s="475" t="s">
        <v>555</v>
      </c>
      <c r="G499" s="475" t="s">
        <v>555</v>
      </c>
      <c r="H499" s="475" t="s">
        <v>555</v>
      </c>
      <c r="I499" s="475" t="s">
        <v>555</v>
      </c>
      <c r="J499" s="475" t="s">
        <v>555</v>
      </c>
      <c r="K499" s="475" t="s">
        <v>555</v>
      </c>
      <c r="L499" s="475">
        <v>5280</v>
      </c>
      <c r="M499" s="475">
        <v>1061</v>
      </c>
      <c r="N499" s="475">
        <v>121</v>
      </c>
      <c r="O499" s="475">
        <v>167</v>
      </c>
      <c r="P499" s="475">
        <v>191</v>
      </c>
      <c r="Q499" s="475">
        <v>4</v>
      </c>
      <c r="R499" s="475" t="s">
        <v>555</v>
      </c>
      <c r="S499" s="475">
        <v>450</v>
      </c>
      <c r="T499" s="475">
        <v>11</v>
      </c>
      <c r="U499" s="475" t="s">
        <v>555</v>
      </c>
      <c r="V499" s="475" t="s">
        <v>555</v>
      </c>
      <c r="W499" s="480" t="s">
        <v>91</v>
      </c>
    </row>
    <row r="500" spans="1:23" s="475" customFormat="1" ht="9.75" customHeight="1" x14ac:dyDescent="0.15">
      <c r="A500" s="970" t="s">
        <v>1430</v>
      </c>
      <c r="B500" s="475">
        <v>1</v>
      </c>
      <c r="C500" s="475" t="s">
        <v>555</v>
      </c>
      <c r="D500" s="475">
        <v>1</v>
      </c>
      <c r="E500" s="475" t="s">
        <v>555</v>
      </c>
      <c r="F500" s="475" t="s">
        <v>555</v>
      </c>
      <c r="G500" s="475" t="s">
        <v>555</v>
      </c>
      <c r="H500" s="475" t="s">
        <v>555</v>
      </c>
      <c r="I500" s="475" t="s">
        <v>555</v>
      </c>
      <c r="J500" s="475" t="s">
        <v>555</v>
      </c>
      <c r="K500" s="475" t="s">
        <v>555</v>
      </c>
      <c r="L500" s="475">
        <v>1848</v>
      </c>
      <c r="M500" s="475">
        <v>1322</v>
      </c>
      <c r="N500" s="475">
        <v>120</v>
      </c>
      <c r="O500" s="475">
        <v>84</v>
      </c>
      <c r="P500" s="475">
        <v>35</v>
      </c>
      <c r="Q500" s="475" t="s">
        <v>555</v>
      </c>
      <c r="R500" s="475">
        <v>26</v>
      </c>
      <c r="S500" s="475">
        <v>938</v>
      </c>
      <c r="T500" s="475" t="s">
        <v>555</v>
      </c>
      <c r="U500" s="475">
        <v>17</v>
      </c>
      <c r="V500" s="475">
        <v>41</v>
      </c>
      <c r="W500" s="480" t="s">
        <v>799</v>
      </c>
    </row>
    <row r="501" spans="1:23" s="475" customFormat="1" ht="9.75" customHeight="1" x14ac:dyDescent="0.15">
      <c r="A501" s="970" t="s">
        <v>1420</v>
      </c>
      <c r="B501" s="475">
        <v>1</v>
      </c>
      <c r="C501" s="475" t="s">
        <v>555</v>
      </c>
      <c r="D501" s="475">
        <v>1</v>
      </c>
      <c r="E501" s="475" t="s">
        <v>555</v>
      </c>
      <c r="F501" s="475" t="s">
        <v>555</v>
      </c>
      <c r="G501" s="475" t="s">
        <v>555</v>
      </c>
      <c r="H501" s="475" t="s">
        <v>555</v>
      </c>
      <c r="I501" s="475" t="s">
        <v>555</v>
      </c>
      <c r="J501" s="475" t="s">
        <v>555</v>
      </c>
      <c r="K501" s="475" t="s">
        <v>555</v>
      </c>
      <c r="L501" s="475">
        <v>2565</v>
      </c>
      <c r="M501" s="475">
        <v>1508</v>
      </c>
      <c r="N501" s="475">
        <v>159</v>
      </c>
      <c r="O501" s="475">
        <v>153</v>
      </c>
      <c r="P501" s="475">
        <v>382</v>
      </c>
      <c r="Q501" s="475">
        <v>7</v>
      </c>
      <c r="R501" s="475">
        <v>22</v>
      </c>
      <c r="S501" s="475">
        <v>638</v>
      </c>
      <c r="T501" s="475" t="s">
        <v>555</v>
      </c>
      <c r="U501" s="475">
        <v>1</v>
      </c>
      <c r="V501" s="475" t="s">
        <v>555</v>
      </c>
      <c r="W501" s="480" t="s">
        <v>86</v>
      </c>
    </row>
    <row r="502" spans="1:23" s="475" customFormat="1" ht="9.75" customHeight="1" x14ac:dyDescent="0.15">
      <c r="A502" s="971" t="s">
        <v>1421</v>
      </c>
      <c r="B502" s="479" t="s">
        <v>555</v>
      </c>
      <c r="C502" s="478" t="s">
        <v>555</v>
      </c>
      <c r="D502" s="478" t="s">
        <v>555</v>
      </c>
      <c r="E502" s="478" t="s">
        <v>555</v>
      </c>
      <c r="F502" s="478" t="s">
        <v>555</v>
      </c>
      <c r="G502" s="478" t="s">
        <v>555</v>
      </c>
      <c r="H502" s="478" t="s">
        <v>555</v>
      </c>
      <c r="I502" s="478" t="s">
        <v>555</v>
      </c>
      <c r="J502" s="478" t="s">
        <v>555</v>
      </c>
      <c r="K502" s="478" t="s">
        <v>555</v>
      </c>
      <c r="L502" s="478">
        <v>2171</v>
      </c>
      <c r="M502" s="478">
        <v>1346</v>
      </c>
      <c r="N502" s="478">
        <v>259</v>
      </c>
      <c r="O502" s="478">
        <v>132</v>
      </c>
      <c r="P502" s="478">
        <v>226</v>
      </c>
      <c r="Q502" s="478" t="s">
        <v>555</v>
      </c>
      <c r="R502" s="478" t="s">
        <v>555</v>
      </c>
      <c r="S502" s="478">
        <v>578</v>
      </c>
      <c r="T502" s="478">
        <v>1</v>
      </c>
      <c r="U502" s="478" t="s">
        <v>555</v>
      </c>
      <c r="V502" s="478">
        <v>16</v>
      </c>
      <c r="W502" s="476" t="s">
        <v>87</v>
      </c>
    </row>
    <row r="503" spans="1:23" ht="12" customHeight="1" x14ac:dyDescent="0.15"/>
    <row r="504" spans="1:23" ht="12" customHeight="1" x14ac:dyDescent="0.15"/>
    <row r="505" spans="1:23" ht="12" customHeight="1" x14ac:dyDescent="0.15">
      <c r="K505" s="490" t="s">
        <v>108</v>
      </c>
      <c r="V505" s="493" t="s">
        <v>1333</v>
      </c>
    </row>
    <row r="506" spans="1:23" s="486" customFormat="1" ht="21" customHeight="1" x14ac:dyDescent="0.15">
      <c r="A506" s="1023" t="s">
        <v>230</v>
      </c>
      <c r="B506" s="489" t="s">
        <v>418</v>
      </c>
      <c r="C506" s="488"/>
      <c r="D506" s="488"/>
      <c r="E506" s="488"/>
      <c r="F506" s="488"/>
      <c r="G506" s="488"/>
      <c r="H506" s="488"/>
      <c r="I506" s="488"/>
      <c r="J506" s="488"/>
      <c r="K506" s="488"/>
      <c r="L506" s="488"/>
      <c r="M506" s="488"/>
      <c r="N506" s="488"/>
      <c r="O506" s="488"/>
      <c r="P506" s="488"/>
      <c r="Q506" s="488"/>
      <c r="R506" s="488"/>
      <c r="S506" s="488"/>
      <c r="T506" s="488"/>
      <c r="U506" s="488"/>
      <c r="V506" s="488"/>
      <c r="W506" s="1026" t="s">
        <v>92</v>
      </c>
    </row>
    <row r="507" spans="1:23" s="486" customFormat="1" ht="21" customHeight="1" x14ac:dyDescent="0.15">
      <c r="A507" s="1024"/>
      <c r="B507" s="489" t="s">
        <v>338</v>
      </c>
      <c r="C507" s="488"/>
      <c r="D507" s="488"/>
      <c r="E507" s="488"/>
      <c r="F507" s="488"/>
      <c r="G507" s="851"/>
      <c r="H507" s="852" t="s">
        <v>337</v>
      </c>
      <c r="I507" s="488"/>
      <c r="J507" s="488"/>
      <c r="K507" s="488"/>
      <c r="L507" s="488"/>
      <c r="M507" s="488"/>
      <c r="N507" s="488"/>
      <c r="O507" s="488"/>
      <c r="P507" s="851"/>
      <c r="Q507" s="852" t="s">
        <v>336</v>
      </c>
      <c r="R507" s="488"/>
      <c r="S507" s="488"/>
      <c r="T507" s="488"/>
      <c r="U507" s="488"/>
      <c r="V507" s="488"/>
      <c r="W507" s="1027"/>
    </row>
    <row r="508" spans="1:23" s="486" customFormat="1" ht="52.5" customHeight="1" x14ac:dyDescent="0.15">
      <c r="A508" s="1025"/>
      <c r="B508" s="487" t="s">
        <v>330</v>
      </c>
      <c r="C508" s="487" t="s">
        <v>369</v>
      </c>
      <c r="D508" s="487" t="s">
        <v>397</v>
      </c>
      <c r="E508" s="487" t="s">
        <v>396</v>
      </c>
      <c r="F508" s="487" t="s">
        <v>395</v>
      </c>
      <c r="G508" s="487" t="s">
        <v>342</v>
      </c>
      <c r="H508" s="854" t="s">
        <v>117</v>
      </c>
      <c r="I508" s="487" t="s">
        <v>179</v>
      </c>
      <c r="J508" s="487" t="s">
        <v>1443</v>
      </c>
      <c r="K508" s="492" t="s">
        <v>1432</v>
      </c>
      <c r="L508" s="487" t="s">
        <v>363</v>
      </c>
      <c r="M508" s="487" t="s">
        <v>323</v>
      </c>
      <c r="N508" s="487" t="s">
        <v>368</v>
      </c>
      <c r="O508" s="487" t="s">
        <v>420</v>
      </c>
      <c r="P508" s="487" t="s">
        <v>362</v>
      </c>
      <c r="Q508" s="854" t="s">
        <v>119</v>
      </c>
      <c r="R508" s="487" t="s">
        <v>361</v>
      </c>
      <c r="S508" s="487" t="s">
        <v>321</v>
      </c>
      <c r="T508" s="487" t="s">
        <v>389</v>
      </c>
      <c r="U508" s="487" t="s">
        <v>419</v>
      </c>
      <c r="V508" s="491" t="s">
        <v>349</v>
      </c>
      <c r="W508" s="1028"/>
    </row>
    <row r="509" spans="1:23" s="475" customFormat="1" ht="9.75" customHeight="1" x14ac:dyDescent="0.15">
      <c r="A509" s="969" t="s">
        <v>1435</v>
      </c>
      <c r="B509" s="485">
        <v>443</v>
      </c>
      <c r="C509" s="484">
        <v>877</v>
      </c>
      <c r="D509" s="484">
        <v>45</v>
      </c>
      <c r="E509" s="484">
        <v>614</v>
      </c>
      <c r="F509" s="484">
        <v>5</v>
      </c>
      <c r="G509" s="484">
        <v>2</v>
      </c>
      <c r="H509" s="484">
        <v>261</v>
      </c>
      <c r="I509" s="484" t="s">
        <v>555</v>
      </c>
      <c r="J509" s="484" t="s">
        <v>555</v>
      </c>
      <c r="K509" s="484" t="s">
        <v>555</v>
      </c>
      <c r="L509" s="484" t="s">
        <v>555</v>
      </c>
      <c r="M509" s="484">
        <v>17</v>
      </c>
      <c r="N509" s="484">
        <v>12</v>
      </c>
      <c r="O509" s="484" t="s">
        <v>555</v>
      </c>
      <c r="P509" s="484">
        <v>232</v>
      </c>
      <c r="Q509" s="484">
        <v>22497</v>
      </c>
      <c r="R509" s="484" t="s">
        <v>555</v>
      </c>
      <c r="S509" s="484">
        <v>22480</v>
      </c>
      <c r="T509" s="484">
        <v>17</v>
      </c>
      <c r="U509" s="484" t="s">
        <v>555</v>
      </c>
      <c r="V509" s="484" t="s">
        <v>555</v>
      </c>
      <c r="W509" s="482" t="s">
        <v>99</v>
      </c>
    </row>
    <row r="510" spans="1:23" s="475" customFormat="1" ht="9.75" customHeight="1" x14ac:dyDescent="0.15">
      <c r="A510" s="970" t="s">
        <v>773</v>
      </c>
      <c r="B510" s="475">
        <v>339</v>
      </c>
      <c r="C510" s="475">
        <v>752</v>
      </c>
      <c r="D510" s="475">
        <v>17</v>
      </c>
      <c r="E510" s="475">
        <v>742</v>
      </c>
      <c r="F510" s="475">
        <v>5</v>
      </c>
      <c r="G510" s="475">
        <v>12</v>
      </c>
      <c r="H510" s="475">
        <v>742</v>
      </c>
      <c r="I510" s="475">
        <v>3</v>
      </c>
      <c r="J510" s="475" t="s">
        <v>555</v>
      </c>
      <c r="K510" s="475">
        <v>12</v>
      </c>
      <c r="L510" s="475">
        <v>405</v>
      </c>
      <c r="M510" s="475">
        <v>18</v>
      </c>
      <c r="N510" s="475">
        <v>8</v>
      </c>
      <c r="O510" s="475">
        <v>140</v>
      </c>
      <c r="P510" s="475">
        <v>156</v>
      </c>
      <c r="Q510" s="475">
        <v>20914</v>
      </c>
      <c r="R510" s="475">
        <v>469</v>
      </c>
      <c r="S510" s="475">
        <v>20100</v>
      </c>
      <c r="T510" s="475">
        <v>17</v>
      </c>
      <c r="U510" s="475">
        <v>32</v>
      </c>
      <c r="V510" s="475">
        <v>17</v>
      </c>
      <c r="W510" s="480" t="s">
        <v>233</v>
      </c>
    </row>
    <row r="511" spans="1:23" s="475" customFormat="1" ht="9.75" customHeight="1" x14ac:dyDescent="0.15">
      <c r="A511" s="970" t="s">
        <v>1437</v>
      </c>
      <c r="B511" s="475">
        <v>350</v>
      </c>
      <c r="C511" s="475">
        <v>870</v>
      </c>
      <c r="D511" s="475">
        <v>35</v>
      </c>
      <c r="E511" s="475">
        <v>692</v>
      </c>
      <c r="F511" s="475">
        <v>4</v>
      </c>
      <c r="G511" s="475">
        <v>8</v>
      </c>
      <c r="H511" s="475">
        <v>4721</v>
      </c>
      <c r="I511" s="475">
        <v>2</v>
      </c>
      <c r="J511" s="475" t="s">
        <v>555</v>
      </c>
      <c r="K511" s="475">
        <v>36</v>
      </c>
      <c r="L511" s="475">
        <v>4117</v>
      </c>
      <c r="M511" s="475">
        <v>35</v>
      </c>
      <c r="N511" s="475" t="s">
        <v>555</v>
      </c>
      <c r="O511" s="475">
        <v>269</v>
      </c>
      <c r="P511" s="475">
        <v>262</v>
      </c>
      <c r="Q511" s="475">
        <v>23387</v>
      </c>
      <c r="R511" s="475" t="s">
        <v>555</v>
      </c>
      <c r="S511" s="475">
        <v>22300</v>
      </c>
      <c r="T511" s="475">
        <v>17</v>
      </c>
      <c r="U511" s="475">
        <v>69</v>
      </c>
      <c r="V511" s="475">
        <v>17</v>
      </c>
      <c r="W511" s="480" t="s">
        <v>529</v>
      </c>
    </row>
    <row r="512" spans="1:23" s="475" customFormat="1" ht="9.75" customHeight="1" x14ac:dyDescent="0.15">
      <c r="A512" s="970" t="s">
        <v>1438</v>
      </c>
      <c r="B512" s="475">
        <v>387</v>
      </c>
      <c r="C512" s="475">
        <v>1123</v>
      </c>
      <c r="D512" s="475">
        <v>107</v>
      </c>
      <c r="E512" s="475">
        <v>544</v>
      </c>
      <c r="F512" s="475">
        <v>8</v>
      </c>
      <c r="G512" s="475">
        <v>8</v>
      </c>
      <c r="H512" s="475">
        <v>1442</v>
      </c>
      <c r="I512" s="475">
        <v>3</v>
      </c>
      <c r="J512" s="475">
        <v>5</v>
      </c>
      <c r="K512" s="475">
        <v>18</v>
      </c>
      <c r="L512" s="475">
        <v>946</v>
      </c>
      <c r="M512" s="475">
        <v>11</v>
      </c>
      <c r="N512" s="475" t="s">
        <v>555</v>
      </c>
      <c r="O512" s="475">
        <v>336</v>
      </c>
      <c r="P512" s="475">
        <v>123</v>
      </c>
      <c r="Q512" s="475">
        <v>19309</v>
      </c>
      <c r="R512" s="475">
        <v>189</v>
      </c>
      <c r="S512" s="475">
        <v>18622</v>
      </c>
      <c r="T512" s="475">
        <v>17</v>
      </c>
      <c r="U512" s="475" t="s">
        <v>555</v>
      </c>
      <c r="V512" s="475" t="s">
        <v>555</v>
      </c>
      <c r="W512" s="480" t="s">
        <v>599</v>
      </c>
    </row>
    <row r="513" spans="1:23" s="475" customFormat="1" ht="9.75" customHeight="1" x14ac:dyDescent="0.15">
      <c r="A513" s="970" t="s">
        <v>776</v>
      </c>
      <c r="B513" s="475">
        <v>376</v>
      </c>
      <c r="C513" s="475">
        <v>1140</v>
      </c>
      <c r="D513" s="475">
        <v>89</v>
      </c>
      <c r="E513" s="475">
        <v>580</v>
      </c>
      <c r="F513" s="475">
        <v>10</v>
      </c>
      <c r="G513" s="475">
        <v>16</v>
      </c>
      <c r="H513" s="475">
        <v>3781</v>
      </c>
      <c r="I513" s="475">
        <v>3</v>
      </c>
      <c r="J513" s="475">
        <v>2</v>
      </c>
      <c r="K513" s="475">
        <v>18</v>
      </c>
      <c r="L513" s="475">
        <v>3302</v>
      </c>
      <c r="M513" s="475">
        <v>11</v>
      </c>
      <c r="N513" s="475" t="s">
        <v>555</v>
      </c>
      <c r="O513" s="475">
        <v>313</v>
      </c>
      <c r="P513" s="475">
        <v>132</v>
      </c>
      <c r="Q513" s="475">
        <v>16208</v>
      </c>
      <c r="R513" s="475">
        <v>198</v>
      </c>
      <c r="S513" s="475">
        <v>15597</v>
      </c>
      <c r="T513" s="475" t="s">
        <v>555</v>
      </c>
      <c r="U513" s="475" t="s">
        <v>555</v>
      </c>
      <c r="V513" s="475" t="s">
        <v>555</v>
      </c>
      <c r="W513" s="480" t="s">
        <v>777</v>
      </c>
    </row>
    <row r="514" spans="1:23" s="475" customFormat="1" ht="6.75" customHeight="1" x14ac:dyDescent="0.15">
      <c r="A514" s="970"/>
      <c r="W514" s="480"/>
    </row>
    <row r="515" spans="1:23" s="475" customFormat="1" ht="9.75" customHeight="1" x14ac:dyDescent="0.15">
      <c r="A515" s="970" t="s">
        <v>738</v>
      </c>
      <c r="B515" s="475">
        <v>382</v>
      </c>
      <c r="C515" s="475">
        <v>1101</v>
      </c>
      <c r="D515" s="475">
        <v>108</v>
      </c>
      <c r="E515" s="475">
        <v>433</v>
      </c>
      <c r="F515" s="475">
        <v>8</v>
      </c>
      <c r="G515" s="475">
        <v>8</v>
      </c>
      <c r="H515" s="475">
        <v>2431</v>
      </c>
      <c r="I515" s="475">
        <v>3</v>
      </c>
      <c r="J515" s="475">
        <v>4</v>
      </c>
      <c r="K515" s="475">
        <v>18</v>
      </c>
      <c r="L515" s="475">
        <v>1909</v>
      </c>
      <c r="M515" s="475">
        <v>17</v>
      </c>
      <c r="N515" s="475" t="s">
        <v>555</v>
      </c>
      <c r="O515" s="475">
        <v>358</v>
      </c>
      <c r="P515" s="475">
        <v>122</v>
      </c>
      <c r="Q515" s="475">
        <v>18573</v>
      </c>
      <c r="R515" s="475">
        <v>297</v>
      </c>
      <c r="S515" s="475">
        <v>17913</v>
      </c>
      <c r="T515" s="475">
        <v>17</v>
      </c>
      <c r="U515" s="475" t="s">
        <v>555</v>
      </c>
      <c r="V515" s="475" t="s">
        <v>555</v>
      </c>
      <c r="W515" s="480" t="s">
        <v>600</v>
      </c>
    </row>
    <row r="516" spans="1:23" s="475" customFormat="1" ht="9.75" customHeight="1" x14ac:dyDescent="0.15">
      <c r="A516" s="970" t="s">
        <v>776</v>
      </c>
      <c r="B516" s="475">
        <v>313</v>
      </c>
      <c r="C516" s="475">
        <v>1193</v>
      </c>
      <c r="D516" s="475">
        <v>82</v>
      </c>
      <c r="E516" s="475">
        <v>684</v>
      </c>
      <c r="F516" s="475">
        <v>10</v>
      </c>
      <c r="G516" s="475">
        <v>16</v>
      </c>
      <c r="H516" s="475">
        <v>3388</v>
      </c>
      <c r="I516" s="475">
        <v>3</v>
      </c>
      <c r="J516" s="475">
        <v>6</v>
      </c>
      <c r="K516" s="475">
        <v>18</v>
      </c>
      <c r="L516" s="475">
        <v>2890</v>
      </c>
      <c r="M516" s="475">
        <v>11</v>
      </c>
      <c r="N516" s="475" t="s">
        <v>555</v>
      </c>
      <c r="O516" s="475">
        <v>313</v>
      </c>
      <c r="P516" s="475">
        <v>147</v>
      </c>
      <c r="Q516" s="475">
        <v>14403</v>
      </c>
      <c r="R516" s="475">
        <v>108</v>
      </c>
      <c r="S516" s="475">
        <v>13816</v>
      </c>
      <c r="T516" s="475" t="s">
        <v>555</v>
      </c>
      <c r="U516" s="475">
        <v>14</v>
      </c>
      <c r="V516" s="475" t="s">
        <v>555</v>
      </c>
      <c r="W516" s="480" t="s">
        <v>779</v>
      </c>
    </row>
    <row r="517" spans="1:23" s="475" customFormat="1" ht="6.75" customHeight="1" x14ac:dyDescent="0.15">
      <c r="A517" s="970"/>
      <c r="W517" s="480"/>
    </row>
    <row r="518" spans="1:23" s="475" customFormat="1" ht="9.75" customHeight="1" x14ac:dyDescent="0.15">
      <c r="A518" s="970" t="s">
        <v>780</v>
      </c>
      <c r="B518" s="475">
        <v>85</v>
      </c>
      <c r="C518" s="475">
        <v>37</v>
      </c>
      <c r="D518" s="475">
        <v>36</v>
      </c>
      <c r="E518" s="475">
        <v>96</v>
      </c>
      <c r="F518" s="475" t="s">
        <v>555</v>
      </c>
      <c r="G518" s="475" t="s">
        <v>555</v>
      </c>
      <c r="H518" s="475">
        <v>1115</v>
      </c>
      <c r="I518" s="475">
        <v>1</v>
      </c>
      <c r="J518" s="475" t="s">
        <v>555</v>
      </c>
      <c r="K518" s="475" t="s">
        <v>555</v>
      </c>
      <c r="L518" s="475">
        <v>963</v>
      </c>
      <c r="M518" s="475">
        <v>6</v>
      </c>
      <c r="N518" s="475" t="s">
        <v>555</v>
      </c>
      <c r="O518" s="475">
        <v>112</v>
      </c>
      <c r="P518" s="475">
        <v>33</v>
      </c>
      <c r="Q518" s="475">
        <v>3157</v>
      </c>
      <c r="R518" s="475">
        <v>108</v>
      </c>
      <c r="S518" s="475">
        <v>3014</v>
      </c>
      <c r="T518" s="475" t="s">
        <v>555</v>
      </c>
      <c r="U518" s="475" t="s">
        <v>555</v>
      </c>
      <c r="V518" s="475" t="s">
        <v>555</v>
      </c>
      <c r="W518" s="480" t="s">
        <v>601</v>
      </c>
    </row>
    <row r="519" spans="1:23" s="475" customFormat="1" ht="9.75" customHeight="1" x14ac:dyDescent="0.15">
      <c r="A519" s="970" t="s">
        <v>1416</v>
      </c>
      <c r="B519" s="475">
        <v>123</v>
      </c>
      <c r="C519" s="475">
        <v>572</v>
      </c>
      <c r="D519" s="475">
        <v>18</v>
      </c>
      <c r="E519" s="475">
        <v>199</v>
      </c>
      <c r="F519" s="475">
        <v>2</v>
      </c>
      <c r="G519" s="475">
        <v>8</v>
      </c>
      <c r="H519" s="475">
        <v>1167</v>
      </c>
      <c r="I519" s="475">
        <v>1</v>
      </c>
      <c r="J519" s="475" t="s">
        <v>555</v>
      </c>
      <c r="K519" s="475" t="s">
        <v>555</v>
      </c>
      <c r="L519" s="475">
        <v>1100</v>
      </c>
      <c r="M519" s="475" t="s">
        <v>555</v>
      </c>
      <c r="N519" s="475" t="s">
        <v>555</v>
      </c>
      <c r="O519" s="475">
        <v>44</v>
      </c>
      <c r="P519" s="475">
        <v>22</v>
      </c>
      <c r="Q519" s="475">
        <v>4694</v>
      </c>
      <c r="R519" s="475" t="s">
        <v>555</v>
      </c>
      <c r="S519" s="475">
        <v>4539</v>
      </c>
      <c r="T519" s="475" t="s">
        <v>555</v>
      </c>
      <c r="U519" s="475" t="s">
        <v>555</v>
      </c>
      <c r="V519" s="475" t="s">
        <v>555</v>
      </c>
      <c r="W519" s="480" t="s">
        <v>100</v>
      </c>
    </row>
    <row r="520" spans="1:23" s="475" customFormat="1" ht="9.75" customHeight="1" x14ac:dyDescent="0.15">
      <c r="A520" s="970" t="s">
        <v>819</v>
      </c>
      <c r="B520" s="475">
        <v>67</v>
      </c>
      <c r="C520" s="475">
        <v>444</v>
      </c>
      <c r="D520" s="475">
        <v>17</v>
      </c>
      <c r="E520" s="475">
        <v>181</v>
      </c>
      <c r="F520" s="475">
        <v>8</v>
      </c>
      <c r="G520" s="475" t="s">
        <v>555</v>
      </c>
      <c r="H520" s="475">
        <v>405</v>
      </c>
      <c r="I520" s="475" t="s">
        <v>555</v>
      </c>
      <c r="J520" s="475">
        <v>2</v>
      </c>
      <c r="K520" s="475" t="s">
        <v>555</v>
      </c>
      <c r="L520" s="475">
        <v>276</v>
      </c>
      <c r="M520" s="475">
        <v>5</v>
      </c>
      <c r="N520" s="475" t="s">
        <v>555</v>
      </c>
      <c r="O520" s="475">
        <v>89</v>
      </c>
      <c r="P520" s="475">
        <v>33</v>
      </c>
      <c r="Q520" s="475">
        <v>3858</v>
      </c>
      <c r="R520" s="475">
        <v>18</v>
      </c>
      <c r="S520" s="475">
        <v>3720</v>
      </c>
      <c r="T520" s="475" t="s">
        <v>555</v>
      </c>
      <c r="U520" s="475" t="s">
        <v>555</v>
      </c>
      <c r="V520" s="475" t="s">
        <v>555</v>
      </c>
      <c r="W520" s="480" t="s">
        <v>101</v>
      </c>
    </row>
    <row r="521" spans="1:23" s="475" customFormat="1" ht="9.75" customHeight="1" x14ac:dyDescent="0.15">
      <c r="A521" s="970" t="s">
        <v>783</v>
      </c>
      <c r="B521" s="475">
        <v>101</v>
      </c>
      <c r="C521" s="475">
        <v>87</v>
      </c>
      <c r="D521" s="475">
        <v>18</v>
      </c>
      <c r="E521" s="475">
        <v>104</v>
      </c>
      <c r="F521" s="475" t="s">
        <v>555</v>
      </c>
      <c r="G521" s="475">
        <v>8</v>
      </c>
      <c r="H521" s="475">
        <v>1094</v>
      </c>
      <c r="I521" s="475">
        <v>1</v>
      </c>
      <c r="J521" s="475" t="s">
        <v>555</v>
      </c>
      <c r="K521" s="475">
        <v>18</v>
      </c>
      <c r="L521" s="475">
        <v>963</v>
      </c>
      <c r="M521" s="475" t="s">
        <v>555</v>
      </c>
      <c r="N521" s="475" t="s">
        <v>555</v>
      </c>
      <c r="O521" s="475">
        <v>68</v>
      </c>
      <c r="P521" s="475">
        <v>44</v>
      </c>
      <c r="Q521" s="475">
        <v>4499</v>
      </c>
      <c r="R521" s="475">
        <v>72</v>
      </c>
      <c r="S521" s="475">
        <v>4324</v>
      </c>
      <c r="T521" s="475" t="s">
        <v>555</v>
      </c>
      <c r="U521" s="475" t="s">
        <v>555</v>
      </c>
      <c r="V521" s="475" t="s">
        <v>555</v>
      </c>
      <c r="W521" s="480" t="s">
        <v>102</v>
      </c>
    </row>
    <row r="522" spans="1:23" s="475" customFormat="1" ht="9.75" customHeight="1" x14ac:dyDescent="0.15">
      <c r="A522" s="970" t="s">
        <v>1418</v>
      </c>
      <c r="B522" s="475">
        <v>22</v>
      </c>
      <c r="C522" s="475">
        <v>90</v>
      </c>
      <c r="D522" s="475">
        <v>29</v>
      </c>
      <c r="E522" s="475">
        <v>200</v>
      </c>
      <c r="F522" s="475" t="s">
        <v>555</v>
      </c>
      <c r="G522" s="475" t="s">
        <v>555</v>
      </c>
      <c r="H522" s="475">
        <v>722</v>
      </c>
      <c r="I522" s="475">
        <v>1</v>
      </c>
      <c r="J522" s="475">
        <v>4</v>
      </c>
      <c r="K522" s="475" t="s">
        <v>555</v>
      </c>
      <c r="L522" s="475">
        <v>551</v>
      </c>
      <c r="M522" s="475">
        <v>6</v>
      </c>
      <c r="N522" s="475" t="s">
        <v>555</v>
      </c>
      <c r="O522" s="475">
        <v>112</v>
      </c>
      <c r="P522" s="475">
        <v>48</v>
      </c>
      <c r="Q522" s="475">
        <v>1352</v>
      </c>
      <c r="R522" s="475">
        <v>18</v>
      </c>
      <c r="S522" s="475">
        <v>1233</v>
      </c>
      <c r="T522" s="475" t="s">
        <v>555</v>
      </c>
      <c r="U522" s="475">
        <v>14</v>
      </c>
      <c r="V522" s="475" t="s">
        <v>555</v>
      </c>
      <c r="W522" s="480" t="s">
        <v>785</v>
      </c>
    </row>
    <row r="523" spans="1:23" s="475" customFormat="1" ht="6.75" customHeight="1" x14ac:dyDescent="0.15">
      <c r="A523" s="970"/>
      <c r="W523" s="480"/>
    </row>
    <row r="524" spans="1:23" s="475" customFormat="1" ht="9.75" customHeight="1" x14ac:dyDescent="0.15">
      <c r="A524" s="970" t="s">
        <v>1419</v>
      </c>
      <c r="B524" s="475">
        <v>17</v>
      </c>
      <c r="C524" s="475">
        <v>1</v>
      </c>
      <c r="D524" s="475" t="s">
        <v>555</v>
      </c>
      <c r="E524" s="475">
        <v>26</v>
      </c>
      <c r="F524" s="475" t="s">
        <v>555</v>
      </c>
      <c r="G524" s="475" t="s">
        <v>555</v>
      </c>
      <c r="H524" s="475">
        <v>195</v>
      </c>
      <c r="I524" s="475">
        <v>1</v>
      </c>
      <c r="J524" s="475" t="s">
        <v>555</v>
      </c>
      <c r="K524" s="475" t="s">
        <v>555</v>
      </c>
      <c r="L524" s="475">
        <v>138</v>
      </c>
      <c r="M524" s="475" t="s">
        <v>555</v>
      </c>
      <c r="N524" s="475" t="s">
        <v>555</v>
      </c>
      <c r="O524" s="475">
        <v>45</v>
      </c>
      <c r="P524" s="475">
        <v>11</v>
      </c>
      <c r="Q524" s="475">
        <v>270</v>
      </c>
      <c r="R524" s="475">
        <v>18</v>
      </c>
      <c r="S524" s="475">
        <v>252</v>
      </c>
      <c r="T524" s="475" t="s">
        <v>555</v>
      </c>
      <c r="U524" s="475" t="s">
        <v>555</v>
      </c>
      <c r="V524" s="475" t="s">
        <v>555</v>
      </c>
      <c r="W524" s="480" t="s">
        <v>602</v>
      </c>
    </row>
    <row r="525" spans="1:23" s="475" customFormat="1" ht="9.75" customHeight="1" x14ac:dyDescent="0.15">
      <c r="A525" s="970" t="s">
        <v>1420</v>
      </c>
      <c r="B525" s="475">
        <v>34</v>
      </c>
      <c r="C525" s="475">
        <v>36</v>
      </c>
      <c r="D525" s="475">
        <v>18</v>
      </c>
      <c r="E525" s="475">
        <v>52</v>
      </c>
      <c r="F525" s="475" t="s">
        <v>555</v>
      </c>
      <c r="G525" s="475" t="s">
        <v>555</v>
      </c>
      <c r="H525" s="475">
        <v>567</v>
      </c>
      <c r="I525" s="475" t="s">
        <v>555</v>
      </c>
      <c r="J525" s="475" t="s">
        <v>555</v>
      </c>
      <c r="K525" s="475" t="s">
        <v>555</v>
      </c>
      <c r="L525" s="475">
        <v>550</v>
      </c>
      <c r="M525" s="475">
        <v>6</v>
      </c>
      <c r="N525" s="475" t="s">
        <v>555</v>
      </c>
      <c r="O525" s="475" t="s">
        <v>555</v>
      </c>
      <c r="P525" s="475">
        <v>11</v>
      </c>
      <c r="Q525" s="475">
        <v>2384</v>
      </c>
      <c r="R525" s="475">
        <v>36</v>
      </c>
      <c r="S525" s="475">
        <v>2313</v>
      </c>
      <c r="T525" s="475" t="s">
        <v>555</v>
      </c>
      <c r="U525" s="475" t="s">
        <v>555</v>
      </c>
      <c r="V525" s="475" t="s">
        <v>555</v>
      </c>
      <c r="W525" s="480" t="s">
        <v>86</v>
      </c>
    </row>
    <row r="526" spans="1:23" s="475" customFormat="1" ht="9.75" customHeight="1" x14ac:dyDescent="0.15">
      <c r="A526" s="970" t="s">
        <v>800</v>
      </c>
      <c r="B526" s="475">
        <v>34</v>
      </c>
      <c r="C526" s="475" t="s">
        <v>555</v>
      </c>
      <c r="D526" s="475">
        <v>18</v>
      </c>
      <c r="E526" s="475">
        <v>18</v>
      </c>
      <c r="F526" s="475" t="s">
        <v>555</v>
      </c>
      <c r="G526" s="475" t="s">
        <v>555</v>
      </c>
      <c r="H526" s="475">
        <v>353</v>
      </c>
      <c r="I526" s="475" t="s">
        <v>555</v>
      </c>
      <c r="J526" s="475" t="s">
        <v>555</v>
      </c>
      <c r="K526" s="475" t="s">
        <v>555</v>
      </c>
      <c r="L526" s="475">
        <v>275</v>
      </c>
      <c r="M526" s="475" t="s">
        <v>555</v>
      </c>
      <c r="N526" s="475" t="s">
        <v>555</v>
      </c>
      <c r="O526" s="475">
        <v>67</v>
      </c>
      <c r="P526" s="475">
        <v>11</v>
      </c>
      <c r="Q526" s="475">
        <v>503</v>
      </c>
      <c r="R526" s="475">
        <v>54</v>
      </c>
      <c r="S526" s="475">
        <v>449</v>
      </c>
      <c r="T526" s="475" t="s">
        <v>555</v>
      </c>
      <c r="U526" s="475" t="s">
        <v>555</v>
      </c>
      <c r="V526" s="475" t="s">
        <v>555</v>
      </c>
      <c r="W526" s="480" t="s">
        <v>87</v>
      </c>
    </row>
    <row r="527" spans="1:23" s="475" customFormat="1" ht="9.75" customHeight="1" x14ac:dyDescent="0.15">
      <c r="A527" s="970" t="s">
        <v>1422</v>
      </c>
      <c r="B527" s="475">
        <v>67</v>
      </c>
      <c r="C527" s="475">
        <v>63</v>
      </c>
      <c r="D527" s="475" t="s">
        <v>555</v>
      </c>
      <c r="E527" s="475">
        <v>69</v>
      </c>
      <c r="F527" s="475">
        <v>2</v>
      </c>
      <c r="G527" s="475" t="s">
        <v>555</v>
      </c>
      <c r="H527" s="475">
        <v>475</v>
      </c>
      <c r="I527" s="475" t="s">
        <v>555</v>
      </c>
      <c r="J527" s="475" t="s">
        <v>555</v>
      </c>
      <c r="K527" s="475" t="s">
        <v>555</v>
      </c>
      <c r="L527" s="475">
        <v>464</v>
      </c>
      <c r="M527" s="475" t="s">
        <v>555</v>
      </c>
      <c r="N527" s="475" t="s">
        <v>555</v>
      </c>
      <c r="O527" s="475" t="s">
        <v>555</v>
      </c>
      <c r="P527" s="475">
        <v>11</v>
      </c>
      <c r="Q527" s="475">
        <v>718</v>
      </c>
      <c r="R527" s="475" t="s">
        <v>555</v>
      </c>
      <c r="S527" s="475">
        <v>615</v>
      </c>
      <c r="T527" s="475" t="s">
        <v>555</v>
      </c>
      <c r="U527" s="475" t="s">
        <v>555</v>
      </c>
      <c r="V527" s="475" t="s">
        <v>555</v>
      </c>
      <c r="W527" s="480" t="s">
        <v>88</v>
      </c>
    </row>
    <row r="528" spans="1:23" s="475" customFormat="1" ht="9.75" customHeight="1" x14ac:dyDescent="0.15">
      <c r="A528" s="970" t="s">
        <v>823</v>
      </c>
      <c r="B528" s="475" t="s">
        <v>555</v>
      </c>
      <c r="C528" s="475">
        <v>224</v>
      </c>
      <c r="D528" s="475">
        <v>18</v>
      </c>
      <c r="E528" s="475">
        <v>69</v>
      </c>
      <c r="F528" s="475" t="s">
        <v>555</v>
      </c>
      <c r="G528" s="475" t="s">
        <v>555</v>
      </c>
      <c r="H528" s="475">
        <v>453</v>
      </c>
      <c r="I528" s="475">
        <v>1</v>
      </c>
      <c r="J528" s="475" t="s">
        <v>555</v>
      </c>
      <c r="K528" s="475" t="s">
        <v>555</v>
      </c>
      <c r="L528" s="475">
        <v>430</v>
      </c>
      <c r="M528" s="475" t="s">
        <v>555</v>
      </c>
      <c r="N528" s="475" t="s">
        <v>555</v>
      </c>
      <c r="O528" s="475">
        <v>22</v>
      </c>
      <c r="P528" s="475" t="s">
        <v>555</v>
      </c>
      <c r="Q528" s="475">
        <v>3618</v>
      </c>
      <c r="R528" s="475" t="s">
        <v>555</v>
      </c>
      <c r="S528" s="475">
        <v>3566</v>
      </c>
      <c r="T528" s="475" t="s">
        <v>555</v>
      </c>
      <c r="U528" s="475" t="s">
        <v>555</v>
      </c>
      <c r="V528" s="475" t="s">
        <v>555</v>
      </c>
      <c r="W528" s="480" t="s">
        <v>103</v>
      </c>
    </row>
    <row r="529" spans="1:23" s="475" customFormat="1" ht="9.75" customHeight="1" x14ac:dyDescent="0.15">
      <c r="A529" s="970" t="s">
        <v>1423</v>
      </c>
      <c r="B529" s="475">
        <v>56</v>
      </c>
      <c r="C529" s="475">
        <v>285</v>
      </c>
      <c r="D529" s="475" t="s">
        <v>555</v>
      </c>
      <c r="E529" s="475">
        <v>61</v>
      </c>
      <c r="F529" s="475" t="s">
        <v>555</v>
      </c>
      <c r="G529" s="475">
        <v>8</v>
      </c>
      <c r="H529" s="475">
        <v>239</v>
      </c>
      <c r="I529" s="475" t="s">
        <v>555</v>
      </c>
      <c r="J529" s="475" t="s">
        <v>555</v>
      </c>
      <c r="K529" s="475" t="s">
        <v>555</v>
      </c>
      <c r="L529" s="475">
        <v>206</v>
      </c>
      <c r="M529" s="475" t="s">
        <v>555</v>
      </c>
      <c r="N529" s="475" t="s">
        <v>555</v>
      </c>
      <c r="O529" s="475">
        <v>22</v>
      </c>
      <c r="P529" s="475">
        <v>11</v>
      </c>
      <c r="Q529" s="475">
        <v>358</v>
      </c>
      <c r="R529" s="475" t="s">
        <v>555</v>
      </c>
      <c r="S529" s="475">
        <v>358</v>
      </c>
      <c r="T529" s="475" t="s">
        <v>555</v>
      </c>
      <c r="U529" s="475" t="s">
        <v>555</v>
      </c>
      <c r="V529" s="475" t="s">
        <v>555</v>
      </c>
      <c r="W529" s="480" t="s">
        <v>104</v>
      </c>
    </row>
    <row r="530" spans="1:23" s="475" customFormat="1" ht="9.75" customHeight="1" x14ac:dyDescent="0.15">
      <c r="A530" s="970" t="s">
        <v>1424</v>
      </c>
      <c r="B530" s="475">
        <v>6</v>
      </c>
      <c r="C530" s="475">
        <v>111</v>
      </c>
      <c r="D530" s="475" t="s">
        <v>555</v>
      </c>
      <c r="E530" s="475">
        <v>69</v>
      </c>
      <c r="F530" s="475">
        <v>7</v>
      </c>
      <c r="G530" s="475" t="s">
        <v>555</v>
      </c>
      <c r="H530" s="475">
        <v>149</v>
      </c>
      <c r="I530" s="475" t="s">
        <v>555</v>
      </c>
      <c r="J530" s="475" t="s">
        <v>555</v>
      </c>
      <c r="K530" s="475" t="s">
        <v>555</v>
      </c>
      <c r="L530" s="475">
        <v>138</v>
      </c>
      <c r="M530" s="475" t="s">
        <v>555</v>
      </c>
      <c r="N530" s="475" t="s">
        <v>555</v>
      </c>
      <c r="O530" s="475" t="s">
        <v>555</v>
      </c>
      <c r="P530" s="475">
        <v>11</v>
      </c>
      <c r="Q530" s="475">
        <v>190</v>
      </c>
      <c r="R530" s="475" t="s">
        <v>555</v>
      </c>
      <c r="S530" s="475">
        <v>190</v>
      </c>
      <c r="T530" s="475" t="s">
        <v>555</v>
      </c>
      <c r="U530" s="475" t="s">
        <v>555</v>
      </c>
      <c r="V530" s="475" t="s">
        <v>555</v>
      </c>
      <c r="W530" s="480" t="s">
        <v>105</v>
      </c>
    </row>
    <row r="531" spans="1:23" s="475" customFormat="1" ht="9.75" customHeight="1" x14ac:dyDescent="0.15">
      <c r="A531" s="970" t="s">
        <v>1425</v>
      </c>
      <c r="B531" s="475">
        <v>49</v>
      </c>
      <c r="C531" s="475">
        <v>286</v>
      </c>
      <c r="D531" s="475" t="s">
        <v>555</v>
      </c>
      <c r="E531" s="475">
        <v>95</v>
      </c>
      <c r="F531" s="475" t="s">
        <v>555</v>
      </c>
      <c r="G531" s="475" t="s">
        <v>555</v>
      </c>
      <c r="H531" s="475">
        <v>85</v>
      </c>
      <c r="I531" s="475" t="s">
        <v>555</v>
      </c>
      <c r="J531" s="475">
        <v>2</v>
      </c>
      <c r="K531" s="475" t="s">
        <v>555</v>
      </c>
      <c r="L531" s="475" t="s">
        <v>555</v>
      </c>
      <c r="M531" s="475">
        <v>5</v>
      </c>
      <c r="N531" s="475" t="s">
        <v>555</v>
      </c>
      <c r="O531" s="475">
        <v>67</v>
      </c>
      <c r="P531" s="475">
        <v>11</v>
      </c>
      <c r="Q531" s="475">
        <v>274</v>
      </c>
      <c r="R531" s="475" t="s">
        <v>555</v>
      </c>
      <c r="S531" s="475">
        <v>274</v>
      </c>
      <c r="T531" s="475" t="s">
        <v>555</v>
      </c>
      <c r="U531" s="475" t="s">
        <v>555</v>
      </c>
      <c r="V531" s="475" t="s">
        <v>555</v>
      </c>
      <c r="W531" s="480" t="s">
        <v>106</v>
      </c>
    </row>
    <row r="532" spans="1:23" s="475" customFormat="1" ht="9.75" customHeight="1" x14ac:dyDescent="0.15">
      <c r="A532" s="970" t="s">
        <v>1426</v>
      </c>
      <c r="B532" s="475">
        <v>12</v>
      </c>
      <c r="C532" s="475">
        <v>47</v>
      </c>
      <c r="D532" s="475">
        <v>17</v>
      </c>
      <c r="E532" s="475">
        <v>17</v>
      </c>
      <c r="F532" s="475">
        <v>1</v>
      </c>
      <c r="G532" s="475" t="s">
        <v>555</v>
      </c>
      <c r="H532" s="475">
        <v>171</v>
      </c>
      <c r="I532" s="475" t="s">
        <v>555</v>
      </c>
      <c r="J532" s="475" t="s">
        <v>555</v>
      </c>
      <c r="K532" s="475" t="s">
        <v>555</v>
      </c>
      <c r="L532" s="475">
        <v>138</v>
      </c>
      <c r="M532" s="475" t="s">
        <v>555</v>
      </c>
      <c r="N532" s="475" t="s">
        <v>555</v>
      </c>
      <c r="O532" s="475">
        <v>22</v>
      </c>
      <c r="P532" s="475">
        <v>11</v>
      </c>
      <c r="Q532" s="475">
        <v>3394</v>
      </c>
      <c r="R532" s="475">
        <v>18</v>
      </c>
      <c r="S532" s="475">
        <v>3256</v>
      </c>
      <c r="T532" s="475" t="s">
        <v>555</v>
      </c>
      <c r="U532" s="475" t="s">
        <v>555</v>
      </c>
      <c r="V532" s="475" t="s">
        <v>555</v>
      </c>
      <c r="W532" s="480" t="s">
        <v>107</v>
      </c>
    </row>
    <row r="533" spans="1:23" s="475" customFormat="1" ht="9.75" customHeight="1" x14ac:dyDescent="0.15">
      <c r="A533" s="970" t="s">
        <v>1427</v>
      </c>
      <c r="B533" s="475">
        <v>45</v>
      </c>
      <c r="C533" s="475">
        <v>53</v>
      </c>
      <c r="D533" s="475">
        <v>18</v>
      </c>
      <c r="E533" s="475">
        <v>43</v>
      </c>
      <c r="F533" s="475" t="s">
        <v>555</v>
      </c>
      <c r="G533" s="475" t="s">
        <v>555</v>
      </c>
      <c r="H533" s="475">
        <v>580</v>
      </c>
      <c r="I533" s="475">
        <v>1</v>
      </c>
      <c r="J533" s="475" t="s">
        <v>555</v>
      </c>
      <c r="K533" s="475">
        <v>18</v>
      </c>
      <c r="L533" s="475">
        <v>550</v>
      </c>
      <c r="M533" s="475" t="s">
        <v>555</v>
      </c>
      <c r="N533" s="475" t="s">
        <v>555</v>
      </c>
      <c r="O533" s="475" t="s">
        <v>555</v>
      </c>
      <c r="P533" s="475">
        <v>11</v>
      </c>
      <c r="Q533" s="475">
        <v>377</v>
      </c>
      <c r="R533" s="475">
        <v>18</v>
      </c>
      <c r="S533" s="475">
        <v>359</v>
      </c>
      <c r="T533" s="475" t="s">
        <v>555</v>
      </c>
      <c r="U533" s="475" t="s">
        <v>555</v>
      </c>
      <c r="V533" s="475" t="s">
        <v>555</v>
      </c>
      <c r="W533" s="480" t="s">
        <v>89</v>
      </c>
    </row>
    <row r="534" spans="1:23" s="475" customFormat="1" ht="9.75" customHeight="1" x14ac:dyDescent="0.15">
      <c r="A534" s="970" t="s">
        <v>1428</v>
      </c>
      <c r="B534" s="475" t="s">
        <v>555</v>
      </c>
      <c r="C534" s="475">
        <v>16</v>
      </c>
      <c r="D534" s="475" t="s">
        <v>555</v>
      </c>
      <c r="E534" s="475">
        <v>26</v>
      </c>
      <c r="F534" s="475" t="s">
        <v>555</v>
      </c>
      <c r="G534" s="475" t="s">
        <v>555</v>
      </c>
      <c r="H534" s="475">
        <v>205</v>
      </c>
      <c r="I534" s="475" t="s">
        <v>555</v>
      </c>
      <c r="J534" s="475" t="s">
        <v>555</v>
      </c>
      <c r="K534" s="475" t="s">
        <v>555</v>
      </c>
      <c r="L534" s="475">
        <v>138</v>
      </c>
      <c r="M534" s="475" t="s">
        <v>555</v>
      </c>
      <c r="N534" s="475" t="s">
        <v>555</v>
      </c>
      <c r="O534" s="475">
        <v>45</v>
      </c>
      <c r="P534" s="475">
        <v>22</v>
      </c>
      <c r="Q534" s="475">
        <v>298</v>
      </c>
      <c r="R534" s="475" t="s">
        <v>555</v>
      </c>
      <c r="S534" s="475">
        <v>298</v>
      </c>
      <c r="T534" s="475" t="s">
        <v>555</v>
      </c>
      <c r="U534" s="475" t="s">
        <v>555</v>
      </c>
      <c r="V534" s="475" t="s">
        <v>555</v>
      </c>
      <c r="W534" s="480" t="s">
        <v>90</v>
      </c>
    </row>
    <row r="535" spans="1:23" s="475" customFormat="1" ht="9.75" customHeight="1" x14ac:dyDescent="0.15">
      <c r="A535" s="970" t="s">
        <v>1429</v>
      </c>
      <c r="B535" s="475">
        <v>56</v>
      </c>
      <c r="C535" s="475">
        <v>18</v>
      </c>
      <c r="D535" s="475" t="s">
        <v>555</v>
      </c>
      <c r="E535" s="475">
        <v>35</v>
      </c>
      <c r="F535" s="475" t="s">
        <v>555</v>
      </c>
      <c r="G535" s="475">
        <v>8</v>
      </c>
      <c r="H535" s="475">
        <v>309</v>
      </c>
      <c r="I535" s="475" t="s">
        <v>555</v>
      </c>
      <c r="J535" s="475" t="s">
        <v>555</v>
      </c>
      <c r="K535" s="475" t="s">
        <v>555</v>
      </c>
      <c r="L535" s="475">
        <v>275</v>
      </c>
      <c r="M535" s="475" t="s">
        <v>555</v>
      </c>
      <c r="N535" s="475" t="s">
        <v>555</v>
      </c>
      <c r="O535" s="475">
        <v>23</v>
      </c>
      <c r="P535" s="475">
        <v>11</v>
      </c>
      <c r="Q535" s="475">
        <v>3824</v>
      </c>
      <c r="R535" s="475">
        <v>54</v>
      </c>
      <c r="S535" s="475">
        <v>3667</v>
      </c>
      <c r="T535" s="475" t="s">
        <v>555</v>
      </c>
      <c r="U535" s="475" t="s">
        <v>555</v>
      </c>
      <c r="V535" s="475" t="s">
        <v>555</v>
      </c>
      <c r="W535" s="480" t="s">
        <v>91</v>
      </c>
    </row>
    <row r="536" spans="1:23" s="475" customFormat="1" ht="9.75" customHeight="1" x14ac:dyDescent="0.15">
      <c r="A536" s="970" t="s">
        <v>798</v>
      </c>
      <c r="B536" s="475" t="s">
        <v>555</v>
      </c>
      <c r="C536" s="475">
        <v>18</v>
      </c>
      <c r="D536" s="475">
        <v>17</v>
      </c>
      <c r="E536" s="475">
        <v>26</v>
      </c>
      <c r="F536" s="475" t="s">
        <v>555</v>
      </c>
      <c r="G536" s="475" t="s">
        <v>555</v>
      </c>
      <c r="H536" s="475">
        <v>176</v>
      </c>
      <c r="I536" s="475">
        <v>1</v>
      </c>
      <c r="J536" s="475">
        <v>4</v>
      </c>
      <c r="K536" s="475" t="s">
        <v>555</v>
      </c>
      <c r="L536" s="475">
        <v>138</v>
      </c>
      <c r="M536" s="475" t="s">
        <v>555</v>
      </c>
      <c r="N536" s="475" t="s">
        <v>555</v>
      </c>
      <c r="O536" s="475">
        <v>22</v>
      </c>
      <c r="P536" s="475">
        <v>11</v>
      </c>
      <c r="Q536" s="475">
        <v>286</v>
      </c>
      <c r="R536" s="475" t="s">
        <v>555</v>
      </c>
      <c r="S536" s="475">
        <v>272</v>
      </c>
      <c r="T536" s="475" t="s">
        <v>555</v>
      </c>
      <c r="U536" s="475">
        <v>14</v>
      </c>
      <c r="V536" s="475" t="s">
        <v>555</v>
      </c>
      <c r="W536" s="480" t="s">
        <v>799</v>
      </c>
    </row>
    <row r="537" spans="1:23" s="475" customFormat="1" ht="9.75" customHeight="1" x14ac:dyDescent="0.15">
      <c r="A537" s="970" t="s">
        <v>787</v>
      </c>
      <c r="B537" s="475">
        <v>11</v>
      </c>
      <c r="C537" s="475">
        <v>36</v>
      </c>
      <c r="D537" s="475">
        <v>12</v>
      </c>
      <c r="E537" s="475">
        <v>87</v>
      </c>
      <c r="F537" s="475" t="s">
        <v>555</v>
      </c>
      <c r="G537" s="475" t="s">
        <v>555</v>
      </c>
      <c r="H537" s="475">
        <v>337</v>
      </c>
      <c r="I537" s="475" t="s">
        <v>555</v>
      </c>
      <c r="J537" s="475" t="s">
        <v>555</v>
      </c>
      <c r="K537" s="475" t="s">
        <v>555</v>
      </c>
      <c r="L537" s="475">
        <v>275</v>
      </c>
      <c r="M537" s="475">
        <v>6</v>
      </c>
      <c r="N537" s="475" t="s">
        <v>555</v>
      </c>
      <c r="O537" s="475">
        <v>45</v>
      </c>
      <c r="P537" s="475">
        <v>11</v>
      </c>
      <c r="Q537" s="475">
        <v>619</v>
      </c>
      <c r="R537" s="475" t="s">
        <v>555</v>
      </c>
      <c r="S537" s="475">
        <v>532</v>
      </c>
      <c r="T537" s="475" t="s">
        <v>555</v>
      </c>
      <c r="U537" s="475" t="s">
        <v>555</v>
      </c>
      <c r="V537" s="475" t="s">
        <v>555</v>
      </c>
      <c r="W537" s="480" t="s">
        <v>86</v>
      </c>
    </row>
    <row r="538" spans="1:23" s="475" customFormat="1" ht="9.75" customHeight="1" x14ac:dyDescent="0.15">
      <c r="A538" s="971" t="s">
        <v>1421</v>
      </c>
      <c r="B538" s="479">
        <v>11</v>
      </c>
      <c r="C538" s="478">
        <v>36</v>
      </c>
      <c r="D538" s="478" t="s">
        <v>555</v>
      </c>
      <c r="E538" s="478">
        <v>87</v>
      </c>
      <c r="F538" s="478" t="s">
        <v>555</v>
      </c>
      <c r="G538" s="478" t="s">
        <v>555</v>
      </c>
      <c r="H538" s="478">
        <v>209</v>
      </c>
      <c r="I538" s="478" t="s">
        <v>555</v>
      </c>
      <c r="J538" s="478" t="s">
        <v>555</v>
      </c>
      <c r="K538" s="478" t="s">
        <v>555</v>
      </c>
      <c r="L538" s="478">
        <v>138</v>
      </c>
      <c r="M538" s="478" t="s">
        <v>555</v>
      </c>
      <c r="N538" s="478" t="s">
        <v>555</v>
      </c>
      <c r="O538" s="478">
        <v>45</v>
      </c>
      <c r="P538" s="478">
        <v>26</v>
      </c>
      <c r="Q538" s="478">
        <v>447</v>
      </c>
      <c r="R538" s="478">
        <v>18</v>
      </c>
      <c r="S538" s="478">
        <v>429</v>
      </c>
      <c r="T538" s="478" t="s">
        <v>555</v>
      </c>
      <c r="U538" s="478" t="s">
        <v>555</v>
      </c>
      <c r="V538" s="478" t="s">
        <v>555</v>
      </c>
      <c r="W538" s="476" t="s">
        <v>87</v>
      </c>
    </row>
    <row r="539" spans="1:23" ht="12" customHeight="1" x14ac:dyDescent="0.15"/>
    <row r="540" spans="1:23" ht="12" customHeight="1" x14ac:dyDescent="0.15"/>
    <row r="541" spans="1:23" ht="12" customHeight="1" x14ac:dyDescent="0.15">
      <c r="K541" s="490" t="s">
        <v>108</v>
      </c>
    </row>
    <row r="542" spans="1:23" s="486" customFormat="1" ht="21" customHeight="1" x14ac:dyDescent="0.15">
      <c r="A542" s="1023" t="s">
        <v>230</v>
      </c>
      <c r="B542" s="489" t="s">
        <v>418</v>
      </c>
      <c r="C542" s="488"/>
      <c r="D542" s="488"/>
      <c r="E542" s="488"/>
      <c r="F542" s="488"/>
      <c r="G542" s="488"/>
      <c r="H542" s="488"/>
      <c r="I542" s="488"/>
      <c r="J542" s="488"/>
      <c r="K542" s="488"/>
      <c r="L542" s="488"/>
      <c r="M542" s="488"/>
      <c r="N542" s="488"/>
      <c r="O542" s="488"/>
      <c r="P542" s="488"/>
      <c r="Q542" s="488"/>
      <c r="R542" s="851"/>
      <c r="S542" s="852" t="s">
        <v>359</v>
      </c>
      <c r="T542" s="488"/>
      <c r="U542" s="488"/>
      <c r="V542" s="488"/>
      <c r="W542" s="1026" t="s">
        <v>92</v>
      </c>
    </row>
    <row r="543" spans="1:23" s="486" customFormat="1" ht="21" customHeight="1" x14ac:dyDescent="0.15">
      <c r="A543" s="1024"/>
      <c r="B543" s="489" t="s">
        <v>417</v>
      </c>
      <c r="C543" s="851"/>
      <c r="D543" s="852" t="s">
        <v>335</v>
      </c>
      <c r="E543" s="488"/>
      <c r="F543" s="488"/>
      <c r="G543" s="488"/>
      <c r="H543" s="488"/>
      <c r="I543" s="488"/>
      <c r="J543" s="488"/>
      <c r="K543" s="851"/>
      <c r="L543" s="852" t="s">
        <v>318</v>
      </c>
      <c r="M543" s="488"/>
      <c r="N543" s="851"/>
      <c r="O543" s="852" t="s">
        <v>317</v>
      </c>
      <c r="P543" s="488"/>
      <c r="Q543" s="488"/>
      <c r="R543" s="851"/>
      <c r="S543" s="1029" t="s">
        <v>357</v>
      </c>
      <c r="T543" s="852" t="s">
        <v>345</v>
      </c>
      <c r="U543" s="488"/>
      <c r="V543" s="488"/>
      <c r="W543" s="1027"/>
    </row>
    <row r="544" spans="1:23" s="486" customFormat="1" ht="52.5" customHeight="1" x14ac:dyDescent="0.15">
      <c r="A544" s="1025"/>
      <c r="B544" s="487" t="s">
        <v>1444</v>
      </c>
      <c r="C544" s="487" t="s">
        <v>416</v>
      </c>
      <c r="D544" s="854" t="s">
        <v>1404</v>
      </c>
      <c r="E544" s="487" t="s">
        <v>415</v>
      </c>
      <c r="F544" s="487" t="s">
        <v>414</v>
      </c>
      <c r="G544" s="487" t="s">
        <v>320</v>
      </c>
      <c r="H544" s="487" t="s">
        <v>413</v>
      </c>
      <c r="I544" s="487" t="s">
        <v>316</v>
      </c>
      <c r="J544" s="487" t="s">
        <v>1415</v>
      </c>
      <c r="K544" s="487" t="s">
        <v>339</v>
      </c>
      <c r="L544" s="854" t="s">
        <v>26</v>
      </c>
      <c r="M544" s="487" t="s">
        <v>412</v>
      </c>
      <c r="N544" s="487" t="s">
        <v>411</v>
      </c>
      <c r="O544" s="854" t="s">
        <v>60</v>
      </c>
      <c r="P544" s="487" t="s">
        <v>310</v>
      </c>
      <c r="Q544" s="487" t="s">
        <v>381</v>
      </c>
      <c r="R544" s="487" t="s">
        <v>410</v>
      </c>
      <c r="S544" s="1030"/>
      <c r="T544" s="854" t="s">
        <v>1403</v>
      </c>
      <c r="U544" s="487" t="s">
        <v>334</v>
      </c>
      <c r="V544" s="491" t="s">
        <v>1441</v>
      </c>
      <c r="W544" s="1028"/>
    </row>
    <row r="545" spans="1:23" s="475" customFormat="1" ht="9.75" customHeight="1" x14ac:dyDescent="0.15">
      <c r="A545" s="969" t="s">
        <v>772</v>
      </c>
      <c r="B545" s="485" t="s">
        <v>555</v>
      </c>
      <c r="C545" s="484" t="s">
        <v>555</v>
      </c>
      <c r="D545" s="484">
        <v>580</v>
      </c>
      <c r="E545" s="484">
        <v>87</v>
      </c>
      <c r="F545" s="484">
        <v>36</v>
      </c>
      <c r="G545" s="484">
        <v>289</v>
      </c>
      <c r="H545" s="484">
        <v>157</v>
      </c>
      <c r="I545" s="484">
        <v>11</v>
      </c>
      <c r="J545" s="484" t="s">
        <v>555</v>
      </c>
      <c r="K545" s="484" t="s">
        <v>555</v>
      </c>
      <c r="L545" s="484">
        <v>467</v>
      </c>
      <c r="M545" s="484">
        <v>123</v>
      </c>
      <c r="N545" s="484">
        <v>344</v>
      </c>
      <c r="O545" s="484">
        <v>417</v>
      </c>
      <c r="P545" s="484">
        <v>295</v>
      </c>
      <c r="Q545" s="484">
        <v>105</v>
      </c>
      <c r="R545" s="484">
        <v>17</v>
      </c>
      <c r="S545" s="484">
        <v>201839</v>
      </c>
      <c r="T545" s="484">
        <v>201839</v>
      </c>
      <c r="U545" s="484">
        <v>69416</v>
      </c>
      <c r="V545" s="484">
        <v>108407</v>
      </c>
      <c r="W545" s="482" t="s">
        <v>99</v>
      </c>
    </row>
    <row r="546" spans="1:23" s="475" customFormat="1" ht="9.75" customHeight="1" x14ac:dyDescent="0.15">
      <c r="A546" s="970" t="s">
        <v>773</v>
      </c>
      <c r="B546" s="475">
        <v>139</v>
      </c>
      <c r="C546" s="475">
        <v>140</v>
      </c>
      <c r="D546" s="475">
        <v>792</v>
      </c>
      <c r="E546" s="475">
        <v>156</v>
      </c>
      <c r="F546" s="475">
        <v>86</v>
      </c>
      <c r="G546" s="475">
        <v>262</v>
      </c>
      <c r="H546" s="475">
        <v>210</v>
      </c>
      <c r="I546" s="475">
        <v>78</v>
      </c>
      <c r="J546" s="475" t="s">
        <v>555</v>
      </c>
      <c r="K546" s="475" t="s">
        <v>555</v>
      </c>
      <c r="L546" s="475">
        <v>531</v>
      </c>
      <c r="M546" s="475">
        <v>105</v>
      </c>
      <c r="N546" s="475">
        <v>426</v>
      </c>
      <c r="O546" s="475">
        <v>279</v>
      </c>
      <c r="P546" s="475">
        <v>174</v>
      </c>
      <c r="Q546" s="475">
        <v>105</v>
      </c>
      <c r="R546" s="475" t="s">
        <v>555</v>
      </c>
      <c r="S546" s="475">
        <v>246909</v>
      </c>
      <c r="T546" s="475">
        <v>246091</v>
      </c>
      <c r="U546" s="475">
        <v>94143</v>
      </c>
      <c r="V546" s="475">
        <v>105017</v>
      </c>
      <c r="W546" s="480" t="s">
        <v>233</v>
      </c>
    </row>
    <row r="547" spans="1:23" s="475" customFormat="1" ht="9.75" customHeight="1" x14ac:dyDescent="0.15">
      <c r="A547" s="970" t="s">
        <v>1437</v>
      </c>
      <c r="B547" s="475">
        <v>397</v>
      </c>
      <c r="C547" s="475">
        <v>587</v>
      </c>
      <c r="D547" s="475">
        <v>639</v>
      </c>
      <c r="E547" s="475">
        <v>131</v>
      </c>
      <c r="F547" s="475">
        <v>70</v>
      </c>
      <c r="G547" s="475">
        <v>226</v>
      </c>
      <c r="H547" s="475">
        <v>122</v>
      </c>
      <c r="I547" s="475">
        <v>90</v>
      </c>
      <c r="J547" s="475" t="s">
        <v>555</v>
      </c>
      <c r="K547" s="475" t="s">
        <v>555</v>
      </c>
      <c r="L547" s="475">
        <v>408</v>
      </c>
      <c r="M547" s="475">
        <v>87</v>
      </c>
      <c r="N547" s="475">
        <v>321</v>
      </c>
      <c r="O547" s="475">
        <v>363</v>
      </c>
      <c r="P547" s="475">
        <v>227</v>
      </c>
      <c r="Q547" s="475">
        <v>136</v>
      </c>
      <c r="R547" s="475" t="s">
        <v>555</v>
      </c>
      <c r="S547" s="475">
        <v>200018</v>
      </c>
      <c r="T547" s="475">
        <v>200018</v>
      </c>
      <c r="U547" s="475">
        <v>68304</v>
      </c>
      <c r="V547" s="475">
        <v>106360</v>
      </c>
      <c r="W547" s="480" t="s">
        <v>529</v>
      </c>
    </row>
    <row r="548" spans="1:23" s="475" customFormat="1" ht="9.75" customHeight="1" x14ac:dyDescent="0.15">
      <c r="A548" s="970" t="s">
        <v>1438</v>
      </c>
      <c r="B548" s="475">
        <v>481</v>
      </c>
      <c r="C548" s="475" t="s">
        <v>555</v>
      </c>
      <c r="D548" s="475">
        <v>517</v>
      </c>
      <c r="E548" s="475">
        <v>69</v>
      </c>
      <c r="F548" s="475">
        <v>52</v>
      </c>
      <c r="G548" s="475">
        <v>9</v>
      </c>
      <c r="H548" s="475">
        <v>192</v>
      </c>
      <c r="I548" s="475">
        <v>56</v>
      </c>
      <c r="J548" s="475" t="s">
        <v>555</v>
      </c>
      <c r="K548" s="475">
        <v>139</v>
      </c>
      <c r="L548" s="475">
        <v>406</v>
      </c>
      <c r="M548" s="475">
        <v>140</v>
      </c>
      <c r="N548" s="475">
        <v>266</v>
      </c>
      <c r="O548" s="475">
        <v>323</v>
      </c>
      <c r="P548" s="475">
        <v>209</v>
      </c>
      <c r="Q548" s="475">
        <v>114</v>
      </c>
      <c r="R548" s="475" t="s">
        <v>555</v>
      </c>
      <c r="S548" s="475">
        <v>259632</v>
      </c>
      <c r="T548" s="475">
        <v>259632</v>
      </c>
      <c r="U548" s="475">
        <v>48920</v>
      </c>
      <c r="V548" s="475">
        <v>206047</v>
      </c>
      <c r="W548" s="480" t="s">
        <v>599</v>
      </c>
    </row>
    <row r="549" spans="1:23" s="475" customFormat="1" ht="9.75" customHeight="1" x14ac:dyDescent="0.15">
      <c r="A549" s="970" t="s">
        <v>776</v>
      </c>
      <c r="B549" s="475">
        <v>310</v>
      </c>
      <c r="C549" s="475">
        <v>103</v>
      </c>
      <c r="D549" s="475">
        <v>350</v>
      </c>
      <c r="E549" s="475">
        <v>99</v>
      </c>
      <c r="F549" s="475">
        <v>24</v>
      </c>
      <c r="G549" s="475" t="s">
        <v>555</v>
      </c>
      <c r="H549" s="475">
        <v>156</v>
      </c>
      <c r="I549" s="475" t="s">
        <v>555</v>
      </c>
      <c r="J549" s="475" t="s">
        <v>555</v>
      </c>
      <c r="K549" s="475">
        <v>71</v>
      </c>
      <c r="L549" s="475">
        <v>307</v>
      </c>
      <c r="M549" s="475">
        <v>87</v>
      </c>
      <c r="N549" s="475">
        <v>220</v>
      </c>
      <c r="O549" s="475">
        <v>304</v>
      </c>
      <c r="P549" s="475">
        <v>184</v>
      </c>
      <c r="Q549" s="475">
        <v>120</v>
      </c>
      <c r="R549" s="475" t="s">
        <v>555</v>
      </c>
      <c r="S549" s="475">
        <v>186335</v>
      </c>
      <c r="T549" s="475">
        <v>186078</v>
      </c>
      <c r="U549" s="475">
        <v>16613</v>
      </c>
      <c r="V549" s="475">
        <v>169465</v>
      </c>
      <c r="W549" s="480" t="s">
        <v>777</v>
      </c>
    </row>
    <row r="550" spans="1:23" s="475" customFormat="1" ht="6.75" customHeight="1" x14ac:dyDescent="0.15">
      <c r="A550" s="970"/>
      <c r="W550" s="480"/>
    </row>
    <row r="551" spans="1:23" s="475" customFormat="1" ht="9.75" customHeight="1" x14ac:dyDescent="0.15">
      <c r="A551" s="970" t="s">
        <v>738</v>
      </c>
      <c r="B551" s="475">
        <v>346</v>
      </c>
      <c r="C551" s="475" t="s">
        <v>555</v>
      </c>
      <c r="D551" s="475">
        <v>484</v>
      </c>
      <c r="E551" s="475">
        <v>83</v>
      </c>
      <c r="F551" s="475">
        <v>43</v>
      </c>
      <c r="G551" s="475" t="s">
        <v>555</v>
      </c>
      <c r="H551" s="475">
        <v>174</v>
      </c>
      <c r="I551" s="475">
        <v>45</v>
      </c>
      <c r="J551" s="475" t="s">
        <v>555</v>
      </c>
      <c r="K551" s="475">
        <v>139</v>
      </c>
      <c r="L551" s="475">
        <v>455</v>
      </c>
      <c r="M551" s="475">
        <v>157</v>
      </c>
      <c r="N551" s="475">
        <v>298</v>
      </c>
      <c r="O551" s="475">
        <v>341</v>
      </c>
      <c r="P551" s="475">
        <v>209</v>
      </c>
      <c r="Q551" s="475">
        <v>132</v>
      </c>
      <c r="R551" s="475" t="s">
        <v>555</v>
      </c>
      <c r="S551" s="475">
        <v>256885</v>
      </c>
      <c r="T551" s="475">
        <v>256885</v>
      </c>
      <c r="U551" s="475">
        <v>39609</v>
      </c>
      <c r="V551" s="475">
        <v>212611</v>
      </c>
      <c r="W551" s="480" t="s">
        <v>600</v>
      </c>
    </row>
    <row r="552" spans="1:23" s="475" customFormat="1" ht="9.75" customHeight="1" x14ac:dyDescent="0.15">
      <c r="A552" s="970" t="s">
        <v>776</v>
      </c>
      <c r="B552" s="475">
        <v>362</v>
      </c>
      <c r="C552" s="475">
        <v>103</v>
      </c>
      <c r="D552" s="475">
        <v>381</v>
      </c>
      <c r="E552" s="475">
        <v>85</v>
      </c>
      <c r="F552" s="475">
        <v>36</v>
      </c>
      <c r="G552" s="475">
        <v>34</v>
      </c>
      <c r="H552" s="475">
        <v>156</v>
      </c>
      <c r="I552" s="475" t="s">
        <v>555</v>
      </c>
      <c r="J552" s="475">
        <v>17</v>
      </c>
      <c r="K552" s="475">
        <v>53</v>
      </c>
      <c r="L552" s="475">
        <v>289</v>
      </c>
      <c r="M552" s="475">
        <v>70</v>
      </c>
      <c r="N552" s="475">
        <v>219</v>
      </c>
      <c r="O552" s="475">
        <v>321</v>
      </c>
      <c r="P552" s="475">
        <v>201</v>
      </c>
      <c r="Q552" s="475">
        <v>120</v>
      </c>
      <c r="R552" s="475" t="s">
        <v>555</v>
      </c>
      <c r="S552" s="475">
        <v>171786</v>
      </c>
      <c r="T552" s="475">
        <v>171529</v>
      </c>
      <c r="U552" s="475">
        <v>19671</v>
      </c>
      <c r="V552" s="475">
        <v>150305</v>
      </c>
      <c r="W552" s="480" t="s">
        <v>779</v>
      </c>
    </row>
    <row r="553" spans="1:23" s="475" customFormat="1" ht="6.75" customHeight="1" x14ac:dyDescent="0.15">
      <c r="A553" s="970"/>
      <c r="W553" s="480"/>
    </row>
    <row r="554" spans="1:23" s="475" customFormat="1" ht="9.75" customHeight="1" x14ac:dyDescent="0.15">
      <c r="A554" s="970" t="s">
        <v>1439</v>
      </c>
      <c r="B554" s="475">
        <v>35</v>
      </c>
      <c r="C554" s="475" t="s">
        <v>555</v>
      </c>
      <c r="D554" s="475">
        <v>124</v>
      </c>
      <c r="E554" s="475">
        <v>31</v>
      </c>
      <c r="F554" s="475">
        <v>6</v>
      </c>
      <c r="G554" s="475" t="s">
        <v>555</v>
      </c>
      <c r="H554" s="475">
        <v>52</v>
      </c>
      <c r="I554" s="475" t="s">
        <v>555</v>
      </c>
      <c r="J554" s="475" t="s">
        <v>555</v>
      </c>
      <c r="K554" s="475">
        <v>35</v>
      </c>
      <c r="L554" s="475">
        <v>113</v>
      </c>
      <c r="M554" s="475">
        <v>34</v>
      </c>
      <c r="N554" s="475">
        <v>79</v>
      </c>
      <c r="O554" s="475">
        <v>67</v>
      </c>
      <c r="P554" s="475">
        <v>32</v>
      </c>
      <c r="Q554" s="475">
        <v>35</v>
      </c>
      <c r="R554" s="475" t="s">
        <v>555</v>
      </c>
      <c r="S554" s="475">
        <v>40208</v>
      </c>
      <c r="T554" s="475">
        <v>40208</v>
      </c>
      <c r="U554" s="475">
        <v>1552</v>
      </c>
      <c r="V554" s="475">
        <v>38656</v>
      </c>
      <c r="W554" s="480" t="s">
        <v>601</v>
      </c>
    </row>
    <row r="555" spans="1:23" s="475" customFormat="1" ht="9.75" customHeight="1" x14ac:dyDescent="0.15">
      <c r="A555" s="970" t="s">
        <v>781</v>
      </c>
      <c r="B555" s="475">
        <v>155</v>
      </c>
      <c r="C555" s="475" t="s">
        <v>555</v>
      </c>
      <c r="D555" s="475">
        <v>89</v>
      </c>
      <c r="E555" s="475">
        <v>35</v>
      </c>
      <c r="F555" s="475" t="s">
        <v>555</v>
      </c>
      <c r="G555" s="475" t="s">
        <v>555</v>
      </c>
      <c r="H555" s="475">
        <v>18</v>
      </c>
      <c r="I555" s="475" t="s">
        <v>555</v>
      </c>
      <c r="J555" s="475" t="s">
        <v>555</v>
      </c>
      <c r="K555" s="475">
        <v>36</v>
      </c>
      <c r="L555" s="475">
        <v>47</v>
      </c>
      <c r="M555" s="475" t="s">
        <v>555</v>
      </c>
      <c r="N555" s="475">
        <v>47</v>
      </c>
      <c r="O555" s="475">
        <v>69</v>
      </c>
      <c r="P555" s="475">
        <v>35</v>
      </c>
      <c r="Q555" s="475">
        <v>34</v>
      </c>
      <c r="R555" s="475" t="s">
        <v>555</v>
      </c>
      <c r="S555" s="475">
        <v>38650</v>
      </c>
      <c r="T555" s="475">
        <v>38393</v>
      </c>
      <c r="U555" s="475">
        <v>9108</v>
      </c>
      <c r="V555" s="475">
        <v>29285</v>
      </c>
      <c r="W555" s="480" t="s">
        <v>100</v>
      </c>
    </row>
    <row r="556" spans="1:23" s="475" customFormat="1" ht="9.75" customHeight="1" x14ac:dyDescent="0.15">
      <c r="A556" s="970" t="s">
        <v>819</v>
      </c>
      <c r="B556" s="475">
        <v>120</v>
      </c>
      <c r="C556" s="475" t="s">
        <v>555</v>
      </c>
      <c r="D556" s="475">
        <v>103</v>
      </c>
      <c r="E556" s="475">
        <v>33</v>
      </c>
      <c r="F556" s="475">
        <v>18</v>
      </c>
      <c r="G556" s="475" t="s">
        <v>555</v>
      </c>
      <c r="H556" s="475">
        <v>52</v>
      </c>
      <c r="I556" s="475" t="s">
        <v>555</v>
      </c>
      <c r="J556" s="475" t="s">
        <v>555</v>
      </c>
      <c r="K556" s="475" t="s">
        <v>555</v>
      </c>
      <c r="L556" s="475">
        <v>97</v>
      </c>
      <c r="M556" s="475">
        <v>35</v>
      </c>
      <c r="N556" s="475">
        <v>62</v>
      </c>
      <c r="O556" s="475">
        <v>99</v>
      </c>
      <c r="P556" s="475">
        <v>82</v>
      </c>
      <c r="Q556" s="475">
        <v>17</v>
      </c>
      <c r="R556" s="475" t="s">
        <v>555</v>
      </c>
      <c r="S556" s="475">
        <v>36718</v>
      </c>
      <c r="T556" s="475">
        <v>36718</v>
      </c>
      <c r="U556" s="475">
        <v>2951</v>
      </c>
      <c r="V556" s="475">
        <v>33767</v>
      </c>
      <c r="W556" s="480" t="s">
        <v>101</v>
      </c>
    </row>
    <row r="557" spans="1:23" s="475" customFormat="1" ht="9.75" customHeight="1" x14ac:dyDescent="0.15">
      <c r="A557" s="970" t="s">
        <v>1417</v>
      </c>
      <c r="B557" s="475" t="s">
        <v>555</v>
      </c>
      <c r="C557" s="475">
        <v>103</v>
      </c>
      <c r="D557" s="475">
        <v>34</v>
      </c>
      <c r="E557" s="475" t="s">
        <v>555</v>
      </c>
      <c r="F557" s="475" t="s">
        <v>555</v>
      </c>
      <c r="G557" s="475" t="s">
        <v>555</v>
      </c>
      <c r="H557" s="475">
        <v>34</v>
      </c>
      <c r="I557" s="475" t="s">
        <v>555</v>
      </c>
      <c r="J557" s="475" t="s">
        <v>555</v>
      </c>
      <c r="K557" s="475" t="s">
        <v>555</v>
      </c>
      <c r="L557" s="475">
        <v>50</v>
      </c>
      <c r="M557" s="475">
        <v>18</v>
      </c>
      <c r="N557" s="475">
        <v>32</v>
      </c>
      <c r="O557" s="475">
        <v>69</v>
      </c>
      <c r="P557" s="475">
        <v>35</v>
      </c>
      <c r="Q557" s="475">
        <v>34</v>
      </c>
      <c r="R557" s="475" t="s">
        <v>555</v>
      </c>
      <c r="S557" s="475">
        <v>70759</v>
      </c>
      <c r="T557" s="475">
        <v>70759</v>
      </c>
      <c r="U557" s="475">
        <v>3002</v>
      </c>
      <c r="V557" s="475">
        <v>67757</v>
      </c>
      <c r="W557" s="480" t="s">
        <v>102</v>
      </c>
    </row>
    <row r="558" spans="1:23" s="475" customFormat="1" ht="9.75" customHeight="1" x14ac:dyDescent="0.15">
      <c r="A558" s="970" t="s">
        <v>1418</v>
      </c>
      <c r="B558" s="475">
        <v>87</v>
      </c>
      <c r="C558" s="475" t="s">
        <v>555</v>
      </c>
      <c r="D558" s="475">
        <v>155</v>
      </c>
      <c r="E558" s="475">
        <v>17</v>
      </c>
      <c r="F558" s="475">
        <v>18</v>
      </c>
      <c r="G558" s="475">
        <v>34</v>
      </c>
      <c r="H558" s="475">
        <v>52</v>
      </c>
      <c r="I558" s="475" t="s">
        <v>555</v>
      </c>
      <c r="J558" s="475">
        <v>17</v>
      </c>
      <c r="K558" s="475">
        <v>17</v>
      </c>
      <c r="L558" s="475">
        <v>95</v>
      </c>
      <c r="M558" s="475">
        <v>17</v>
      </c>
      <c r="N558" s="475">
        <v>78</v>
      </c>
      <c r="O558" s="475">
        <v>84</v>
      </c>
      <c r="P558" s="475">
        <v>49</v>
      </c>
      <c r="Q558" s="475">
        <v>35</v>
      </c>
      <c r="R558" s="475" t="s">
        <v>555</v>
      </c>
      <c r="S558" s="475">
        <v>25659</v>
      </c>
      <c r="T558" s="475">
        <v>25659</v>
      </c>
      <c r="U558" s="475">
        <v>4610</v>
      </c>
      <c r="V558" s="475">
        <v>19496</v>
      </c>
      <c r="W558" s="480" t="s">
        <v>785</v>
      </c>
    </row>
    <row r="559" spans="1:23" s="475" customFormat="1" ht="6.75" customHeight="1" x14ac:dyDescent="0.15">
      <c r="A559" s="970"/>
      <c r="W559" s="480"/>
    </row>
    <row r="560" spans="1:23" s="475" customFormat="1" ht="9.75" customHeight="1" x14ac:dyDescent="0.15">
      <c r="A560" s="970" t="s">
        <v>1419</v>
      </c>
      <c r="B560" s="475" t="s">
        <v>555</v>
      </c>
      <c r="C560" s="475" t="s">
        <v>555</v>
      </c>
      <c r="D560" s="475">
        <v>17</v>
      </c>
      <c r="E560" s="475" t="s">
        <v>555</v>
      </c>
      <c r="F560" s="475" t="s">
        <v>555</v>
      </c>
      <c r="G560" s="475" t="s">
        <v>555</v>
      </c>
      <c r="H560" s="475">
        <v>17</v>
      </c>
      <c r="I560" s="475" t="s">
        <v>555</v>
      </c>
      <c r="J560" s="475" t="s">
        <v>555</v>
      </c>
      <c r="K560" s="475" t="s">
        <v>555</v>
      </c>
      <c r="L560" s="475">
        <v>16</v>
      </c>
      <c r="M560" s="475" t="s">
        <v>555</v>
      </c>
      <c r="N560" s="475">
        <v>16</v>
      </c>
      <c r="O560" s="475">
        <v>17</v>
      </c>
      <c r="P560" s="475">
        <v>17</v>
      </c>
      <c r="Q560" s="475" t="s">
        <v>555</v>
      </c>
      <c r="R560" s="475" t="s">
        <v>555</v>
      </c>
      <c r="S560" s="475">
        <v>14141</v>
      </c>
      <c r="T560" s="475">
        <v>14141</v>
      </c>
      <c r="U560" s="475" t="s">
        <v>555</v>
      </c>
      <c r="V560" s="475">
        <v>14141</v>
      </c>
      <c r="W560" s="480" t="s">
        <v>602</v>
      </c>
    </row>
    <row r="561" spans="1:23" s="475" customFormat="1" ht="9.75" customHeight="1" x14ac:dyDescent="0.15">
      <c r="A561" s="970" t="s">
        <v>787</v>
      </c>
      <c r="B561" s="475">
        <v>35</v>
      </c>
      <c r="C561" s="475" t="s">
        <v>555</v>
      </c>
      <c r="D561" s="475">
        <v>69</v>
      </c>
      <c r="E561" s="475">
        <v>17</v>
      </c>
      <c r="F561" s="475" t="s">
        <v>555</v>
      </c>
      <c r="G561" s="475" t="s">
        <v>555</v>
      </c>
      <c r="H561" s="475">
        <v>35</v>
      </c>
      <c r="I561" s="475" t="s">
        <v>555</v>
      </c>
      <c r="J561" s="475" t="s">
        <v>555</v>
      </c>
      <c r="K561" s="475">
        <v>17</v>
      </c>
      <c r="L561" s="475">
        <v>33</v>
      </c>
      <c r="M561" s="475">
        <v>17</v>
      </c>
      <c r="N561" s="475">
        <v>16</v>
      </c>
      <c r="O561" s="475">
        <v>15</v>
      </c>
      <c r="P561" s="475">
        <v>15</v>
      </c>
      <c r="Q561" s="475" t="s">
        <v>555</v>
      </c>
      <c r="R561" s="475" t="s">
        <v>555</v>
      </c>
      <c r="S561" s="475">
        <v>10829</v>
      </c>
      <c r="T561" s="475">
        <v>10829</v>
      </c>
      <c r="U561" s="475" t="s">
        <v>555</v>
      </c>
      <c r="V561" s="475">
        <v>10829</v>
      </c>
      <c r="W561" s="480" t="s">
        <v>86</v>
      </c>
    </row>
    <row r="562" spans="1:23" s="475" customFormat="1" ht="9.75" customHeight="1" x14ac:dyDescent="0.15">
      <c r="A562" s="970" t="s">
        <v>800</v>
      </c>
      <c r="B562" s="475" t="s">
        <v>555</v>
      </c>
      <c r="C562" s="475" t="s">
        <v>555</v>
      </c>
      <c r="D562" s="475">
        <v>38</v>
      </c>
      <c r="E562" s="475">
        <v>14</v>
      </c>
      <c r="F562" s="475">
        <v>6</v>
      </c>
      <c r="G562" s="475" t="s">
        <v>555</v>
      </c>
      <c r="H562" s="475" t="s">
        <v>555</v>
      </c>
      <c r="I562" s="475" t="s">
        <v>555</v>
      </c>
      <c r="J562" s="475" t="s">
        <v>555</v>
      </c>
      <c r="K562" s="475">
        <v>18</v>
      </c>
      <c r="L562" s="475">
        <v>64</v>
      </c>
      <c r="M562" s="475">
        <v>17</v>
      </c>
      <c r="N562" s="475">
        <v>47</v>
      </c>
      <c r="O562" s="475">
        <v>35</v>
      </c>
      <c r="P562" s="475" t="s">
        <v>555</v>
      </c>
      <c r="Q562" s="475">
        <v>35</v>
      </c>
      <c r="R562" s="475" t="s">
        <v>555</v>
      </c>
      <c r="S562" s="475">
        <v>15238</v>
      </c>
      <c r="T562" s="475">
        <v>15238</v>
      </c>
      <c r="U562" s="475">
        <v>1552</v>
      </c>
      <c r="V562" s="475">
        <v>13686</v>
      </c>
      <c r="W562" s="480" t="s">
        <v>87</v>
      </c>
    </row>
    <row r="563" spans="1:23" s="475" customFormat="1" ht="9.75" customHeight="1" x14ac:dyDescent="0.15">
      <c r="A563" s="970" t="s">
        <v>1422</v>
      </c>
      <c r="B563" s="475">
        <v>103</v>
      </c>
      <c r="C563" s="475" t="s">
        <v>555</v>
      </c>
      <c r="D563" s="475">
        <v>36</v>
      </c>
      <c r="E563" s="475">
        <v>18</v>
      </c>
      <c r="F563" s="475" t="s">
        <v>555</v>
      </c>
      <c r="G563" s="475" t="s">
        <v>555</v>
      </c>
      <c r="H563" s="475" t="s">
        <v>555</v>
      </c>
      <c r="I563" s="475" t="s">
        <v>555</v>
      </c>
      <c r="J563" s="475" t="s">
        <v>555</v>
      </c>
      <c r="K563" s="475">
        <v>18</v>
      </c>
      <c r="L563" s="475" t="s">
        <v>555</v>
      </c>
      <c r="M563" s="475" t="s">
        <v>555</v>
      </c>
      <c r="N563" s="475" t="s">
        <v>555</v>
      </c>
      <c r="O563" s="475">
        <v>52</v>
      </c>
      <c r="P563" s="475">
        <v>35</v>
      </c>
      <c r="Q563" s="475">
        <v>17</v>
      </c>
      <c r="R563" s="475" t="s">
        <v>555</v>
      </c>
      <c r="S563" s="475">
        <v>14682</v>
      </c>
      <c r="T563" s="475">
        <v>14682</v>
      </c>
      <c r="U563" s="475">
        <v>2252</v>
      </c>
      <c r="V563" s="475">
        <v>12430</v>
      </c>
      <c r="W563" s="480" t="s">
        <v>88</v>
      </c>
    </row>
    <row r="564" spans="1:23" s="475" customFormat="1" ht="9.75" customHeight="1" x14ac:dyDescent="0.15">
      <c r="A564" s="970" t="s">
        <v>823</v>
      </c>
      <c r="B564" s="475">
        <v>52</v>
      </c>
      <c r="C564" s="475" t="s">
        <v>555</v>
      </c>
      <c r="D564" s="475">
        <v>17</v>
      </c>
      <c r="E564" s="475">
        <v>17</v>
      </c>
      <c r="F564" s="475" t="s">
        <v>555</v>
      </c>
      <c r="G564" s="475" t="s">
        <v>555</v>
      </c>
      <c r="H564" s="475" t="s">
        <v>555</v>
      </c>
      <c r="I564" s="475" t="s">
        <v>555</v>
      </c>
      <c r="J564" s="475" t="s">
        <v>555</v>
      </c>
      <c r="K564" s="475" t="s">
        <v>555</v>
      </c>
      <c r="L564" s="475" t="s">
        <v>555</v>
      </c>
      <c r="M564" s="475" t="s">
        <v>555</v>
      </c>
      <c r="N564" s="475" t="s">
        <v>555</v>
      </c>
      <c r="O564" s="475">
        <v>17</v>
      </c>
      <c r="P564" s="475" t="s">
        <v>555</v>
      </c>
      <c r="Q564" s="475">
        <v>17</v>
      </c>
      <c r="R564" s="475" t="s">
        <v>555</v>
      </c>
      <c r="S564" s="475">
        <v>13028</v>
      </c>
      <c r="T564" s="475">
        <v>13028</v>
      </c>
      <c r="U564" s="475">
        <v>5304</v>
      </c>
      <c r="V564" s="475">
        <v>7724</v>
      </c>
      <c r="W564" s="480" t="s">
        <v>103</v>
      </c>
    </row>
    <row r="565" spans="1:23" s="475" customFormat="1" ht="9.75" customHeight="1" x14ac:dyDescent="0.15">
      <c r="A565" s="970" t="s">
        <v>1423</v>
      </c>
      <c r="B565" s="475" t="s">
        <v>555</v>
      </c>
      <c r="C565" s="475" t="s">
        <v>555</v>
      </c>
      <c r="D565" s="475">
        <v>36</v>
      </c>
      <c r="E565" s="475" t="s">
        <v>555</v>
      </c>
      <c r="F565" s="475" t="s">
        <v>555</v>
      </c>
      <c r="G565" s="475" t="s">
        <v>555</v>
      </c>
      <c r="H565" s="475">
        <v>18</v>
      </c>
      <c r="I565" s="475" t="s">
        <v>555</v>
      </c>
      <c r="J565" s="475" t="s">
        <v>555</v>
      </c>
      <c r="K565" s="475">
        <v>18</v>
      </c>
      <c r="L565" s="475">
        <v>47</v>
      </c>
      <c r="M565" s="475" t="s">
        <v>555</v>
      </c>
      <c r="N565" s="475">
        <v>47</v>
      </c>
      <c r="O565" s="475" t="s">
        <v>555</v>
      </c>
      <c r="P565" s="475" t="s">
        <v>555</v>
      </c>
      <c r="Q565" s="475" t="s">
        <v>555</v>
      </c>
      <c r="R565" s="475" t="s">
        <v>555</v>
      </c>
      <c r="S565" s="475">
        <v>10940</v>
      </c>
      <c r="T565" s="475">
        <v>10683</v>
      </c>
      <c r="U565" s="475">
        <v>1552</v>
      </c>
      <c r="V565" s="475">
        <v>9131</v>
      </c>
      <c r="W565" s="480" t="s">
        <v>104</v>
      </c>
    </row>
    <row r="566" spans="1:23" s="475" customFormat="1" ht="9.75" customHeight="1" x14ac:dyDescent="0.15">
      <c r="A566" s="970" t="s">
        <v>806</v>
      </c>
      <c r="B566" s="475" t="s">
        <v>555</v>
      </c>
      <c r="C566" s="475" t="s">
        <v>555</v>
      </c>
      <c r="D566" s="475">
        <v>36</v>
      </c>
      <c r="E566" s="475" t="s">
        <v>555</v>
      </c>
      <c r="F566" s="475">
        <v>18</v>
      </c>
      <c r="G566" s="475" t="s">
        <v>555</v>
      </c>
      <c r="H566" s="475">
        <v>18</v>
      </c>
      <c r="I566" s="475" t="s">
        <v>555</v>
      </c>
      <c r="J566" s="475" t="s">
        <v>555</v>
      </c>
      <c r="K566" s="475" t="s">
        <v>555</v>
      </c>
      <c r="L566" s="475" t="s">
        <v>555</v>
      </c>
      <c r="M566" s="475" t="s">
        <v>555</v>
      </c>
      <c r="N566" s="475" t="s">
        <v>555</v>
      </c>
      <c r="O566" s="475">
        <v>52</v>
      </c>
      <c r="P566" s="475">
        <v>35</v>
      </c>
      <c r="Q566" s="475">
        <v>17</v>
      </c>
      <c r="R566" s="475" t="s">
        <v>555</v>
      </c>
      <c r="S566" s="475">
        <v>8904</v>
      </c>
      <c r="T566" s="475">
        <v>8904</v>
      </c>
      <c r="U566" s="475">
        <v>2951</v>
      </c>
      <c r="V566" s="475">
        <v>5953</v>
      </c>
      <c r="W566" s="480" t="s">
        <v>105</v>
      </c>
    </row>
    <row r="567" spans="1:23" s="475" customFormat="1" ht="9.75" customHeight="1" x14ac:dyDescent="0.15">
      <c r="A567" s="970" t="s">
        <v>1425</v>
      </c>
      <c r="B567" s="475" t="s">
        <v>555</v>
      </c>
      <c r="C567" s="475" t="s">
        <v>555</v>
      </c>
      <c r="D567" s="475">
        <v>17</v>
      </c>
      <c r="E567" s="475" t="s">
        <v>555</v>
      </c>
      <c r="F567" s="475" t="s">
        <v>555</v>
      </c>
      <c r="G567" s="475" t="s">
        <v>555</v>
      </c>
      <c r="H567" s="475">
        <v>17</v>
      </c>
      <c r="I567" s="475" t="s">
        <v>555</v>
      </c>
      <c r="J567" s="475" t="s">
        <v>555</v>
      </c>
      <c r="K567" s="475" t="s">
        <v>555</v>
      </c>
      <c r="L567" s="475">
        <v>15</v>
      </c>
      <c r="M567" s="475" t="s">
        <v>555</v>
      </c>
      <c r="N567" s="475">
        <v>15</v>
      </c>
      <c r="O567" s="475">
        <v>15</v>
      </c>
      <c r="P567" s="475">
        <v>15</v>
      </c>
      <c r="Q567" s="475" t="s">
        <v>555</v>
      </c>
      <c r="R567" s="475" t="s">
        <v>555</v>
      </c>
      <c r="S567" s="475">
        <v>10787</v>
      </c>
      <c r="T567" s="475">
        <v>10787</v>
      </c>
      <c r="U567" s="475" t="s">
        <v>555</v>
      </c>
      <c r="V567" s="475">
        <v>10787</v>
      </c>
      <c r="W567" s="480" t="s">
        <v>106</v>
      </c>
    </row>
    <row r="568" spans="1:23" s="475" customFormat="1" ht="9.75" customHeight="1" x14ac:dyDescent="0.15">
      <c r="A568" s="970" t="s">
        <v>794</v>
      </c>
      <c r="B568" s="475">
        <v>120</v>
      </c>
      <c r="C568" s="475" t="s">
        <v>555</v>
      </c>
      <c r="D568" s="475">
        <v>50</v>
      </c>
      <c r="E568" s="475">
        <v>33</v>
      </c>
      <c r="F568" s="475" t="s">
        <v>555</v>
      </c>
      <c r="G568" s="475" t="s">
        <v>555</v>
      </c>
      <c r="H568" s="475">
        <v>17</v>
      </c>
      <c r="I568" s="475" t="s">
        <v>555</v>
      </c>
      <c r="J568" s="475" t="s">
        <v>555</v>
      </c>
      <c r="K568" s="475" t="s">
        <v>555</v>
      </c>
      <c r="L568" s="475">
        <v>82</v>
      </c>
      <c r="M568" s="475">
        <v>35</v>
      </c>
      <c r="N568" s="475">
        <v>47</v>
      </c>
      <c r="O568" s="475">
        <v>32</v>
      </c>
      <c r="P568" s="475">
        <v>32</v>
      </c>
      <c r="Q568" s="475" t="s">
        <v>555</v>
      </c>
      <c r="R568" s="475" t="s">
        <v>555</v>
      </c>
      <c r="S568" s="475">
        <v>17027</v>
      </c>
      <c r="T568" s="475">
        <v>17027</v>
      </c>
      <c r="U568" s="475" t="s">
        <v>555</v>
      </c>
      <c r="V568" s="475">
        <v>17027</v>
      </c>
      <c r="W568" s="480" t="s">
        <v>107</v>
      </c>
    </row>
    <row r="569" spans="1:23" s="475" customFormat="1" ht="9.75" customHeight="1" x14ac:dyDescent="0.15">
      <c r="A569" s="970" t="s">
        <v>1427</v>
      </c>
      <c r="B569" s="475" t="s">
        <v>555</v>
      </c>
      <c r="C569" s="475" t="s">
        <v>555</v>
      </c>
      <c r="D569" s="475">
        <v>17</v>
      </c>
      <c r="E569" s="475" t="s">
        <v>555</v>
      </c>
      <c r="F569" s="475" t="s">
        <v>555</v>
      </c>
      <c r="G569" s="475" t="s">
        <v>555</v>
      </c>
      <c r="H569" s="475">
        <v>17</v>
      </c>
      <c r="I569" s="475" t="s">
        <v>555</v>
      </c>
      <c r="J569" s="475" t="s">
        <v>555</v>
      </c>
      <c r="K569" s="475" t="s">
        <v>555</v>
      </c>
      <c r="L569" s="475">
        <v>16</v>
      </c>
      <c r="M569" s="475" t="s">
        <v>555</v>
      </c>
      <c r="N569" s="475">
        <v>16</v>
      </c>
      <c r="O569" s="475">
        <v>17</v>
      </c>
      <c r="P569" s="475" t="s">
        <v>555</v>
      </c>
      <c r="Q569" s="475">
        <v>17</v>
      </c>
      <c r="R569" s="475" t="s">
        <v>555</v>
      </c>
      <c r="S569" s="475">
        <v>26069</v>
      </c>
      <c r="T569" s="475">
        <v>26069</v>
      </c>
      <c r="U569" s="475" t="s">
        <v>555</v>
      </c>
      <c r="V569" s="475">
        <v>26069</v>
      </c>
      <c r="W569" s="480" t="s">
        <v>89</v>
      </c>
    </row>
    <row r="570" spans="1:23" s="475" customFormat="1" ht="9.75" customHeight="1" x14ac:dyDescent="0.15">
      <c r="A570" s="970" t="s">
        <v>1428</v>
      </c>
      <c r="B570" s="475" t="s">
        <v>555</v>
      </c>
      <c r="C570" s="475" t="s">
        <v>555</v>
      </c>
      <c r="D570" s="475" t="s">
        <v>555</v>
      </c>
      <c r="E570" s="475" t="s">
        <v>555</v>
      </c>
      <c r="F570" s="475" t="s">
        <v>555</v>
      </c>
      <c r="G570" s="475" t="s">
        <v>555</v>
      </c>
      <c r="H570" s="475" t="s">
        <v>555</v>
      </c>
      <c r="I570" s="475" t="s">
        <v>555</v>
      </c>
      <c r="J570" s="475" t="s">
        <v>555</v>
      </c>
      <c r="K570" s="475" t="s">
        <v>555</v>
      </c>
      <c r="L570" s="475" t="s">
        <v>555</v>
      </c>
      <c r="M570" s="475" t="s">
        <v>555</v>
      </c>
      <c r="N570" s="475" t="s">
        <v>555</v>
      </c>
      <c r="O570" s="475">
        <v>17</v>
      </c>
      <c r="P570" s="475">
        <v>17</v>
      </c>
      <c r="Q570" s="475" t="s">
        <v>555</v>
      </c>
      <c r="R570" s="475" t="s">
        <v>555</v>
      </c>
      <c r="S570" s="475">
        <v>33810</v>
      </c>
      <c r="T570" s="475">
        <v>33810</v>
      </c>
      <c r="U570" s="475">
        <v>3002</v>
      </c>
      <c r="V570" s="475">
        <v>30808</v>
      </c>
      <c r="W570" s="480" t="s">
        <v>90</v>
      </c>
    </row>
    <row r="571" spans="1:23" s="475" customFormat="1" ht="9.75" customHeight="1" x14ac:dyDescent="0.15">
      <c r="A571" s="970" t="s">
        <v>1429</v>
      </c>
      <c r="B571" s="475" t="s">
        <v>555</v>
      </c>
      <c r="C571" s="475">
        <v>103</v>
      </c>
      <c r="D571" s="475">
        <v>17</v>
      </c>
      <c r="E571" s="475" t="s">
        <v>555</v>
      </c>
      <c r="F571" s="475" t="s">
        <v>555</v>
      </c>
      <c r="G571" s="475" t="s">
        <v>555</v>
      </c>
      <c r="H571" s="475">
        <v>17</v>
      </c>
      <c r="I571" s="475" t="s">
        <v>555</v>
      </c>
      <c r="J571" s="475" t="s">
        <v>555</v>
      </c>
      <c r="K571" s="475" t="s">
        <v>555</v>
      </c>
      <c r="L571" s="475">
        <v>34</v>
      </c>
      <c r="M571" s="475">
        <v>18</v>
      </c>
      <c r="N571" s="475">
        <v>16</v>
      </c>
      <c r="O571" s="475">
        <v>35</v>
      </c>
      <c r="P571" s="475">
        <v>18</v>
      </c>
      <c r="Q571" s="475">
        <v>17</v>
      </c>
      <c r="R571" s="475" t="s">
        <v>555</v>
      </c>
      <c r="S571" s="475">
        <v>10880</v>
      </c>
      <c r="T571" s="475">
        <v>10880</v>
      </c>
      <c r="U571" s="475" t="s">
        <v>555</v>
      </c>
      <c r="V571" s="475">
        <v>10880</v>
      </c>
      <c r="W571" s="480" t="s">
        <v>91</v>
      </c>
    </row>
    <row r="572" spans="1:23" s="475" customFormat="1" ht="9.75" customHeight="1" x14ac:dyDescent="0.15">
      <c r="A572" s="970" t="s">
        <v>1430</v>
      </c>
      <c r="B572" s="475" t="s">
        <v>555</v>
      </c>
      <c r="C572" s="475" t="s">
        <v>555</v>
      </c>
      <c r="D572" s="475">
        <v>18</v>
      </c>
      <c r="E572" s="475" t="s">
        <v>555</v>
      </c>
      <c r="F572" s="475" t="s">
        <v>555</v>
      </c>
      <c r="G572" s="475" t="s">
        <v>555</v>
      </c>
      <c r="H572" s="475">
        <v>18</v>
      </c>
      <c r="I572" s="475" t="s">
        <v>555</v>
      </c>
      <c r="J572" s="475" t="s">
        <v>555</v>
      </c>
      <c r="K572" s="475" t="s">
        <v>555</v>
      </c>
      <c r="L572" s="475">
        <v>31</v>
      </c>
      <c r="M572" s="475" t="s">
        <v>555</v>
      </c>
      <c r="N572" s="475">
        <v>31</v>
      </c>
      <c r="O572" s="475">
        <v>15</v>
      </c>
      <c r="P572" s="475">
        <v>15</v>
      </c>
      <c r="Q572" s="475" t="s">
        <v>555</v>
      </c>
      <c r="R572" s="475" t="s">
        <v>555</v>
      </c>
      <c r="S572" s="475">
        <v>11643</v>
      </c>
      <c r="T572" s="475">
        <v>11643</v>
      </c>
      <c r="U572" s="475">
        <v>1555</v>
      </c>
      <c r="V572" s="475">
        <v>10088</v>
      </c>
      <c r="W572" s="480" t="s">
        <v>799</v>
      </c>
    </row>
    <row r="573" spans="1:23" s="475" customFormat="1" ht="9.75" customHeight="1" x14ac:dyDescent="0.15">
      <c r="A573" s="970" t="s">
        <v>1420</v>
      </c>
      <c r="B573" s="475">
        <v>87</v>
      </c>
      <c r="C573" s="475" t="s">
        <v>555</v>
      </c>
      <c r="D573" s="475">
        <v>51</v>
      </c>
      <c r="E573" s="475" t="s">
        <v>555</v>
      </c>
      <c r="F573" s="475" t="s">
        <v>555</v>
      </c>
      <c r="G573" s="475">
        <v>17</v>
      </c>
      <c r="H573" s="475">
        <v>17</v>
      </c>
      <c r="I573" s="475" t="s">
        <v>555</v>
      </c>
      <c r="J573" s="475">
        <v>17</v>
      </c>
      <c r="K573" s="475" t="s">
        <v>555</v>
      </c>
      <c r="L573" s="475">
        <v>33</v>
      </c>
      <c r="M573" s="475">
        <v>17</v>
      </c>
      <c r="N573" s="475">
        <v>16</v>
      </c>
      <c r="O573" s="475">
        <v>17</v>
      </c>
      <c r="P573" s="475">
        <v>17</v>
      </c>
      <c r="Q573" s="475" t="s">
        <v>555</v>
      </c>
      <c r="R573" s="475" t="s">
        <v>555</v>
      </c>
      <c r="S573" s="475">
        <v>6302</v>
      </c>
      <c r="T573" s="475">
        <v>6302</v>
      </c>
      <c r="U573" s="475" t="s">
        <v>555</v>
      </c>
      <c r="V573" s="475">
        <v>6302</v>
      </c>
      <c r="W573" s="480" t="s">
        <v>86</v>
      </c>
    </row>
    <row r="574" spans="1:23" s="475" customFormat="1" ht="9.75" customHeight="1" x14ac:dyDescent="0.15">
      <c r="A574" s="971" t="s">
        <v>1421</v>
      </c>
      <c r="B574" s="479" t="s">
        <v>555</v>
      </c>
      <c r="C574" s="478" t="s">
        <v>555</v>
      </c>
      <c r="D574" s="478">
        <v>86</v>
      </c>
      <c r="E574" s="478">
        <v>17</v>
      </c>
      <c r="F574" s="478">
        <v>18</v>
      </c>
      <c r="G574" s="478">
        <v>17</v>
      </c>
      <c r="H574" s="478">
        <v>17</v>
      </c>
      <c r="I574" s="478" t="s">
        <v>555</v>
      </c>
      <c r="J574" s="478" t="s">
        <v>555</v>
      </c>
      <c r="K574" s="478">
        <v>17</v>
      </c>
      <c r="L574" s="478">
        <v>31</v>
      </c>
      <c r="M574" s="478" t="s">
        <v>555</v>
      </c>
      <c r="N574" s="478">
        <v>31</v>
      </c>
      <c r="O574" s="478">
        <v>52</v>
      </c>
      <c r="P574" s="478">
        <v>17</v>
      </c>
      <c r="Q574" s="478">
        <v>35</v>
      </c>
      <c r="R574" s="478" t="s">
        <v>555</v>
      </c>
      <c r="S574" s="478">
        <v>7714</v>
      </c>
      <c r="T574" s="478">
        <v>7714</v>
      </c>
      <c r="U574" s="478">
        <v>3055</v>
      </c>
      <c r="V574" s="478">
        <v>3106</v>
      </c>
      <c r="W574" s="476" t="s">
        <v>87</v>
      </c>
    </row>
    <row r="575" spans="1:23" ht="12" customHeight="1" x14ac:dyDescent="0.15"/>
    <row r="576" spans="1:23" ht="12" customHeight="1" x14ac:dyDescent="0.15"/>
    <row r="577" spans="1:20" ht="12" customHeight="1" x14ac:dyDescent="0.15">
      <c r="K577" s="490" t="s">
        <v>108</v>
      </c>
      <c r="T577" s="493" t="s">
        <v>1333</v>
      </c>
    </row>
    <row r="578" spans="1:20" s="486" customFormat="1" ht="21" customHeight="1" x14ac:dyDescent="0.15">
      <c r="A578" s="1023" t="s">
        <v>230</v>
      </c>
      <c r="B578" s="489" t="s">
        <v>355</v>
      </c>
      <c r="C578" s="488"/>
      <c r="D578" s="488"/>
      <c r="E578" s="851"/>
      <c r="F578" s="852" t="s">
        <v>354</v>
      </c>
      <c r="G578" s="488"/>
      <c r="H578" s="488"/>
      <c r="I578" s="488"/>
      <c r="J578" s="488"/>
      <c r="K578" s="488"/>
      <c r="L578" s="488"/>
      <c r="M578" s="851"/>
      <c r="N578" s="852" t="s">
        <v>351</v>
      </c>
      <c r="O578" s="488"/>
      <c r="P578" s="488"/>
      <c r="Q578" s="488"/>
      <c r="R578" s="488"/>
      <c r="S578" s="851"/>
      <c r="T578" s="1026" t="s">
        <v>92</v>
      </c>
    </row>
    <row r="579" spans="1:20" s="486" customFormat="1" ht="21" customHeight="1" x14ac:dyDescent="0.15">
      <c r="A579" s="1024"/>
      <c r="B579" s="489" t="s">
        <v>338</v>
      </c>
      <c r="C579" s="851"/>
      <c r="D579" s="852" t="s">
        <v>1440</v>
      </c>
      <c r="E579" s="851"/>
      <c r="F579" s="1029" t="s">
        <v>353</v>
      </c>
      <c r="G579" s="852" t="s">
        <v>345</v>
      </c>
      <c r="H579" s="488"/>
      <c r="I579" s="488"/>
      <c r="J579" s="488"/>
      <c r="K579" s="851"/>
      <c r="L579" s="852" t="s">
        <v>1408</v>
      </c>
      <c r="M579" s="851"/>
      <c r="N579" s="1029" t="s">
        <v>350</v>
      </c>
      <c r="O579" s="852" t="s">
        <v>345</v>
      </c>
      <c r="P579" s="488"/>
      <c r="Q579" s="488"/>
      <c r="R579" s="488"/>
      <c r="S579" s="851"/>
      <c r="T579" s="1027"/>
    </row>
    <row r="580" spans="1:20" s="486" customFormat="1" ht="52.5" customHeight="1" x14ac:dyDescent="0.15">
      <c r="A580" s="1025"/>
      <c r="B580" s="487" t="s">
        <v>356</v>
      </c>
      <c r="C580" s="487" t="s">
        <v>398</v>
      </c>
      <c r="D580" s="854" t="s">
        <v>409</v>
      </c>
      <c r="E580" s="487" t="s">
        <v>408</v>
      </c>
      <c r="F580" s="1030"/>
      <c r="G580" s="854" t="s">
        <v>1403</v>
      </c>
      <c r="H580" s="487" t="s">
        <v>334</v>
      </c>
      <c r="I580" s="487" t="s">
        <v>1354</v>
      </c>
      <c r="J580" s="487" t="s">
        <v>356</v>
      </c>
      <c r="K580" s="487" t="s">
        <v>398</v>
      </c>
      <c r="L580" s="854" t="s">
        <v>409</v>
      </c>
      <c r="M580" s="487" t="s">
        <v>408</v>
      </c>
      <c r="N580" s="1030"/>
      <c r="O580" s="854" t="s">
        <v>1403</v>
      </c>
      <c r="P580" s="487" t="s">
        <v>334</v>
      </c>
      <c r="Q580" s="487" t="s">
        <v>1441</v>
      </c>
      <c r="R580" s="487" t="s">
        <v>356</v>
      </c>
      <c r="S580" s="487" t="s">
        <v>398</v>
      </c>
      <c r="T580" s="1028"/>
    </row>
    <row r="581" spans="1:20" s="475" customFormat="1" ht="9.75" customHeight="1" x14ac:dyDescent="0.15">
      <c r="A581" s="969" t="s">
        <v>772</v>
      </c>
      <c r="B581" s="485">
        <v>24016</v>
      </c>
      <c r="C581" s="484" t="s">
        <v>555</v>
      </c>
      <c r="D581" s="484" t="s">
        <v>555</v>
      </c>
      <c r="E581" s="484" t="s">
        <v>555</v>
      </c>
      <c r="F581" s="484">
        <v>169584</v>
      </c>
      <c r="G581" s="484">
        <v>169584</v>
      </c>
      <c r="H581" s="484">
        <v>37161</v>
      </c>
      <c r="I581" s="484">
        <v>108407</v>
      </c>
      <c r="J581" s="484">
        <v>24016</v>
      </c>
      <c r="K581" s="484" t="s">
        <v>555</v>
      </c>
      <c r="L581" s="484" t="s">
        <v>555</v>
      </c>
      <c r="M581" s="484" t="s">
        <v>555</v>
      </c>
      <c r="N581" s="484">
        <v>32255</v>
      </c>
      <c r="O581" s="484">
        <v>32255</v>
      </c>
      <c r="P581" s="484">
        <v>32255</v>
      </c>
      <c r="Q581" s="484" t="s">
        <v>555</v>
      </c>
      <c r="R581" s="484" t="s">
        <v>555</v>
      </c>
      <c r="S581" s="483" t="s">
        <v>555</v>
      </c>
      <c r="T581" s="482" t="s">
        <v>99</v>
      </c>
    </row>
    <row r="582" spans="1:20" s="475" customFormat="1" ht="9.75" customHeight="1" x14ac:dyDescent="0.15">
      <c r="A582" s="970" t="s">
        <v>1436</v>
      </c>
      <c r="B582" s="475">
        <v>31838</v>
      </c>
      <c r="C582" s="475">
        <v>15093</v>
      </c>
      <c r="D582" s="475">
        <v>818</v>
      </c>
      <c r="E582" s="475">
        <v>818</v>
      </c>
      <c r="F582" s="475">
        <v>192819</v>
      </c>
      <c r="G582" s="475">
        <v>192001</v>
      </c>
      <c r="H582" s="475">
        <v>72439</v>
      </c>
      <c r="I582" s="475">
        <v>90182</v>
      </c>
      <c r="J582" s="475">
        <v>21838</v>
      </c>
      <c r="K582" s="475">
        <v>7542</v>
      </c>
      <c r="L582" s="475">
        <v>818</v>
      </c>
      <c r="M582" s="475">
        <v>818</v>
      </c>
      <c r="N582" s="475">
        <v>54090</v>
      </c>
      <c r="O582" s="475">
        <v>54090</v>
      </c>
      <c r="P582" s="475">
        <v>21704</v>
      </c>
      <c r="Q582" s="475">
        <v>14835</v>
      </c>
      <c r="R582" s="475">
        <v>10000</v>
      </c>
      <c r="S582" s="481">
        <v>7551</v>
      </c>
      <c r="T582" s="480" t="s">
        <v>233</v>
      </c>
    </row>
    <row r="583" spans="1:20" s="475" customFormat="1" ht="9.75" customHeight="1" x14ac:dyDescent="0.15">
      <c r="A583" s="970" t="s">
        <v>1437</v>
      </c>
      <c r="B583" s="475">
        <v>4364</v>
      </c>
      <c r="C583" s="475">
        <v>20990</v>
      </c>
      <c r="D583" s="475" t="s">
        <v>555</v>
      </c>
      <c r="E583" s="475" t="s">
        <v>555</v>
      </c>
      <c r="F583" s="475">
        <v>146301</v>
      </c>
      <c r="G583" s="475">
        <v>146301</v>
      </c>
      <c r="H583" s="475">
        <v>46828</v>
      </c>
      <c r="I583" s="475">
        <v>84613</v>
      </c>
      <c r="J583" s="475">
        <v>4364</v>
      </c>
      <c r="K583" s="475">
        <v>10496</v>
      </c>
      <c r="L583" s="475" t="s">
        <v>555</v>
      </c>
      <c r="M583" s="475" t="s">
        <v>555</v>
      </c>
      <c r="N583" s="475">
        <v>53717</v>
      </c>
      <c r="O583" s="475">
        <v>53717</v>
      </c>
      <c r="P583" s="475">
        <v>21476</v>
      </c>
      <c r="Q583" s="475">
        <v>21747</v>
      </c>
      <c r="R583" s="475" t="s">
        <v>555</v>
      </c>
      <c r="S583" s="481">
        <v>10494</v>
      </c>
      <c r="T583" s="480" t="s">
        <v>529</v>
      </c>
    </row>
    <row r="584" spans="1:20" s="475" customFormat="1" ht="9.75" customHeight="1" x14ac:dyDescent="0.15">
      <c r="A584" s="970" t="s">
        <v>1438</v>
      </c>
      <c r="B584" s="475">
        <v>4665</v>
      </c>
      <c r="C584" s="475" t="s">
        <v>555</v>
      </c>
      <c r="D584" s="475" t="s">
        <v>555</v>
      </c>
      <c r="E584" s="475" t="s">
        <v>555</v>
      </c>
      <c r="F584" s="475">
        <v>210580</v>
      </c>
      <c r="G584" s="475">
        <v>210580</v>
      </c>
      <c r="H584" s="475">
        <v>22346</v>
      </c>
      <c r="I584" s="475">
        <v>183569</v>
      </c>
      <c r="J584" s="475">
        <v>4665</v>
      </c>
      <c r="K584" s="475" t="s">
        <v>555</v>
      </c>
      <c r="L584" s="475" t="s">
        <v>555</v>
      </c>
      <c r="M584" s="475" t="s">
        <v>555</v>
      </c>
      <c r="N584" s="475">
        <v>49052</v>
      </c>
      <c r="O584" s="475">
        <v>49052</v>
      </c>
      <c r="P584" s="475">
        <v>26574</v>
      </c>
      <c r="Q584" s="475">
        <v>22478</v>
      </c>
      <c r="R584" s="475" t="s">
        <v>555</v>
      </c>
      <c r="S584" s="481" t="s">
        <v>555</v>
      </c>
      <c r="T584" s="480" t="s">
        <v>599</v>
      </c>
    </row>
    <row r="585" spans="1:20" s="475" customFormat="1" ht="9.75" customHeight="1" x14ac:dyDescent="0.15">
      <c r="A585" s="970" t="s">
        <v>776</v>
      </c>
      <c r="B585" s="475" t="s">
        <v>555</v>
      </c>
      <c r="C585" s="475" t="s">
        <v>555</v>
      </c>
      <c r="D585" s="475">
        <v>257</v>
      </c>
      <c r="E585" s="475">
        <v>257</v>
      </c>
      <c r="F585" s="475">
        <v>163822</v>
      </c>
      <c r="G585" s="475">
        <v>163565</v>
      </c>
      <c r="H585" s="475">
        <v>6107</v>
      </c>
      <c r="I585" s="475">
        <v>157458</v>
      </c>
      <c r="J585" s="475" t="s">
        <v>555</v>
      </c>
      <c r="K585" s="475" t="s">
        <v>555</v>
      </c>
      <c r="L585" s="475">
        <v>257</v>
      </c>
      <c r="M585" s="475">
        <v>257</v>
      </c>
      <c r="N585" s="475">
        <v>22513</v>
      </c>
      <c r="O585" s="475">
        <v>22513</v>
      </c>
      <c r="P585" s="475">
        <v>10506</v>
      </c>
      <c r="Q585" s="475">
        <v>12007</v>
      </c>
      <c r="R585" s="475" t="s">
        <v>555</v>
      </c>
      <c r="S585" s="481" t="s">
        <v>555</v>
      </c>
      <c r="T585" s="480" t="s">
        <v>777</v>
      </c>
    </row>
    <row r="586" spans="1:20" s="475" customFormat="1" ht="6.75" customHeight="1" x14ac:dyDescent="0.15">
      <c r="A586" s="970"/>
      <c r="S586" s="481"/>
      <c r="T586" s="480"/>
    </row>
    <row r="587" spans="1:20" s="475" customFormat="1" ht="9.75" customHeight="1" x14ac:dyDescent="0.15">
      <c r="A587" s="970" t="s">
        <v>738</v>
      </c>
      <c r="B587" s="475">
        <v>4665</v>
      </c>
      <c r="C587" s="475" t="s">
        <v>555</v>
      </c>
      <c r="D587" s="475" t="s">
        <v>555</v>
      </c>
      <c r="E587" s="475" t="s">
        <v>555</v>
      </c>
      <c r="F587" s="475">
        <v>214405</v>
      </c>
      <c r="G587" s="475">
        <v>214405</v>
      </c>
      <c r="H587" s="475">
        <v>19539</v>
      </c>
      <c r="I587" s="475">
        <v>190201</v>
      </c>
      <c r="J587" s="475">
        <v>4665</v>
      </c>
      <c r="K587" s="475" t="s">
        <v>555</v>
      </c>
      <c r="L587" s="475" t="s">
        <v>555</v>
      </c>
      <c r="M587" s="475" t="s">
        <v>555</v>
      </c>
      <c r="N587" s="475">
        <v>42480</v>
      </c>
      <c r="O587" s="475">
        <v>42480</v>
      </c>
      <c r="P587" s="475">
        <v>20070</v>
      </c>
      <c r="Q587" s="475">
        <v>22410</v>
      </c>
      <c r="R587" s="475" t="s">
        <v>555</v>
      </c>
      <c r="S587" s="481" t="s">
        <v>555</v>
      </c>
      <c r="T587" s="480" t="s">
        <v>600</v>
      </c>
    </row>
    <row r="588" spans="1:20" s="475" customFormat="1" ht="9.75" customHeight="1" x14ac:dyDescent="0.15">
      <c r="A588" s="970" t="s">
        <v>776</v>
      </c>
      <c r="B588" s="475">
        <v>1553</v>
      </c>
      <c r="C588" s="475" t="s">
        <v>555</v>
      </c>
      <c r="D588" s="475">
        <v>257</v>
      </c>
      <c r="E588" s="475">
        <v>257</v>
      </c>
      <c r="F588" s="475">
        <v>149275</v>
      </c>
      <c r="G588" s="475">
        <v>149018</v>
      </c>
      <c r="H588" s="475">
        <v>7664</v>
      </c>
      <c r="I588" s="475">
        <v>139801</v>
      </c>
      <c r="J588" s="475">
        <v>1553</v>
      </c>
      <c r="K588" s="475" t="s">
        <v>555</v>
      </c>
      <c r="L588" s="475">
        <v>257</v>
      </c>
      <c r="M588" s="475">
        <v>257</v>
      </c>
      <c r="N588" s="475">
        <v>22511</v>
      </c>
      <c r="O588" s="475">
        <v>22511</v>
      </c>
      <c r="P588" s="475">
        <v>12007</v>
      </c>
      <c r="Q588" s="475">
        <v>10504</v>
      </c>
      <c r="R588" s="475" t="s">
        <v>555</v>
      </c>
      <c r="S588" s="481" t="s">
        <v>555</v>
      </c>
      <c r="T588" s="480" t="s">
        <v>779</v>
      </c>
    </row>
    <row r="589" spans="1:20" s="475" customFormat="1" ht="6.75" customHeight="1" x14ac:dyDescent="0.15">
      <c r="A589" s="970"/>
      <c r="S589" s="481"/>
      <c r="T589" s="480"/>
    </row>
    <row r="590" spans="1:20" s="475" customFormat="1" ht="9.75" customHeight="1" x14ac:dyDescent="0.15">
      <c r="A590" s="970" t="s">
        <v>780</v>
      </c>
      <c r="B590" s="475" t="s">
        <v>555</v>
      </c>
      <c r="C590" s="475" t="s">
        <v>555</v>
      </c>
      <c r="D590" s="475" t="s">
        <v>555</v>
      </c>
      <c r="E590" s="475" t="s">
        <v>555</v>
      </c>
      <c r="F590" s="475">
        <v>38705</v>
      </c>
      <c r="G590" s="475">
        <v>38705</v>
      </c>
      <c r="H590" s="475">
        <v>1552</v>
      </c>
      <c r="I590" s="475">
        <v>37153</v>
      </c>
      <c r="J590" s="475" t="s">
        <v>555</v>
      </c>
      <c r="K590" s="475" t="s">
        <v>555</v>
      </c>
      <c r="L590" s="475" t="s">
        <v>555</v>
      </c>
      <c r="M590" s="475" t="s">
        <v>555</v>
      </c>
      <c r="N590" s="475">
        <v>1503</v>
      </c>
      <c r="O590" s="475">
        <v>1503</v>
      </c>
      <c r="P590" s="475" t="s">
        <v>555</v>
      </c>
      <c r="Q590" s="475">
        <v>1503</v>
      </c>
      <c r="R590" s="475" t="s">
        <v>555</v>
      </c>
      <c r="S590" s="481" t="s">
        <v>555</v>
      </c>
      <c r="T590" s="480" t="s">
        <v>601</v>
      </c>
    </row>
    <row r="591" spans="1:20" s="475" customFormat="1" ht="9.75" customHeight="1" x14ac:dyDescent="0.15">
      <c r="A591" s="970" t="s">
        <v>1416</v>
      </c>
      <c r="B591" s="475" t="s">
        <v>555</v>
      </c>
      <c r="C591" s="475" t="s">
        <v>555</v>
      </c>
      <c r="D591" s="475">
        <v>257</v>
      </c>
      <c r="E591" s="475">
        <v>257</v>
      </c>
      <c r="F591" s="475">
        <v>29575</v>
      </c>
      <c r="G591" s="475">
        <v>29318</v>
      </c>
      <c r="H591" s="475">
        <v>3105</v>
      </c>
      <c r="I591" s="475">
        <v>26213</v>
      </c>
      <c r="J591" s="475" t="s">
        <v>555</v>
      </c>
      <c r="K591" s="475" t="s">
        <v>555</v>
      </c>
      <c r="L591" s="475">
        <v>257</v>
      </c>
      <c r="M591" s="475">
        <v>257</v>
      </c>
      <c r="N591" s="475">
        <v>9075</v>
      </c>
      <c r="O591" s="475">
        <v>9075</v>
      </c>
      <c r="P591" s="475">
        <v>6003</v>
      </c>
      <c r="Q591" s="475">
        <v>3072</v>
      </c>
      <c r="R591" s="475" t="s">
        <v>555</v>
      </c>
      <c r="S591" s="481" t="s">
        <v>555</v>
      </c>
      <c r="T591" s="480" t="s">
        <v>100</v>
      </c>
    </row>
    <row r="592" spans="1:20" s="475" customFormat="1" ht="9.75" customHeight="1" x14ac:dyDescent="0.15">
      <c r="A592" s="970" t="s">
        <v>819</v>
      </c>
      <c r="B592" s="475" t="s">
        <v>555</v>
      </c>
      <c r="C592" s="475" t="s">
        <v>555</v>
      </c>
      <c r="D592" s="475" t="s">
        <v>555</v>
      </c>
      <c r="E592" s="475" t="s">
        <v>555</v>
      </c>
      <c r="F592" s="475">
        <v>27785</v>
      </c>
      <c r="G592" s="475">
        <v>27785</v>
      </c>
      <c r="H592" s="475">
        <v>1450</v>
      </c>
      <c r="I592" s="475">
        <v>26335</v>
      </c>
      <c r="J592" s="475" t="s">
        <v>555</v>
      </c>
      <c r="K592" s="475" t="s">
        <v>555</v>
      </c>
      <c r="L592" s="475" t="s">
        <v>555</v>
      </c>
      <c r="M592" s="475" t="s">
        <v>555</v>
      </c>
      <c r="N592" s="475">
        <v>8933</v>
      </c>
      <c r="O592" s="475">
        <v>8933</v>
      </c>
      <c r="P592" s="475">
        <v>1501</v>
      </c>
      <c r="Q592" s="475">
        <v>7432</v>
      </c>
      <c r="R592" s="475" t="s">
        <v>555</v>
      </c>
      <c r="S592" s="481" t="s">
        <v>555</v>
      </c>
      <c r="T592" s="480" t="s">
        <v>101</v>
      </c>
    </row>
    <row r="593" spans="1:20" s="475" customFormat="1" ht="9.75" customHeight="1" x14ac:dyDescent="0.15">
      <c r="A593" s="970" t="s">
        <v>1417</v>
      </c>
      <c r="B593" s="475" t="s">
        <v>555</v>
      </c>
      <c r="C593" s="475" t="s">
        <v>555</v>
      </c>
      <c r="D593" s="475" t="s">
        <v>555</v>
      </c>
      <c r="E593" s="475" t="s">
        <v>555</v>
      </c>
      <c r="F593" s="475">
        <v>67757</v>
      </c>
      <c r="G593" s="475">
        <v>67757</v>
      </c>
      <c r="H593" s="475" t="s">
        <v>555</v>
      </c>
      <c r="I593" s="475">
        <v>67757</v>
      </c>
      <c r="J593" s="475" t="s">
        <v>555</v>
      </c>
      <c r="K593" s="475" t="s">
        <v>555</v>
      </c>
      <c r="L593" s="475" t="s">
        <v>555</v>
      </c>
      <c r="M593" s="475" t="s">
        <v>555</v>
      </c>
      <c r="N593" s="475">
        <v>3002</v>
      </c>
      <c r="O593" s="475">
        <v>3002</v>
      </c>
      <c r="P593" s="475">
        <v>3002</v>
      </c>
      <c r="Q593" s="475" t="s">
        <v>555</v>
      </c>
      <c r="R593" s="475" t="s">
        <v>555</v>
      </c>
      <c r="S593" s="481" t="s">
        <v>555</v>
      </c>
      <c r="T593" s="480" t="s">
        <v>102</v>
      </c>
    </row>
    <row r="594" spans="1:20" s="475" customFormat="1" ht="9.75" customHeight="1" x14ac:dyDescent="0.15">
      <c r="A594" s="970" t="s">
        <v>784</v>
      </c>
      <c r="B594" s="475">
        <v>1553</v>
      </c>
      <c r="C594" s="475" t="s">
        <v>555</v>
      </c>
      <c r="D594" s="475" t="s">
        <v>555</v>
      </c>
      <c r="E594" s="475" t="s">
        <v>555</v>
      </c>
      <c r="F594" s="475">
        <v>24158</v>
      </c>
      <c r="G594" s="475">
        <v>24158</v>
      </c>
      <c r="H594" s="475">
        <v>3109</v>
      </c>
      <c r="I594" s="475">
        <v>19496</v>
      </c>
      <c r="J594" s="475">
        <v>1553</v>
      </c>
      <c r="K594" s="475" t="s">
        <v>555</v>
      </c>
      <c r="L594" s="475" t="s">
        <v>555</v>
      </c>
      <c r="M594" s="475" t="s">
        <v>555</v>
      </c>
      <c r="N594" s="475">
        <v>1501</v>
      </c>
      <c r="O594" s="475">
        <v>1501</v>
      </c>
      <c r="P594" s="475">
        <v>1501</v>
      </c>
      <c r="Q594" s="475" t="s">
        <v>555</v>
      </c>
      <c r="R594" s="475" t="s">
        <v>555</v>
      </c>
      <c r="S594" s="481" t="s">
        <v>555</v>
      </c>
      <c r="T594" s="480" t="s">
        <v>785</v>
      </c>
    </row>
    <row r="595" spans="1:20" s="475" customFormat="1" ht="6.75" customHeight="1" x14ac:dyDescent="0.15">
      <c r="A595" s="970"/>
      <c r="S595" s="481"/>
      <c r="T595" s="480"/>
    </row>
    <row r="596" spans="1:20" s="475" customFormat="1" ht="9.75" customHeight="1" x14ac:dyDescent="0.15">
      <c r="A596" s="970" t="s">
        <v>1419</v>
      </c>
      <c r="B596" s="475" t="s">
        <v>555</v>
      </c>
      <c r="C596" s="475" t="s">
        <v>555</v>
      </c>
      <c r="D596" s="475" t="s">
        <v>555</v>
      </c>
      <c r="E596" s="475" t="s">
        <v>555</v>
      </c>
      <c r="F596" s="475">
        <v>14141</v>
      </c>
      <c r="G596" s="475">
        <v>14141</v>
      </c>
      <c r="H596" s="475" t="s">
        <v>555</v>
      </c>
      <c r="I596" s="475">
        <v>14141</v>
      </c>
      <c r="J596" s="475" t="s">
        <v>555</v>
      </c>
      <c r="K596" s="475" t="s">
        <v>555</v>
      </c>
      <c r="L596" s="475" t="s">
        <v>555</v>
      </c>
      <c r="M596" s="475" t="s">
        <v>555</v>
      </c>
      <c r="N596" s="475" t="s">
        <v>555</v>
      </c>
      <c r="O596" s="475" t="s">
        <v>555</v>
      </c>
      <c r="P596" s="475" t="s">
        <v>555</v>
      </c>
      <c r="Q596" s="475" t="s">
        <v>555</v>
      </c>
      <c r="R596" s="475" t="s">
        <v>555</v>
      </c>
      <c r="S596" s="481" t="s">
        <v>555</v>
      </c>
      <c r="T596" s="480" t="s">
        <v>602</v>
      </c>
    </row>
    <row r="597" spans="1:20" s="475" customFormat="1" ht="9.75" customHeight="1" x14ac:dyDescent="0.15">
      <c r="A597" s="970" t="s">
        <v>1420</v>
      </c>
      <c r="B597" s="475" t="s">
        <v>555</v>
      </c>
      <c r="C597" s="475" t="s">
        <v>555</v>
      </c>
      <c r="D597" s="475" t="s">
        <v>555</v>
      </c>
      <c r="E597" s="475" t="s">
        <v>555</v>
      </c>
      <c r="F597" s="475">
        <v>10829</v>
      </c>
      <c r="G597" s="475">
        <v>10829</v>
      </c>
      <c r="H597" s="475" t="s">
        <v>555</v>
      </c>
      <c r="I597" s="475">
        <v>10829</v>
      </c>
      <c r="J597" s="475" t="s">
        <v>555</v>
      </c>
      <c r="K597" s="475" t="s">
        <v>555</v>
      </c>
      <c r="L597" s="475" t="s">
        <v>555</v>
      </c>
      <c r="M597" s="475" t="s">
        <v>555</v>
      </c>
      <c r="N597" s="475" t="s">
        <v>555</v>
      </c>
      <c r="O597" s="475" t="s">
        <v>555</v>
      </c>
      <c r="P597" s="475" t="s">
        <v>555</v>
      </c>
      <c r="Q597" s="475" t="s">
        <v>555</v>
      </c>
      <c r="R597" s="475" t="s">
        <v>555</v>
      </c>
      <c r="S597" s="481" t="s">
        <v>555</v>
      </c>
      <c r="T597" s="480" t="s">
        <v>86</v>
      </c>
    </row>
    <row r="598" spans="1:20" s="475" customFormat="1" ht="9.75" customHeight="1" x14ac:dyDescent="0.15">
      <c r="A598" s="970" t="s">
        <v>800</v>
      </c>
      <c r="B598" s="475" t="s">
        <v>555</v>
      </c>
      <c r="C598" s="475" t="s">
        <v>555</v>
      </c>
      <c r="D598" s="475" t="s">
        <v>555</v>
      </c>
      <c r="E598" s="475" t="s">
        <v>555</v>
      </c>
      <c r="F598" s="475">
        <v>13735</v>
      </c>
      <c r="G598" s="475">
        <v>13735</v>
      </c>
      <c r="H598" s="475">
        <v>1552</v>
      </c>
      <c r="I598" s="475">
        <v>12183</v>
      </c>
      <c r="J598" s="475" t="s">
        <v>555</v>
      </c>
      <c r="K598" s="475" t="s">
        <v>555</v>
      </c>
      <c r="L598" s="475" t="s">
        <v>555</v>
      </c>
      <c r="M598" s="475" t="s">
        <v>555</v>
      </c>
      <c r="N598" s="475">
        <v>1503</v>
      </c>
      <c r="O598" s="475">
        <v>1503</v>
      </c>
      <c r="P598" s="475" t="s">
        <v>555</v>
      </c>
      <c r="Q598" s="475">
        <v>1503</v>
      </c>
      <c r="R598" s="475" t="s">
        <v>555</v>
      </c>
      <c r="S598" s="481" t="s">
        <v>555</v>
      </c>
      <c r="T598" s="480" t="s">
        <v>87</v>
      </c>
    </row>
    <row r="599" spans="1:20" s="475" customFormat="1" ht="9.75" customHeight="1" x14ac:dyDescent="0.15">
      <c r="A599" s="970" t="s">
        <v>1422</v>
      </c>
      <c r="B599" s="475" t="s">
        <v>555</v>
      </c>
      <c r="C599" s="475" t="s">
        <v>555</v>
      </c>
      <c r="D599" s="475" t="s">
        <v>555</v>
      </c>
      <c r="E599" s="475" t="s">
        <v>555</v>
      </c>
      <c r="F599" s="475">
        <v>12430</v>
      </c>
      <c r="G599" s="475">
        <v>12430</v>
      </c>
      <c r="H599" s="475" t="s">
        <v>555</v>
      </c>
      <c r="I599" s="475">
        <v>12430</v>
      </c>
      <c r="J599" s="475" t="s">
        <v>555</v>
      </c>
      <c r="K599" s="475" t="s">
        <v>555</v>
      </c>
      <c r="L599" s="475" t="s">
        <v>555</v>
      </c>
      <c r="M599" s="475" t="s">
        <v>555</v>
      </c>
      <c r="N599" s="475">
        <v>2252</v>
      </c>
      <c r="O599" s="475">
        <v>2252</v>
      </c>
      <c r="P599" s="475">
        <v>2252</v>
      </c>
      <c r="Q599" s="475" t="s">
        <v>555</v>
      </c>
      <c r="R599" s="475" t="s">
        <v>555</v>
      </c>
      <c r="S599" s="481" t="s">
        <v>555</v>
      </c>
      <c r="T599" s="480" t="s">
        <v>88</v>
      </c>
    </row>
    <row r="600" spans="1:20" s="475" customFormat="1" ht="9.75" customHeight="1" x14ac:dyDescent="0.15">
      <c r="A600" s="970" t="s">
        <v>823</v>
      </c>
      <c r="B600" s="475" t="s">
        <v>555</v>
      </c>
      <c r="C600" s="475" t="s">
        <v>555</v>
      </c>
      <c r="D600" s="475" t="s">
        <v>555</v>
      </c>
      <c r="E600" s="475" t="s">
        <v>555</v>
      </c>
      <c r="F600" s="475">
        <v>9277</v>
      </c>
      <c r="G600" s="475">
        <v>9277</v>
      </c>
      <c r="H600" s="475">
        <v>1553</v>
      </c>
      <c r="I600" s="475">
        <v>7724</v>
      </c>
      <c r="J600" s="475" t="s">
        <v>555</v>
      </c>
      <c r="K600" s="475" t="s">
        <v>555</v>
      </c>
      <c r="L600" s="475" t="s">
        <v>555</v>
      </c>
      <c r="M600" s="475" t="s">
        <v>555</v>
      </c>
      <c r="N600" s="475">
        <v>3751</v>
      </c>
      <c r="O600" s="475">
        <v>3751</v>
      </c>
      <c r="P600" s="475">
        <v>3751</v>
      </c>
      <c r="Q600" s="475" t="s">
        <v>555</v>
      </c>
      <c r="R600" s="475" t="s">
        <v>555</v>
      </c>
      <c r="S600" s="481" t="s">
        <v>555</v>
      </c>
      <c r="T600" s="480" t="s">
        <v>103</v>
      </c>
    </row>
    <row r="601" spans="1:20" s="475" customFormat="1" ht="9.75" customHeight="1" x14ac:dyDescent="0.15">
      <c r="A601" s="970" t="s">
        <v>791</v>
      </c>
      <c r="B601" s="475" t="s">
        <v>555</v>
      </c>
      <c r="C601" s="475" t="s">
        <v>555</v>
      </c>
      <c r="D601" s="475">
        <v>257</v>
      </c>
      <c r="E601" s="475">
        <v>257</v>
      </c>
      <c r="F601" s="475">
        <v>7868</v>
      </c>
      <c r="G601" s="475">
        <v>7611</v>
      </c>
      <c r="H601" s="475">
        <v>1552</v>
      </c>
      <c r="I601" s="475">
        <v>6059</v>
      </c>
      <c r="J601" s="475" t="s">
        <v>555</v>
      </c>
      <c r="K601" s="475" t="s">
        <v>555</v>
      </c>
      <c r="L601" s="475">
        <v>257</v>
      </c>
      <c r="M601" s="475">
        <v>257</v>
      </c>
      <c r="N601" s="475">
        <v>3072</v>
      </c>
      <c r="O601" s="475">
        <v>3072</v>
      </c>
      <c r="P601" s="475" t="s">
        <v>555</v>
      </c>
      <c r="Q601" s="475">
        <v>3072</v>
      </c>
      <c r="R601" s="475" t="s">
        <v>555</v>
      </c>
      <c r="S601" s="481" t="s">
        <v>555</v>
      </c>
      <c r="T601" s="480" t="s">
        <v>104</v>
      </c>
    </row>
    <row r="602" spans="1:20" s="475" customFormat="1" ht="9.75" customHeight="1" x14ac:dyDescent="0.15">
      <c r="A602" s="970" t="s">
        <v>806</v>
      </c>
      <c r="B602" s="475" t="s">
        <v>555</v>
      </c>
      <c r="C602" s="475" t="s">
        <v>555</v>
      </c>
      <c r="D602" s="475" t="s">
        <v>555</v>
      </c>
      <c r="E602" s="475" t="s">
        <v>555</v>
      </c>
      <c r="F602" s="475">
        <v>5903</v>
      </c>
      <c r="G602" s="475">
        <v>5903</v>
      </c>
      <c r="H602" s="475">
        <v>1450</v>
      </c>
      <c r="I602" s="475">
        <v>4453</v>
      </c>
      <c r="J602" s="475" t="s">
        <v>555</v>
      </c>
      <c r="K602" s="475" t="s">
        <v>555</v>
      </c>
      <c r="L602" s="475" t="s">
        <v>555</v>
      </c>
      <c r="M602" s="475" t="s">
        <v>555</v>
      </c>
      <c r="N602" s="475">
        <v>3001</v>
      </c>
      <c r="O602" s="475">
        <v>3001</v>
      </c>
      <c r="P602" s="475">
        <v>1501</v>
      </c>
      <c r="Q602" s="475">
        <v>1500</v>
      </c>
      <c r="R602" s="475" t="s">
        <v>555</v>
      </c>
      <c r="S602" s="481" t="s">
        <v>555</v>
      </c>
      <c r="T602" s="480" t="s">
        <v>105</v>
      </c>
    </row>
    <row r="603" spans="1:20" s="475" customFormat="1" ht="9.75" customHeight="1" x14ac:dyDescent="0.15">
      <c r="A603" s="970" t="s">
        <v>1425</v>
      </c>
      <c r="B603" s="475" t="s">
        <v>555</v>
      </c>
      <c r="C603" s="475" t="s">
        <v>555</v>
      </c>
      <c r="D603" s="475" t="s">
        <v>555</v>
      </c>
      <c r="E603" s="475" t="s">
        <v>555</v>
      </c>
      <c r="F603" s="475">
        <v>7856</v>
      </c>
      <c r="G603" s="475">
        <v>7856</v>
      </c>
      <c r="H603" s="475" t="s">
        <v>555</v>
      </c>
      <c r="I603" s="475">
        <v>7856</v>
      </c>
      <c r="J603" s="475" t="s">
        <v>555</v>
      </c>
      <c r="K603" s="475" t="s">
        <v>555</v>
      </c>
      <c r="L603" s="475" t="s">
        <v>555</v>
      </c>
      <c r="M603" s="475" t="s">
        <v>555</v>
      </c>
      <c r="N603" s="475">
        <v>2931</v>
      </c>
      <c r="O603" s="475">
        <v>2931</v>
      </c>
      <c r="P603" s="475" t="s">
        <v>555</v>
      </c>
      <c r="Q603" s="475">
        <v>2931</v>
      </c>
      <c r="R603" s="475" t="s">
        <v>555</v>
      </c>
      <c r="S603" s="481" t="s">
        <v>555</v>
      </c>
      <c r="T603" s="480" t="s">
        <v>106</v>
      </c>
    </row>
    <row r="604" spans="1:20" s="475" customFormat="1" ht="9.75" customHeight="1" x14ac:dyDescent="0.15">
      <c r="A604" s="970" t="s">
        <v>1426</v>
      </c>
      <c r="B604" s="475" t="s">
        <v>555</v>
      </c>
      <c r="C604" s="475" t="s">
        <v>555</v>
      </c>
      <c r="D604" s="475" t="s">
        <v>555</v>
      </c>
      <c r="E604" s="475" t="s">
        <v>555</v>
      </c>
      <c r="F604" s="475">
        <v>14026</v>
      </c>
      <c r="G604" s="475">
        <v>14026</v>
      </c>
      <c r="H604" s="475" t="s">
        <v>555</v>
      </c>
      <c r="I604" s="475">
        <v>14026</v>
      </c>
      <c r="J604" s="475" t="s">
        <v>555</v>
      </c>
      <c r="K604" s="475" t="s">
        <v>555</v>
      </c>
      <c r="L604" s="475" t="s">
        <v>555</v>
      </c>
      <c r="M604" s="475" t="s">
        <v>555</v>
      </c>
      <c r="N604" s="475">
        <v>3001</v>
      </c>
      <c r="O604" s="475">
        <v>3001</v>
      </c>
      <c r="P604" s="475" t="s">
        <v>555</v>
      </c>
      <c r="Q604" s="475">
        <v>3001</v>
      </c>
      <c r="R604" s="475" t="s">
        <v>555</v>
      </c>
      <c r="S604" s="481" t="s">
        <v>555</v>
      </c>
      <c r="T604" s="480" t="s">
        <v>107</v>
      </c>
    </row>
    <row r="605" spans="1:20" s="475" customFormat="1" ht="9.75" customHeight="1" x14ac:dyDescent="0.15">
      <c r="A605" s="970" t="s">
        <v>814</v>
      </c>
      <c r="B605" s="475" t="s">
        <v>555</v>
      </c>
      <c r="C605" s="475" t="s">
        <v>555</v>
      </c>
      <c r="D605" s="475" t="s">
        <v>555</v>
      </c>
      <c r="E605" s="475" t="s">
        <v>555</v>
      </c>
      <c r="F605" s="475">
        <v>26069</v>
      </c>
      <c r="G605" s="475">
        <v>26069</v>
      </c>
      <c r="H605" s="475" t="s">
        <v>555</v>
      </c>
      <c r="I605" s="475">
        <v>26069</v>
      </c>
      <c r="J605" s="475" t="s">
        <v>555</v>
      </c>
      <c r="K605" s="475" t="s">
        <v>555</v>
      </c>
      <c r="L605" s="475" t="s">
        <v>555</v>
      </c>
      <c r="M605" s="475" t="s">
        <v>555</v>
      </c>
      <c r="N605" s="475" t="s">
        <v>555</v>
      </c>
      <c r="O605" s="475" t="s">
        <v>555</v>
      </c>
      <c r="P605" s="475" t="s">
        <v>555</v>
      </c>
      <c r="Q605" s="475" t="s">
        <v>555</v>
      </c>
      <c r="R605" s="475" t="s">
        <v>555</v>
      </c>
      <c r="S605" s="481" t="s">
        <v>555</v>
      </c>
      <c r="T605" s="480" t="s">
        <v>89</v>
      </c>
    </row>
    <row r="606" spans="1:20" s="475" customFormat="1" ht="9.75" customHeight="1" x14ac:dyDescent="0.15">
      <c r="A606" s="970" t="s">
        <v>1428</v>
      </c>
      <c r="B606" s="475" t="s">
        <v>555</v>
      </c>
      <c r="C606" s="475" t="s">
        <v>555</v>
      </c>
      <c r="D606" s="475" t="s">
        <v>555</v>
      </c>
      <c r="E606" s="475" t="s">
        <v>555</v>
      </c>
      <c r="F606" s="475">
        <v>30808</v>
      </c>
      <c r="G606" s="475">
        <v>30808</v>
      </c>
      <c r="H606" s="475" t="s">
        <v>555</v>
      </c>
      <c r="I606" s="475">
        <v>30808</v>
      </c>
      <c r="J606" s="475" t="s">
        <v>555</v>
      </c>
      <c r="K606" s="475" t="s">
        <v>555</v>
      </c>
      <c r="L606" s="475" t="s">
        <v>555</v>
      </c>
      <c r="M606" s="475" t="s">
        <v>555</v>
      </c>
      <c r="N606" s="475">
        <v>3002</v>
      </c>
      <c r="O606" s="475">
        <v>3002</v>
      </c>
      <c r="P606" s="475">
        <v>3002</v>
      </c>
      <c r="Q606" s="475" t="s">
        <v>555</v>
      </c>
      <c r="R606" s="475" t="s">
        <v>555</v>
      </c>
      <c r="S606" s="481" t="s">
        <v>555</v>
      </c>
      <c r="T606" s="480" t="s">
        <v>90</v>
      </c>
    </row>
    <row r="607" spans="1:20" s="475" customFormat="1" ht="9.75" customHeight="1" x14ac:dyDescent="0.15">
      <c r="A607" s="970" t="s">
        <v>1429</v>
      </c>
      <c r="B607" s="475" t="s">
        <v>555</v>
      </c>
      <c r="C607" s="475" t="s">
        <v>555</v>
      </c>
      <c r="D607" s="475" t="s">
        <v>555</v>
      </c>
      <c r="E607" s="475" t="s">
        <v>555</v>
      </c>
      <c r="F607" s="475">
        <v>10880</v>
      </c>
      <c r="G607" s="475">
        <v>10880</v>
      </c>
      <c r="H607" s="475" t="s">
        <v>555</v>
      </c>
      <c r="I607" s="475">
        <v>10880</v>
      </c>
      <c r="J607" s="475" t="s">
        <v>555</v>
      </c>
      <c r="K607" s="475" t="s">
        <v>555</v>
      </c>
      <c r="L607" s="475" t="s">
        <v>555</v>
      </c>
      <c r="M607" s="475" t="s">
        <v>555</v>
      </c>
      <c r="N607" s="475" t="s">
        <v>555</v>
      </c>
      <c r="O607" s="475" t="s">
        <v>555</v>
      </c>
      <c r="P607" s="475" t="s">
        <v>555</v>
      </c>
      <c r="Q607" s="475" t="s">
        <v>555</v>
      </c>
      <c r="R607" s="475" t="s">
        <v>555</v>
      </c>
      <c r="S607" s="481" t="s">
        <v>555</v>
      </c>
      <c r="T607" s="480" t="s">
        <v>91</v>
      </c>
    </row>
    <row r="608" spans="1:20" s="475" customFormat="1" ht="9.75" customHeight="1" x14ac:dyDescent="0.15">
      <c r="A608" s="970" t="s">
        <v>798</v>
      </c>
      <c r="B608" s="475" t="s">
        <v>555</v>
      </c>
      <c r="C608" s="475" t="s">
        <v>555</v>
      </c>
      <c r="D608" s="475" t="s">
        <v>555</v>
      </c>
      <c r="E608" s="475" t="s">
        <v>555</v>
      </c>
      <c r="F608" s="475">
        <v>11643</v>
      </c>
      <c r="G608" s="475">
        <v>11643</v>
      </c>
      <c r="H608" s="475">
        <v>1555</v>
      </c>
      <c r="I608" s="475">
        <v>10088</v>
      </c>
      <c r="J608" s="475" t="s">
        <v>555</v>
      </c>
      <c r="K608" s="475" t="s">
        <v>555</v>
      </c>
      <c r="L608" s="475" t="s">
        <v>555</v>
      </c>
      <c r="M608" s="475" t="s">
        <v>555</v>
      </c>
      <c r="N608" s="475" t="s">
        <v>555</v>
      </c>
      <c r="O608" s="475" t="s">
        <v>555</v>
      </c>
      <c r="P608" s="475" t="s">
        <v>555</v>
      </c>
      <c r="Q608" s="475" t="s">
        <v>555</v>
      </c>
      <c r="R608" s="475" t="s">
        <v>555</v>
      </c>
      <c r="S608" s="481" t="s">
        <v>555</v>
      </c>
      <c r="T608" s="480" t="s">
        <v>799</v>
      </c>
    </row>
    <row r="609" spans="1:20" s="475" customFormat="1" ht="9.75" customHeight="1" x14ac:dyDescent="0.15">
      <c r="A609" s="970" t="s">
        <v>1420</v>
      </c>
      <c r="B609" s="475" t="s">
        <v>555</v>
      </c>
      <c r="C609" s="475" t="s">
        <v>555</v>
      </c>
      <c r="D609" s="475" t="s">
        <v>555</v>
      </c>
      <c r="E609" s="475" t="s">
        <v>555</v>
      </c>
      <c r="F609" s="475">
        <v>6302</v>
      </c>
      <c r="G609" s="475">
        <v>6302</v>
      </c>
      <c r="H609" s="475" t="s">
        <v>555</v>
      </c>
      <c r="I609" s="475">
        <v>6302</v>
      </c>
      <c r="J609" s="475" t="s">
        <v>555</v>
      </c>
      <c r="K609" s="475" t="s">
        <v>555</v>
      </c>
      <c r="L609" s="475" t="s">
        <v>555</v>
      </c>
      <c r="M609" s="475" t="s">
        <v>555</v>
      </c>
      <c r="N609" s="475" t="s">
        <v>555</v>
      </c>
      <c r="O609" s="475" t="s">
        <v>555</v>
      </c>
      <c r="P609" s="475" t="s">
        <v>555</v>
      </c>
      <c r="Q609" s="475" t="s">
        <v>555</v>
      </c>
      <c r="R609" s="475" t="s">
        <v>555</v>
      </c>
      <c r="S609" s="481" t="s">
        <v>555</v>
      </c>
      <c r="T609" s="480" t="s">
        <v>86</v>
      </c>
    </row>
    <row r="610" spans="1:20" s="475" customFormat="1" ht="9.75" customHeight="1" x14ac:dyDescent="0.15">
      <c r="A610" s="971" t="s">
        <v>1421</v>
      </c>
      <c r="B610" s="479">
        <v>1553</v>
      </c>
      <c r="C610" s="478" t="s">
        <v>555</v>
      </c>
      <c r="D610" s="478" t="s">
        <v>555</v>
      </c>
      <c r="E610" s="478" t="s">
        <v>555</v>
      </c>
      <c r="F610" s="478">
        <v>6213</v>
      </c>
      <c r="G610" s="478">
        <v>6213</v>
      </c>
      <c r="H610" s="478">
        <v>1554</v>
      </c>
      <c r="I610" s="478">
        <v>3106</v>
      </c>
      <c r="J610" s="478">
        <v>1553</v>
      </c>
      <c r="K610" s="478" t="s">
        <v>555</v>
      </c>
      <c r="L610" s="478" t="s">
        <v>555</v>
      </c>
      <c r="M610" s="478" t="s">
        <v>555</v>
      </c>
      <c r="N610" s="478">
        <v>1501</v>
      </c>
      <c r="O610" s="478">
        <v>1501</v>
      </c>
      <c r="P610" s="478">
        <v>1501</v>
      </c>
      <c r="Q610" s="478" t="s">
        <v>555</v>
      </c>
      <c r="R610" s="478" t="s">
        <v>555</v>
      </c>
      <c r="S610" s="477" t="s">
        <v>555</v>
      </c>
      <c r="T610" s="476" t="s">
        <v>87</v>
      </c>
    </row>
    <row r="611" spans="1:20" ht="12" customHeight="1" x14ac:dyDescent="0.15"/>
    <row r="612" spans="1:20" ht="12" customHeight="1" x14ac:dyDescent="0.15"/>
    <row r="613" spans="1:20" ht="12" customHeight="1" x14ac:dyDescent="0.15"/>
  </sheetData>
  <mergeCells count="49">
    <mergeCell ref="A74:A76"/>
    <mergeCell ref="W74:W76"/>
    <mergeCell ref="F75:F76"/>
    <mergeCell ref="A2:A4"/>
    <mergeCell ref="W2:W4"/>
    <mergeCell ref="B3:B4"/>
    <mergeCell ref="A38:A40"/>
    <mergeCell ref="W38:W40"/>
    <mergeCell ref="A110:A112"/>
    <mergeCell ref="W110:W112"/>
    <mergeCell ref="L111:L112"/>
    <mergeCell ref="Q111:Q112"/>
    <mergeCell ref="A146:A148"/>
    <mergeCell ref="W146:W148"/>
    <mergeCell ref="A182:A184"/>
    <mergeCell ref="W182:W184"/>
    <mergeCell ref="E183:E184"/>
    <mergeCell ref="O183:O184"/>
    <mergeCell ref="A218:A220"/>
    <mergeCell ref="W218:W220"/>
    <mergeCell ref="A254:A256"/>
    <mergeCell ref="W254:W256"/>
    <mergeCell ref="M255:M256"/>
    <mergeCell ref="A290:A292"/>
    <mergeCell ref="W290:W292"/>
    <mergeCell ref="B291:B292"/>
    <mergeCell ref="R291:R292"/>
    <mergeCell ref="A326:A328"/>
    <mergeCell ref="W326:W328"/>
    <mergeCell ref="A362:A364"/>
    <mergeCell ref="W362:W364"/>
    <mergeCell ref="A398:A400"/>
    <mergeCell ref="W398:W400"/>
    <mergeCell ref="T399:T400"/>
    <mergeCell ref="W434:W436"/>
    <mergeCell ref="F435:F436"/>
    <mergeCell ref="A470:A472"/>
    <mergeCell ref="W470:W472"/>
    <mergeCell ref="L471:L472"/>
    <mergeCell ref="A578:A580"/>
    <mergeCell ref="T578:T580"/>
    <mergeCell ref="F579:F580"/>
    <mergeCell ref="N579:N580"/>
    <mergeCell ref="A434:A436"/>
    <mergeCell ref="A506:A508"/>
    <mergeCell ref="W506:W508"/>
    <mergeCell ref="A542:A544"/>
    <mergeCell ref="W542:W544"/>
    <mergeCell ref="S543:S544"/>
  </mergeCells>
  <phoneticPr fontId="28"/>
  <pageMargins left="0.59055118110236227" right="0.59055118110236227" top="0.59055118110236227" bottom="0.59055118110236227" header="0.51181102362204722" footer="0.51181102362204722"/>
  <pageSetup paperSize="9" pageOrder="overThenDown" orientation="portrait" r:id="rId1"/>
  <headerFooter alignWithMargins="0"/>
  <rowBreaks count="8" manualBreakCount="8">
    <brk id="72" max="22" man="1"/>
    <brk id="144" max="22" man="1"/>
    <brk id="216" max="22" man="1"/>
    <brk id="288" max="22" man="1"/>
    <brk id="360" max="22" man="1"/>
    <brk id="432" max="22" man="1"/>
    <brk id="504" max="22" man="1"/>
    <brk id="576" max="22" man="1"/>
  </rowBreaks>
  <colBreaks count="1" manualBreakCount="1">
    <brk id="11" max="60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view="pageBreakPreview" topLeftCell="A3" zoomScale="120" zoomScaleNormal="75" zoomScaleSheetLayoutView="120" workbookViewId="0">
      <pane xSplit="5" ySplit="8" topLeftCell="F11" activePane="bottomRight" state="frozen"/>
      <selection activeCell="A3" sqref="A3"/>
      <selection pane="topRight" activeCell="G3" sqref="G3"/>
      <selection pane="bottomLeft" activeCell="A12" sqref="A12"/>
      <selection pane="bottomRight"/>
    </sheetView>
  </sheetViews>
  <sheetFormatPr defaultRowHeight="13.5" x14ac:dyDescent="0.15"/>
  <cols>
    <col min="1" max="1" width="2.625" style="203" customWidth="1"/>
    <col min="2" max="2" width="3.625" style="203" customWidth="1"/>
    <col min="3" max="3" width="11.625" style="203" customWidth="1"/>
    <col min="4" max="4" width="0.875" style="203" customWidth="1"/>
    <col min="5" max="5" width="9.125" style="203" customWidth="1"/>
    <col min="6" max="20" width="8.125" style="203" customWidth="1"/>
    <col min="21" max="21" width="9.25" style="203" customWidth="1"/>
    <col min="22" max="22" width="12.375" style="203" customWidth="1"/>
    <col min="23" max="23" width="2.625" style="204" customWidth="1"/>
    <col min="24" max="16384" width="9" style="203"/>
  </cols>
  <sheetData>
    <row r="1" spans="1:25" ht="24.95" customHeight="1" x14ac:dyDescent="0.15"/>
    <row r="2" spans="1:25" ht="30" customHeight="1" x14ac:dyDescent="0.2">
      <c r="A2" s="574" t="s">
        <v>446</v>
      </c>
      <c r="B2" s="590"/>
      <c r="C2" s="590"/>
      <c r="D2" s="590"/>
      <c r="E2" s="586"/>
      <c r="F2" s="586"/>
      <c r="G2" s="586"/>
      <c r="H2" s="586"/>
      <c r="I2" s="589"/>
      <c r="J2" s="588"/>
      <c r="K2" s="588"/>
      <c r="L2" s="588"/>
      <c r="M2" s="588"/>
      <c r="N2" s="588"/>
      <c r="O2" s="588"/>
      <c r="P2" s="588"/>
      <c r="Q2" s="588"/>
      <c r="R2" s="587"/>
      <c r="S2" s="587"/>
      <c r="T2" s="587"/>
      <c r="U2" s="587"/>
      <c r="V2" s="586"/>
      <c r="W2" s="586"/>
    </row>
    <row r="3" spans="1:25" ht="17.100000000000001" customHeight="1" x14ac:dyDescent="0.15">
      <c r="I3" s="585"/>
      <c r="J3" s="585"/>
      <c r="K3" s="585"/>
      <c r="L3" s="585"/>
      <c r="M3" s="585"/>
      <c r="N3" s="585"/>
      <c r="O3" s="585"/>
      <c r="P3" s="585"/>
      <c r="Q3" s="585"/>
      <c r="W3" s="203"/>
    </row>
    <row r="4" spans="1:25" s="579" customFormat="1" ht="14.85" customHeight="1" x14ac:dyDescent="0.15">
      <c r="A4" s="584"/>
      <c r="B4" s="583"/>
      <c r="G4" s="572"/>
      <c r="H4" s="580"/>
      <c r="I4" s="580"/>
      <c r="J4" s="580"/>
      <c r="K4" s="580"/>
      <c r="M4" s="582"/>
      <c r="N4" s="572"/>
      <c r="O4" s="572"/>
      <c r="P4" s="572"/>
      <c r="Q4" s="572"/>
      <c r="R4" s="582"/>
      <c r="S4" s="572"/>
      <c r="T4" s="581"/>
      <c r="U4" s="581"/>
      <c r="V4" s="572"/>
      <c r="W4" s="580"/>
    </row>
    <row r="5" spans="1:25" ht="14.85" customHeight="1" x14ac:dyDescent="0.2">
      <c r="A5" s="578"/>
      <c r="B5" s="577"/>
      <c r="G5" s="572"/>
      <c r="H5" s="576"/>
      <c r="I5" s="576"/>
      <c r="J5" s="576"/>
      <c r="K5" s="576"/>
      <c r="L5" s="572"/>
      <c r="M5" s="572"/>
      <c r="N5" s="572"/>
      <c r="O5" s="550"/>
      <c r="P5" s="572"/>
      <c r="Q5" s="572"/>
      <c r="R5" s="575"/>
      <c r="S5" s="574"/>
      <c r="T5" s="573"/>
      <c r="U5" s="573"/>
      <c r="V5" s="572"/>
    </row>
    <row r="6" spans="1:25" ht="14.85" customHeight="1" x14ac:dyDescent="0.2">
      <c r="A6" s="571"/>
      <c r="B6" s="370" t="s">
        <v>445</v>
      </c>
      <c r="C6" s="569"/>
      <c r="D6" s="569"/>
      <c r="E6" s="569"/>
      <c r="F6" s="569"/>
      <c r="G6" s="569"/>
      <c r="H6" s="570"/>
      <c r="I6" s="570"/>
      <c r="J6" s="569"/>
      <c r="K6" s="569"/>
      <c r="L6" s="569"/>
      <c r="M6" s="568"/>
      <c r="N6" s="568"/>
      <c r="O6" s="368"/>
      <c r="P6" s="369"/>
      <c r="Q6" s="567"/>
      <c r="S6" s="566"/>
      <c r="T6" s="565"/>
      <c r="U6" s="176" t="s">
        <v>667</v>
      </c>
      <c r="V6" s="368"/>
      <c r="W6" s="367"/>
    </row>
    <row r="7" spans="1:25" s="205" customFormat="1" ht="14.85" customHeight="1" x14ac:dyDescent="0.15">
      <c r="A7" s="196"/>
      <c r="B7" s="843"/>
      <c r="C7" s="843"/>
      <c r="D7" s="564"/>
      <c r="E7" s="517"/>
      <c r="F7" s="243"/>
      <c r="G7" s="243"/>
      <c r="H7" s="243"/>
      <c r="I7" s="243"/>
      <c r="J7" s="243"/>
      <c r="K7" s="243"/>
      <c r="L7" s="243"/>
      <c r="M7" s="242"/>
      <c r="N7" s="241"/>
      <c r="O7" s="240"/>
      <c r="P7" s="240"/>
      <c r="Q7" s="240"/>
      <c r="R7" s="563"/>
      <c r="S7" s="239"/>
      <c r="T7" s="295"/>
      <c r="U7" s="562"/>
      <c r="V7" s="1031" t="s">
        <v>695</v>
      </c>
      <c r="W7" s="557"/>
    </row>
    <row r="8" spans="1:25" s="205" customFormat="1" ht="21.75" customHeight="1" x14ac:dyDescent="0.15">
      <c r="A8" s="196"/>
      <c r="B8" s="1010" t="s">
        <v>556</v>
      </c>
      <c r="C8" s="1010"/>
      <c r="D8" s="1011"/>
      <c r="E8" s="231" t="s">
        <v>297</v>
      </c>
      <c r="F8" s="226" t="s">
        <v>557</v>
      </c>
      <c r="G8" s="226" t="s">
        <v>558</v>
      </c>
      <c r="H8" s="226" t="s">
        <v>559</v>
      </c>
      <c r="I8" s="226" t="s">
        <v>560</v>
      </c>
      <c r="J8" s="226" t="s">
        <v>561</v>
      </c>
      <c r="K8" s="226" t="s">
        <v>562</v>
      </c>
      <c r="L8" s="236"/>
      <c r="M8" s="235"/>
      <c r="N8" s="228" t="s">
        <v>563</v>
      </c>
      <c r="O8" s="229" t="s">
        <v>564</v>
      </c>
      <c r="P8" s="229" t="s">
        <v>565</v>
      </c>
      <c r="Q8" s="229" t="s">
        <v>566</v>
      </c>
      <c r="R8" s="234" t="s">
        <v>696</v>
      </c>
      <c r="S8" s="294"/>
      <c r="T8" s="293"/>
      <c r="U8" s="228" t="s">
        <v>567</v>
      </c>
      <c r="V8" s="1032"/>
      <c r="W8" s="557"/>
    </row>
    <row r="9" spans="1:25" s="206" customFormat="1" ht="14.25" customHeight="1" x14ac:dyDescent="0.15">
      <c r="A9" s="196"/>
      <c r="B9" s="843"/>
      <c r="C9" s="561"/>
      <c r="D9" s="560"/>
      <c r="E9" s="231"/>
      <c r="F9" s="226" t="s">
        <v>294</v>
      </c>
      <c r="G9" s="226" t="s">
        <v>294</v>
      </c>
      <c r="H9" s="226" t="s">
        <v>295</v>
      </c>
      <c r="I9" s="226"/>
      <c r="J9" s="226"/>
      <c r="K9" s="226" t="s">
        <v>294</v>
      </c>
      <c r="L9" s="226" t="s">
        <v>293</v>
      </c>
      <c r="M9" s="230" t="s">
        <v>292</v>
      </c>
      <c r="N9" s="228"/>
      <c r="O9" s="229"/>
      <c r="P9" s="229"/>
      <c r="Q9" s="229"/>
      <c r="R9" s="229"/>
      <c r="S9" s="229" t="s">
        <v>568</v>
      </c>
      <c r="T9" s="228" t="s">
        <v>569</v>
      </c>
      <c r="U9" s="228"/>
      <c r="V9" s="1032"/>
      <c r="W9" s="557"/>
    </row>
    <row r="10" spans="1:25" s="556" customFormat="1" ht="33.75" customHeight="1" x14ac:dyDescent="0.15">
      <c r="A10" s="559"/>
      <c r="B10" s="845"/>
      <c r="C10" s="845"/>
      <c r="D10" s="558"/>
      <c r="E10" s="225" t="s">
        <v>690</v>
      </c>
      <c r="F10" s="225" t="s">
        <v>291</v>
      </c>
      <c r="G10" s="225" t="s">
        <v>570</v>
      </c>
      <c r="H10" s="225" t="s">
        <v>571</v>
      </c>
      <c r="I10" s="225" t="s">
        <v>290</v>
      </c>
      <c r="J10" s="225" t="s">
        <v>572</v>
      </c>
      <c r="K10" s="225" t="s">
        <v>1232</v>
      </c>
      <c r="L10" s="225" t="s">
        <v>574</v>
      </c>
      <c r="M10" s="224" t="s">
        <v>668</v>
      </c>
      <c r="N10" s="223" t="s">
        <v>300</v>
      </c>
      <c r="O10" s="223" t="s">
        <v>289</v>
      </c>
      <c r="P10" s="223" t="s">
        <v>288</v>
      </c>
      <c r="Q10" s="222" t="s">
        <v>287</v>
      </c>
      <c r="R10" s="848" t="s">
        <v>576</v>
      </c>
      <c r="S10" s="221"/>
      <c r="T10" s="221"/>
      <c r="U10" s="846" t="s">
        <v>577</v>
      </c>
      <c r="V10" s="1033"/>
      <c r="W10" s="557"/>
    </row>
    <row r="11" spans="1:25" s="205" customFormat="1" ht="13.5" customHeight="1" x14ac:dyDescent="0.15">
      <c r="A11" s="196"/>
      <c r="B11" s="1034" t="s">
        <v>1445</v>
      </c>
      <c r="C11" s="1034"/>
      <c r="D11" s="555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382"/>
      <c r="Q11" s="385"/>
      <c r="R11" s="382"/>
      <c r="S11" s="382"/>
      <c r="T11" s="382"/>
      <c r="U11" s="382"/>
      <c r="V11" s="554"/>
      <c r="W11" s="196"/>
    </row>
    <row r="12" spans="1:25" s="205" customFormat="1" ht="14.25" customHeight="1" x14ac:dyDescent="0.15">
      <c r="A12" s="196"/>
      <c r="B12" s="553"/>
      <c r="C12" s="536" t="s">
        <v>258</v>
      </c>
      <c r="D12" s="535"/>
      <c r="E12" s="552">
        <v>9737189</v>
      </c>
      <c r="F12" s="546">
        <v>1727937</v>
      </c>
      <c r="G12" s="546">
        <v>1496753</v>
      </c>
      <c r="H12" s="546">
        <v>751562</v>
      </c>
      <c r="I12" s="546">
        <v>1935866</v>
      </c>
      <c r="J12" s="546">
        <v>1578044</v>
      </c>
      <c r="K12" s="546">
        <v>2247027</v>
      </c>
      <c r="L12" s="546">
        <v>776822</v>
      </c>
      <c r="M12" s="546">
        <v>1470205</v>
      </c>
      <c r="N12" s="546">
        <v>477825</v>
      </c>
      <c r="O12" s="546">
        <v>206407</v>
      </c>
      <c r="P12" s="546">
        <v>8382</v>
      </c>
      <c r="Q12" s="534">
        <v>14244</v>
      </c>
      <c r="R12" s="545">
        <v>1820106</v>
      </c>
      <c r="S12" s="545">
        <v>1151632</v>
      </c>
      <c r="T12" s="545">
        <v>668474</v>
      </c>
      <c r="U12" s="545">
        <v>74653</v>
      </c>
      <c r="V12" s="532" t="s">
        <v>709</v>
      </c>
      <c r="W12" s="196"/>
    </row>
    <row r="13" spans="1:25" s="205" customFormat="1" ht="14.1" customHeight="1" x14ac:dyDescent="0.15">
      <c r="A13" s="196"/>
      <c r="B13" s="531" t="s">
        <v>444</v>
      </c>
      <c r="C13" s="530" t="s">
        <v>443</v>
      </c>
      <c r="D13" s="355"/>
      <c r="E13" s="516">
        <v>5379365</v>
      </c>
      <c r="F13" s="516">
        <v>803176</v>
      </c>
      <c r="G13" s="516">
        <v>971536</v>
      </c>
      <c r="H13" s="516">
        <v>459180</v>
      </c>
      <c r="I13" s="516">
        <v>819381</v>
      </c>
      <c r="J13" s="516">
        <v>1004934</v>
      </c>
      <c r="K13" s="516">
        <v>1321158</v>
      </c>
      <c r="L13" s="516">
        <v>312956</v>
      </c>
      <c r="M13" s="516">
        <v>1008202</v>
      </c>
      <c r="N13" s="516">
        <v>185846</v>
      </c>
      <c r="O13" s="516">
        <v>157232</v>
      </c>
      <c r="P13" s="516" t="s">
        <v>555</v>
      </c>
      <c r="Q13" s="528">
        <v>3097</v>
      </c>
      <c r="R13" s="544">
        <v>220130</v>
      </c>
      <c r="S13" s="544">
        <v>84643</v>
      </c>
      <c r="T13" s="516">
        <v>135487</v>
      </c>
      <c r="U13" s="516" t="s">
        <v>555</v>
      </c>
      <c r="V13" s="142" t="s">
        <v>266</v>
      </c>
      <c r="W13" s="196"/>
    </row>
    <row r="14" spans="1:25" s="205" customFormat="1" ht="14.1" customHeight="1" x14ac:dyDescent="0.15">
      <c r="A14" s="196"/>
      <c r="B14" s="543"/>
      <c r="C14" s="542" t="s">
        <v>442</v>
      </c>
      <c r="D14" s="541"/>
      <c r="E14" s="540">
        <v>4357824</v>
      </c>
      <c r="F14" s="540">
        <v>924761</v>
      </c>
      <c r="G14" s="540">
        <v>525217</v>
      </c>
      <c r="H14" s="540">
        <v>292382</v>
      </c>
      <c r="I14" s="540">
        <v>1116485</v>
      </c>
      <c r="J14" s="540">
        <v>573110</v>
      </c>
      <c r="K14" s="540">
        <v>925869</v>
      </c>
      <c r="L14" s="540">
        <v>463866</v>
      </c>
      <c r="M14" s="540">
        <v>462003</v>
      </c>
      <c r="N14" s="540">
        <v>291979</v>
      </c>
      <c r="O14" s="540">
        <v>49175</v>
      </c>
      <c r="P14" s="540">
        <v>8382</v>
      </c>
      <c r="Q14" s="540">
        <v>11147</v>
      </c>
      <c r="R14" s="539">
        <v>1599976</v>
      </c>
      <c r="S14" s="539">
        <v>1066989</v>
      </c>
      <c r="T14" s="539">
        <v>532987</v>
      </c>
      <c r="U14" s="539">
        <v>74653</v>
      </c>
      <c r="V14" s="538" t="s">
        <v>441</v>
      </c>
      <c r="W14" s="196"/>
    </row>
    <row r="15" spans="1:25" s="205" customFormat="1" ht="14.25" customHeight="1" x14ac:dyDescent="0.15">
      <c r="A15" s="196"/>
      <c r="B15" s="537"/>
      <c r="C15" s="536" t="s">
        <v>258</v>
      </c>
      <c r="D15" s="535"/>
      <c r="E15" s="546">
        <v>9023038</v>
      </c>
      <c r="F15" s="546">
        <v>1659456</v>
      </c>
      <c r="G15" s="546">
        <v>1504834</v>
      </c>
      <c r="H15" s="546">
        <v>714304</v>
      </c>
      <c r="I15" s="546">
        <v>1568394</v>
      </c>
      <c r="J15" s="546">
        <v>1435525</v>
      </c>
      <c r="K15" s="546">
        <v>2140525</v>
      </c>
      <c r="L15" s="546">
        <v>797779</v>
      </c>
      <c r="M15" s="546">
        <v>1342746</v>
      </c>
      <c r="N15" s="546">
        <v>466730</v>
      </c>
      <c r="O15" s="546">
        <v>198220</v>
      </c>
      <c r="P15" s="546">
        <v>8503</v>
      </c>
      <c r="Q15" s="534">
        <v>14609</v>
      </c>
      <c r="R15" s="545">
        <v>1855644</v>
      </c>
      <c r="S15" s="545">
        <v>1225610</v>
      </c>
      <c r="T15" s="545">
        <v>630034</v>
      </c>
      <c r="U15" s="545">
        <v>75084</v>
      </c>
      <c r="V15" s="551" t="s">
        <v>710</v>
      </c>
      <c r="W15" s="196"/>
      <c r="Y15" s="550" t="s">
        <v>1446</v>
      </c>
    </row>
    <row r="16" spans="1:25" s="205" customFormat="1" ht="14.1" customHeight="1" x14ac:dyDescent="0.15">
      <c r="A16" s="196"/>
      <c r="B16" s="531" t="s">
        <v>697</v>
      </c>
      <c r="C16" s="530" t="s">
        <v>443</v>
      </c>
      <c r="D16" s="355"/>
      <c r="E16" s="516">
        <v>4950844</v>
      </c>
      <c r="F16" s="516">
        <v>709091</v>
      </c>
      <c r="G16" s="516">
        <v>1159923</v>
      </c>
      <c r="H16" s="516">
        <v>393155</v>
      </c>
      <c r="I16" s="516">
        <v>650546</v>
      </c>
      <c r="J16" s="516">
        <v>837398</v>
      </c>
      <c r="K16" s="516">
        <v>1200731</v>
      </c>
      <c r="L16" s="516">
        <v>315752</v>
      </c>
      <c r="M16" s="516">
        <v>884979</v>
      </c>
      <c r="N16" s="516">
        <v>173467</v>
      </c>
      <c r="O16" s="516">
        <v>139635</v>
      </c>
      <c r="P16" s="516" t="s">
        <v>555</v>
      </c>
      <c r="Q16" s="528">
        <v>3780</v>
      </c>
      <c r="R16" s="544">
        <v>214254</v>
      </c>
      <c r="S16" s="544">
        <v>79591</v>
      </c>
      <c r="T16" s="544">
        <v>134663</v>
      </c>
      <c r="U16" s="516" t="s">
        <v>555</v>
      </c>
      <c r="V16" s="142" t="s">
        <v>266</v>
      </c>
      <c r="W16" s="196"/>
    </row>
    <row r="17" spans="1:23" s="205" customFormat="1" ht="14.1" customHeight="1" x14ac:dyDescent="0.15">
      <c r="A17" s="196"/>
      <c r="B17" s="543"/>
      <c r="C17" s="542" t="s">
        <v>442</v>
      </c>
      <c r="D17" s="541"/>
      <c r="E17" s="540">
        <v>4072194</v>
      </c>
      <c r="F17" s="540">
        <v>950365</v>
      </c>
      <c r="G17" s="540">
        <v>344911</v>
      </c>
      <c r="H17" s="540">
        <v>321149</v>
      </c>
      <c r="I17" s="540">
        <v>917848</v>
      </c>
      <c r="J17" s="540">
        <v>598127</v>
      </c>
      <c r="K17" s="540">
        <v>939794</v>
      </c>
      <c r="L17" s="540">
        <v>482027</v>
      </c>
      <c r="M17" s="540">
        <v>457767</v>
      </c>
      <c r="N17" s="540">
        <v>293263</v>
      </c>
      <c r="O17" s="540">
        <v>58585</v>
      </c>
      <c r="P17" s="540">
        <v>8503</v>
      </c>
      <c r="Q17" s="540">
        <v>10829</v>
      </c>
      <c r="R17" s="539">
        <v>1641390</v>
      </c>
      <c r="S17" s="539">
        <v>1146019</v>
      </c>
      <c r="T17" s="539">
        <v>495371</v>
      </c>
      <c r="U17" s="539">
        <v>75084</v>
      </c>
      <c r="V17" s="538" t="s">
        <v>441</v>
      </c>
      <c r="W17" s="196"/>
    </row>
    <row r="18" spans="1:23" s="205" customFormat="1" ht="14.25" customHeight="1" x14ac:dyDescent="0.15">
      <c r="A18" s="196"/>
      <c r="B18" s="537"/>
      <c r="C18" s="536" t="s">
        <v>258</v>
      </c>
      <c r="D18" s="535"/>
      <c r="E18" s="546">
        <v>8643881</v>
      </c>
      <c r="F18" s="546">
        <v>1680292</v>
      </c>
      <c r="G18" s="546">
        <v>1325619</v>
      </c>
      <c r="H18" s="546">
        <v>807126</v>
      </c>
      <c r="I18" s="546">
        <v>1349668</v>
      </c>
      <c r="J18" s="546">
        <v>1348617</v>
      </c>
      <c r="K18" s="546">
        <v>2132559</v>
      </c>
      <c r="L18" s="546">
        <v>806371</v>
      </c>
      <c r="M18" s="546">
        <v>1326188</v>
      </c>
      <c r="N18" s="546">
        <v>487015</v>
      </c>
      <c r="O18" s="546">
        <v>185823</v>
      </c>
      <c r="P18" s="546">
        <v>8248</v>
      </c>
      <c r="Q18" s="534">
        <v>15814</v>
      </c>
      <c r="R18" s="545">
        <v>1467344</v>
      </c>
      <c r="S18" s="545">
        <v>912515</v>
      </c>
      <c r="T18" s="545">
        <v>554829</v>
      </c>
      <c r="U18" s="545">
        <v>90340</v>
      </c>
      <c r="V18" s="532" t="s">
        <v>711</v>
      </c>
      <c r="W18" s="196"/>
    </row>
    <row r="19" spans="1:23" s="205" customFormat="1" ht="14.1" customHeight="1" x14ac:dyDescent="0.15">
      <c r="A19" s="196"/>
      <c r="B19" s="531" t="s">
        <v>698</v>
      </c>
      <c r="C19" s="530" t="s">
        <v>443</v>
      </c>
      <c r="D19" s="355"/>
      <c r="E19" s="516">
        <v>4760164</v>
      </c>
      <c r="F19" s="516">
        <v>746700</v>
      </c>
      <c r="G19" s="516">
        <v>957443</v>
      </c>
      <c r="H19" s="516">
        <v>516139</v>
      </c>
      <c r="I19" s="516">
        <v>595027</v>
      </c>
      <c r="J19" s="516">
        <v>739986</v>
      </c>
      <c r="K19" s="516">
        <v>1204869</v>
      </c>
      <c r="L19" s="516">
        <v>336711</v>
      </c>
      <c r="M19" s="516">
        <v>868158</v>
      </c>
      <c r="N19" s="516">
        <v>189098</v>
      </c>
      <c r="O19" s="516">
        <v>132739</v>
      </c>
      <c r="P19" s="516" t="s">
        <v>555</v>
      </c>
      <c r="Q19" s="528">
        <v>4278</v>
      </c>
      <c r="R19" s="544">
        <v>210765</v>
      </c>
      <c r="S19" s="544">
        <v>79453</v>
      </c>
      <c r="T19" s="544">
        <v>131312</v>
      </c>
      <c r="U19" s="516" t="s">
        <v>555</v>
      </c>
      <c r="V19" s="142" t="s">
        <v>266</v>
      </c>
      <c r="W19" s="196"/>
    </row>
    <row r="20" spans="1:23" s="205" customFormat="1" ht="14.1" customHeight="1" x14ac:dyDescent="0.15">
      <c r="A20" s="196"/>
      <c r="B20" s="543"/>
      <c r="C20" s="542" t="s">
        <v>442</v>
      </c>
      <c r="D20" s="541"/>
      <c r="E20" s="540">
        <v>3883717</v>
      </c>
      <c r="F20" s="540">
        <v>933592</v>
      </c>
      <c r="G20" s="540">
        <v>368176</v>
      </c>
      <c r="H20" s="540">
        <v>290987</v>
      </c>
      <c r="I20" s="540">
        <v>754641</v>
      </c>
      <c r="J20" s="540">
        <v>608631</v>
      </c>
      <c r="K20" s="540">
        <v>927690</v>
      </c>
      <c r="L20" s="540">
        <v>469660</v>
      </c>
      <c r="M20" s="540">
        <v>458030</v>
      </c>
      <c r="N20" s="540">
        <v>297917</v>
      </c>
      <c r="O20" s="540">
        <v>53084</v>
      </c>
      <c r="P20" s="540">
        <v>8248</v>
      </c>
      <c r="Q20" s="540">
        <v>11536</v>
      </c>
      <c r="R20" s="539">
        <v>1256579</v>
      </c>
      <c r="S20" s="539">
        <v>833062</v>
      </c>
      <c r="T20" s="539">
        <v>423517</v>
      </c>
      <c r="U20" s="539">
        <v>90340</v>
      </c>
      <c r="V20" s="538" t="s">
        <v>441</v>
      </c>
      <c r="W20" s="196"/>
    </row>
    <row r="21" spans="1:23" s="205" customFormat="1" ht="14.25" customHeight="1" x14ac:dyDescent="0.15">
      <c r="A21" s="196"/>
      <c r="B21" s="537"/>
      <c r="C21" s="536" t="s">
        <v>258</v>
      </c>
      <c r="D21" s="535"/>
      <c r="E21" s="546">
        <v>8564035</v>
      </c>
      <c r="F21" s="546">
        <v>1579357</v>
      </c>
      <c r="G21" s="546">
        <v>1532048</v>
      </c>
      <c r="H21" s="546">
        <v>946917</v>
      </c>
      <c r="I21" s="546">
        <v>1116339</v>
      </c>
      <c r="J21" s="546">
        <v>1304789</v>
      </c>
      <c r="K21" s="546">
        <v>2084585</v>
      </c>
      <c r="L21" s="546">
        <v>765527</v>
      </c>
      <c r="M21" s="546">
        <v>1319058</v>
      </c>
      <c r="N21" s="546">
        <v>486358</v>
      </c>
      <c r="O21" s="546">
        <v>208813</v>
      </c>
      <c r="P21" s="546">
        <v>8200</v>
      </c>
      <c r="Q21" s="534">
        <v>16089</v>
      </c>
      <c r="R21" s="545">
        <v>1364464</v>
      </c>
      <c r="S21" s="545">
        <v>782784</v>
      </c>
      <c r="T21" s="545">
        <v>581680</v>
      </c>
      <c r="U21" s="545">
        <v>103320</v>
      </c>
      <c r="V21" s="532" t="s">
        <v>1447</v>
      </c>
      <c r="W21" s="196"/>
    </row>
    <row r="22" spans="1:23" s="205" customFormat="1" ht="14.1" customHeight="1" x14ac:dyDescent="0.15">
      <c r="A22" s="196"/>
      <c r="B22" s="531" t="s">
        <v>699</v>
      </c>
      <c r="C22" s="530" t="s">
        <v>443</v>
      </c>
      <c r="D22" s="355"/>
      <c r="E22" s="516">
        <v>4997900</v>
      </c>
      <c r="F22" s="516">
        <v>756161</v>
      </c>
      <c r="G22" s="516">
        <v>1106641</v>
      </c>
      <c r="H22" s="516">
        <v>631388</v>
      </c>
      <c r="I22" s="516">
        <v>554011</v>
      </c>
      <c r="J22" s="516">
        <v>756066</v>
      </c>
      <c r="K22" s="516">
        <v>1193633</v>
      </c>
      <c r="L22" s="516">
        <v>323523</v>
      </c>
      <c r="M22" s="516">
        <v>870110</v>
      </c>
      <c r="N22" s="516">
        <v>196077</v>
      </c>
      <c r="O22" s="516">
        <v>150942</v>
      </c>
      <c r="P22" s="516" t="s">
        <v>555</v>
      </c>
      <c r="Q22" s="528">
        <v>3638</v>
      </c>
      <c r="R22" s="544">
        <v>218879</v>
      </c>
      <c r="S22" s="544">
        <v>75423</v>
      </c>
      <c r="T22" s="544">
        <v>143456</v>
      </c>
      <c r="U22" s="516" t="s">
        <v>555</v>
      </c>
      <c r="V22" s="142" t="s">
        <v>266</v>
      </c>
      <c r="W22" s="196"/>
    </row>
    <row r="23" spans="1:23" s="205" customFormat="1" ht="14.1" customHeight="1" x14ac:dyDescent="0.15">
      <c r="A23" s="196"/>
      <c r="B23" s="543"/>
      <c r="C23" s="542" t="s">
        <v>442</v>
      </c>
      <c r="D23" s="541"/>
      <c r="E23" s="540">
        <v>3566135</v>
      </c>
      <c r="F23" s="540">
        <v>823196</v>
      </c>
      <c r="G23" s="540">
        <v>425407</v>
      </c>
      <c r="H23" s="540">
        <v>315529</v>
      </c>
      <c r="I23" s="540">
        <v>562328</v>
      </c>
      <c r="J23" s="540">
        <v>548723</v>
      </c>
      <c r="K23" s="540">
        <v>890952</v>
      </c>
      <c r="L23" s="540">
        <v>442004</v>
      </c>
      <c r="M23" s="540">
        <v>448948</v>
      </c>
      <c r="N23" s="540">
        <v>290281</v>
      </c>
      <c r="O23" s="540">
        <v>57871</v>
      </c>
      <c r="P23" s="540">
        <v>8200</v>
      </c>
      <c r="Q23" s="540">
        <v>12451</v>
      </c>
      <c r="R23" s="539">
        <v>1145585</v>
      </c>
      <c r="S23" s="539">
        <v>707361</v>
      </c>
      <c r="T23" s="539">
        <v>438224</v>
      </c>
      <c r="U23" s="539">
        <v>103320</v>
      </c>
      <c r="V23" s="538" t="s">
        <v>441</v>
      </c>
      <c r="W23" s="196"/>
    </row>
    <row r="24" spans="1:23" s="205" customFormat="1" ht="14.1" customHeight="1" x14ac:dyDescent="0.15">
      <c r="A24" s="196"/>
      <c r="B24" s="1035" t="s">
        <v>1448</v>
      </c>
      <c r="C24" s="1035"/>
      <c r="D24" s="976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360"/>
      <c r="S24" s="360"/>
      <c r="T24" s="360"/>
      <c r="U24" s="360"/>
      <c r="V24" s="142"/>
      <c r="W24" s="196"/>
    </row>
    <row r="25" spans="1:23" s="205" customFormat="1" ht="14.25" customHeight="1" x14ac:dyDescent="0.15">
      <c r="A25" s="196"/>
      <c r="B25" s="537"/>
      <c r="C25" s="536" t="s">
        <v>258</v>
      </c>
      <c r="D25" s="977"/>
      <c r="E25" s="546">
        <v>9104387</v>
      </c>
      <c r="F25" s="546">
        <v>1599700</v>
      </c>
      <c r="G25" s="546">
        <v>1784628</v>
      </c>
      <c r="H25" s="546">
        <v>842826</v>
      </c>
      <c r="I25" s="546">
        <v>1442402</v>
      </c>
      <c r="J25" s="546">
        <v>1340257</v>
      </c>
      <c r="K25" s="546">
        <v>2094574</v>
      </c>
      <c r="L25" s="546">
        <v>763865</v>
      </c>
      <c r="M25" s="546">
        <v>1330709</v>
      </c>
      <c r="N25" s="546">
        <v>468751</v>
      </c>
      <c r="O25" s="546">
        <v>208170</v>
      </c>
      <c r="P25" s="546">
        <v>8248</v>
      </c>
      <c r="Q25" s="534">
        <v>14257</v>
      </c>
      <c r="R25" s="545">
        <v>1500367</v>
      </c>
      <c r="S25" s="545">
        <v>907284</v>
      </c>
      <c r="T25" s="545">
        <v>593083</v>
      </c>
      <c r="U25" s="545">
        <v>135931</v>
      </c>
      <c r="V25" s="532" t="s">
        <v>1449</v>
      </c>
      <c r="W25" s="196"/>
    </row>
    <row r="26" spans="1:23" s="205" customFormat="1" ht="14.1" customHeight="1" x14ac:dyDescent="0.15">
      <c r="A26" s="196"/>
      <c r="B26" s="531" t="s">
        <v>700</v>
      </c>
      <c r="C26" s="530" t="s">
        <v>443</v>
      </c>
      <c r="D26" s="355"/>
      <c r="E26" s="516">
        <v>5214772</v>
      </c>
      <c r="F26" s="516">
        <v>755914</v>
      </c>
      <c r="G26" s="516">
        <v>1263143</v>
      </c>
      <c r="H26" s="516">
        <v>509553</v>
      </c>
      <c r="I26" s="516">
        <v>713259</v>
      </c>
      <c r="J26" s="516">
        <v>756316</v>
      </c>
      <c r="K26" s="516">
        <v>1216587</v>
      </c>
      <c r="L26" s="516">
        <v>326275</v>
      </c>
      <c r="M26" s="516">
        <v>890312</v>
      </c>
      <c r="N26" s="516">
        <v>176819</v>
      </c>
      <c r="O26" s="516">
        <v>150706</v>
      </c>
      <c r="P26" s="516" t="s">
        <v>555</v>
      </c>
      <c r="Q26" s="528">
        <v>4456</v>
      </c>
      <c r="R26" s="544">
        <v>208958</v>
      </c>
      <c r="S26" s="544">
        <v>74367</v>
      </c>
      <c r="T26" s="544">
        <v>134591</v>
      </c>
      <c r="U26" s="516" t="s">
        <v>555</v>
      </c>
      <c r="V26" s="142" t="s">
        <v>701</v>
      </c>
      <c r="W26" s="196"/>
    </row>
    <row r="27" spans="1:23" s="205" customFormat="1" ht="14.1" customHeight="1" x14ac:dyDescent="0.15">
      <c r="A27" s="196"/>
      <c r="B27" s="543"/>
      <c r="C27" s="542" t="s">
        <v>442</v>
      </c>
      <c r="D27" s="541"/>
      <c r="E27" s="540">
        <v>3889615</v>
      </c>
      <c r="F27" s="540">
        <v>843786</v>
      </c>
      <c r="G27" s="540">
        <v>521485</v>
      </c>
      <c r="H27" s="540">
        <v>333273</v>
      </c>
      <c r="I27" s="540">
        <v>729143</v>
      </c>
      <c r="J27" s="540">
        <v>583941</v>
      </c>
      <c r="K27" s="540">
        <v>877987</v>
      </c>
      <c r="L27" s="540">
        <v>437590</v>
      </c>
      <c r="M27" s="540">
        <v>440397</v>
      </c>
      <c r="N27" s="540">
        <v>291932</v>
      </c>
      <c r="O27" s="540">
        <v>57464</v>
      </c>
      <c r="P27" s="540">
        <v>8248</v>
      </c>
      <c r="Q27" s="540">
        <v>9801</v>
      </c>
      <c r="R27" s="539">
        <v>1291409</v>
      </c>
      <c r="S27" s="539">
        <v>832917</v>
      </c>
      <c r="T27" s="539">
        <v>458492</v>
      </c>
      <c r="U27" s="539">
        <v>135931</v>
      </c>
      <c r="V27" s="538" t="s">
        <v>441</v>
      </c>
      <c r="W27" s="196"/>
    </row>
    <row r="28" spans="1:23" s="205" customFormat="1" ht="14.25" customHeight="1" x14ac:dyDescent="0.15">
      <c r="A28" s="196"/>
      <c r="B28" s="537"/>
      <c r="C28" s="536" t="s">
        <v>258</v>
      </c>
      <c r="D28" s="535"/>
      <c r="E28" s="546">
        <v>9084741</v>
      </c>
      <c r="F28" s="546">
        <v>1546527</v>
      </c>
      <c r="G28" s="546">
        <v>1704895</v>
      </c>
      <c r="H28" s="546">
        <v>930122</v>
      </c>
      <c r="I28" s="546">
        <v>1509101</v>
      </c>
      <c r="J28" s="546">
        <v>1382192</v>
      </c>
      <c r="K28" s="546">
        <v>2011904</v>
      </c>
      <c r="L28" s="546">
        <v>711550</v>
      </c>
      <c r="M28" s="546">
        <v>1300354</v>
      </c>
      <c r="N28" s="546">
        <v>467227</v>
      </c>
      <c r="O28" s="546">
        <v>230957</v>
      </c>
      <c r="P28" s="546">
        <v>8479</v>
      </c>
      <c r="Q28" s="534">
        <v>15126</v>
      </c>
      <c r="R28" s="545">
        <v>1702895</v>
      </c>
      <c r="S28" s="545">
        <v>1115914</v>
      </c>
      <c r="T28" s="545">
        <v>586981</v>
      </c>
      <c r="U28" s="545">
        <v>93033</v>
      </c>
      <c r="V28" s="532" t="s">
        <v>1450</v>
      </c>
      <c r="W28" s="196"/>
    </row>
    <row r="29" spans="1:23" s="205" customFormat="1" ht="14.1" customHeight="1" x14ac:dyDescent="0.15">
      <c r="A29" s="196"/>
      <c r="B29" s="531" t="s">
        <v>702</v>
      </c>
      <c r="C29" s="530" t="s">
        <v>443</v>
      </c>
      <c r="D29" s="355"/>
      <c r="E29" s="516">
        <v>5177005</v>
      </c>
      <c r="F29" s="516">
        <v>731669</v>
      </c>
      <c r="G29" s="516">
        <v>1233875</v>
      </c>
      <c r="H29" s="516">
        <v>614654</v>
      </c>
      <c r="I29" s="516">
        <v>654590</v>
      </c>
      <c r="J29" s="516">
        <v>802008</v>
      </c>
      <c r="K29" s="516">
        <v>1140209</v>
      </c>
      <c r="L29" s="516">
        <v>303178</v>
      </c>
      <c r="M29" s="516">
        <v>837031</v>
      </c>
      <c r="N29" s="516">
        <v>175432</v>
      </c>
      <c r="O29" s="516">
        <v>171761</v>
      </c>
      <c r="P29" s="516" t="s">
        <v>555</v>
      </c>
      <c r="Q29" s="528">
        <v>5057</v>
      </c>
      <c r="R29" s="544">
        <v>222560</v>
      </c>
      <c r="S29" s="544">
        <v>79139</v>
      </c>
      <c r="T29" s="544">
        <v>143421</v>
      </c>
      <c r="U29" s="516" t="s">
        <v>555</v>
      </c>
      <c r="V29" s="142" t="s">
        <v>266</v>
      </c>
      <c r="W29" s="196"/>
    </row>
    <row r="30" spans="1:23" s="205" customFormat="1" ht="14.1" customHeight="1" x14ac:dyDescent="0.15">
      <c r="A30" s="196"/>
      <c r="B30" s="543"/>
      <c r="C30" s="542" t="s">
        <v>442</v>
      </c>
      <c r="D30" s="541"/>
      <c r="E30" s="540">
        <v>3907736</v>
      </c>
      <c r="F30" s="540">
        <v>814858</v>
      </c>
      <c r="G30" s="540">
        <v>471020</v>
      </c>
      <c r="H30" s="540">
        <v>315468</v>
      </c>
      <c r="I30" s="540">
        <v>854511</v>
      </c>
      <c r="J30" s="540">
        <v>580184</v>
      </c>
      <c r="K30" s="540">
        <v>871695</v>
      </c>
      <c r="L30" s="540">
        <v>408372</v>
      </c>
      <c r="M30" s="540">
        <v>463323</v>
      </c>
      <c r="N30" s="540">
        <v>291795</v>
      </c>
      <c r="O30" s="540">
        <v>59196</v>
      </c>
      <c r="P30" s="540">
        <v>8479</v>
      </c>
      <c r="Q30" s="540">
        <v>10069</v>
      </c>
      <c r="R30" s="539">
        <v>1480335</v>
      </c>
      <c r="S30" s="539">
        <v>1036775</v>
      </c>
      <c r="T30" s="539">
        <v>443560</v>
      </c>
      <c r="U30" s="539">
        <v>93033</v>
      </c>
      <c r="V30" s="538" t="s">
        <v>441</v>
      </c>
      <c r="W30" s="196"/>
    </row>
    <row r="31" spans="1:23" s="205" customFormat="1" ht="14.25" customHeight="1" x14ac:dyDescent="0.15">
      <c r="A31" s="196"/>
      <c r="B31" s="537"/>
      <c r="C31" s="536" t="s">
        <v>258</v>
      </c>
      <c r="D31" s="535"/>
      <c r="E31" s="546">
        <v>9626489</v>
      </c>
      <c r="F31" s="546">
        <v>1574480</v>
      </c>
      <c r="G31" s="546">
        <v>1795359</v>
      </c>
      <c r="H31" s="546">
        <v>834927</v>
      </c>
      <c r="I31" s="546">
        <v>1916916</v>
      </c>
      <c r="J31" s="546">
        <v>1523087</v>
      </c>
      <c r="K31" s="546">
        <v>1981720</v>
      </c>
      <c r="L31" s="546">
        <v>696767</v>
      </c>
      <c r="M31" s="546">
        <v>1284953</v>
      </c>
      <c r="N31" s="546">
        <v>477189</v>
      </c>
      <c r="O31" s="546">
        <v>224884</v>
      </c>
      <c r="P31" s="546">
        <v>8421</v>
      </c>
      <c r="Q31" s="534">
        <v>13955</v>
      </c>
      <c r="R31" s="545">
        <v>1751581</v>
      </c>
      <c r="S31" s="545">
        <v>1147223</v>
      </c>
      <c r="T31" s="545">
        <v>604358</v>
      </c>
      <c r="U31" s="545">
        <v>114333</v>
      </c>
      <c r="V31" s="532" t="s">
        <v>1451</v>
      </c>
      <c r="W31" s="196"/>
    </row>
    <row r="32" spans="1:23" s="205" customFormat="1" ht="14.1" customHeight="1" x14ac:dyDescent="0.15">
      <c r="A32" s="196"/>
      <c r="B32" s="531" t="s">
        <v>703</v>
      </c>
      <c r="C32" s="530" t="s">
        <v>443</v>
      </c>
      <c r="D32" s="355"/>
      <c r="E32" s="516">
        <v>5237563</v>
      </c>
      <c r="F32" s="516">
        <v>645588</v>
      </c>
      <c r="G32" s="516">
        <v>1201973</v>
      </c>
      <c r="H32" s="516">
        <v>517580</v>
      </c>
      <c r="I32" s="516">
        <v>825401</v>
      </c>
      <c r="J32" s="516">
        <v>895199</v>
      </c>
      <c r="K32" s="516">
        <v>1151822</v>
      </c>
      <c r="L32" s="516">
        <v>278011</v>
      </c>
      <c r="M32" s="516">
        <v>873811</v>
      </c>
      <c r="N32" s="516">
        <v>190708</v>
      </c>
      <c r="O32" s="516">
        <v>160185</v>
      </c>
      <c r="P32" s="516" t="s">
        <v>555</v>
      </c>
      <c r="Q32" s="528">
        <v>3869</v>
      </c>
      <c r="R32" s="544">
        <v>199889</v>
      </c>
      <c r="S32" s="544">
        <v>71380</v>
      </c>
      <c r="T32" s="544">
        <v>128509</v>
      </c>
      <c r="U32" s="516" t="s">
        <v>555</v>
      </c>
      <c r="V32" s="142" t="s">
        <v>266</v>
      </c>
      <c r="W32" s="196"/>
    </row>
    <row r="33" spans="1:23" s="205" customFormat="1" ht="14.1" customHeight="1" x14ac:dyDescent="0.15">
      <c r="A33" s="196"/>
      <c r="B33" s="543"/>
      <c r="C33" s="542" t="s">
        <v>442</v>
      </c>
      <c r="D33" s="541"/>
      <c r="E33" s="540">
        <v>4388926</v>
      </c>
      <c r="F33" s="540">
        <v>928892</v>
      </c>
      <c r="G33" s="540">
        <v>593386</v>
      </c>
      <c r="H33" s="540">
        <v>317347</v>
      </c>
      <c r="I33" s="540">
        <v>1091515</v>
      </c>
      <c r="J33" s="540">
        <v>627888</v>
      </c>
      <c r="K33" s="540">
        <v>829898</v>
      </c>
      <c r="L33" s="540">
        <v>418756</v>
      </c>
      <c r="M33" s="540">
        <v>411142</v>
      </c>
      <c r="N33" s="540">
        <v>286481</v>
      </c>
      <c r="O33" s="540">
        <v>64699</v>
      </c>
      <c r="P33" s="540">
        <v>8421</v>
      </c>
      <c r="Q33" s="540">
        <v>10086</v>
      </c>
      <c r="R33" s="539">
        <v>1551692</v>
      </c>
      <c r="S33" s="539">
        <v>1075843</v>
      </c>
      <c r="T33" s="539">
        <v>475849</v>
      </c>
      <c r="U33" s="539">
        <v>114333</v>
      </c>
      <c r="V33" s="538" t="s">
        <v>441</v>
      </c>
      <c r="W33" s="196"/>
    </row>
    <row r="34" spans="1:23" s="205" customFormat="1" ht="14.25" customHeight="1" x14ac:dyDescent="0.15">
      <c r="A34" s="196"/>
      <c r="B34" s="537"/>
      <c r="C34" s="536" t="s">
        <v>258</v>
      </c>
      <c r="D34" s="535"/>
      <c r="E34" s="546">
        <v>10421234</v>
      </c>
      <c r="F34" s="546">
        <v>1625245</v>
      </c>
      <c r="G34" s="546">
        <v>1804781</v>
      </c>
      <c r="H34" s="546">
        <v>958631</v>
      </c>
      <c r="I34" s="546">
        <v>2410242</v>
      </c>
      <c r="J34" s="546">
        <v>1652827</v>
      </c>
      <c r="K34" s="546">
        <v>1969508</v>
      </c>
      <c r="L34" s="546">
        <v>720172</v>
      </c>
      <c r="M34" s="546">
        <v>1249336</v>
      </c>
      <c r="N34" s="546">
        <v>483415</v>
      </c>
      <c r="O34" s="546">
        <v>253315</v>
      </c>
      <c r="P34" s="546">
        <v>8479</v>
      </c>
      <c r="Q34" s="534">
        <v>14274</v>
      </c>
      <c r="R34" s="545">
        <v>2146341</v>
      </c>
      <c r="S34" s="545">
        <v>1465112</v>
      </c>
      <c r="T34" s="545">
        <v>681229</v>
      </c>
      <c r="U34" s="545">
        <v>94168</v>
      </c>
      <c r="V34" s="532" t="s">
        <v>1452</v>
      </c>
      <c r="W34" s="196"/>
    </row>
    <row r="35" spans="1:23" s="205" customFormat="1" ht="14.1" customHeight="1" x14ac:dyDescent="0.15">
      <c r="A35" s="196"/>
      <c r="B35" s="531" t="s">
        <v>704</v>
      </c>
      <c r="C35" s="530" t="s">
        <v>443</v>
      </c>
      <c r="D35" s="355"/>
      <c r="E35" s="516">
        <v>5914831</v>
      </c>
      <c r="F35" s="516">
        <v>696298</v>
      </c>
      <c r="G35" s="516">
        <v>1240572</v>
      </c>
      <c r="H35" s="516">
        <v>646802</v>
      </c>
      <c r="I35" s="516">
        <v>1123886</v>
      </c>
      <c r="J35" s="516">
        <v>1005861</v>
      </c>
      <c r="K35" s="516">
        <v>1201412</v>
      </c>
      <c r="L35" s="516">
        <v>294086</v>
      </c>
      <c r="M35" s="516">
        <v>907326</v>
      </c>
      <c r="N35" s="516">
        <v>196474</v>
      </c>
      <c r="O35" s="516">
        <v>192117</v>
      </c>
      <c r="P35" s="516" t="s">
        <v>555</v>
      </c>
      <c r="Q35" s="528">
        <v>4103</v>
      </c>
      <c r="R35" s="544">
        <v>209472</v>
      </c>
      <c r="S35" s="544">
        <v>75171</v>
      </c>
      <c r="T35" s="544">
        <v>134301</v>
      </c>
      <c r="U35" s="516" t="s">
        <v>555</v>
      </c>
      <c r="V35" s="142" t="s">
        <v>266</v>
      </c>
      <c r="W35" s="196"/>
    </row>
    <row r="36" spans="1:23" s="205" customFormat="1" ht="14.1" customHeight="1" x14ac:dyDescent="0.15">
      <c r="A36" s="196"/>
      <c r="B36" s="543"/>
      <c r="C36" s="542" t="s">
        <v>442</v>
      </c>
      <c r="D36" s="541"/>
      <c r="E36" s="540">
        <v>4506403</v>
      </c>
      <c r="F36" s="540">
        <v>928947</v>
      </c>
      <c r="G36" s="540">
        <v>564209</v>
      </c>
      <c r="H36" s="540">
        <v>311829</v>
      </c>
      <c r="I36" s="540">
        <v>1286356</v>
      </c>
      <c r="J36" s="540">
        <v>646966</v>
      </c>
      <c r="K36" s="540">
        <v>768096</v>
      </c>
      <c r="L36" s="540">
        <v>426086</v>
      </c>
      <c r="M36" s="540">
        <v>342010</v>
      </c>
      <c r="N36" s="540">
        <v>286941</v>
      </c>
      <c r="O36" s="540">
        <v>61198</v>
      </c>
      <c r="P36" s="540">
        <v>8479</v>
      </c>
      <c r="Q36" s="540">
        <v>10171</v>
      </c>
      <c r="R36" s="539">
        <v>1936869</v>
      </c>
      <c r="S36" s="539">
        <v>1389941</v>
      </c>
      <c r="T36" s="539">
        <v>546928</v>
      </c>
      <c r="U36" s="539">
        <v>94168</v>
      </c>
      <c r="V36" s="538" t="s">
        <v>441</v>
      </c>
      <c r="W36" s="196"/>
    </row>
    <row r="37" spans="1:23" s="205" customFormat="1" ht="14.25" customHeight="1" x14ac:dyDescent="0.15">
      <c r="A37" s="196"/>
      <c r="B37" s="537"/>
      <c r="C37" s="536" t="s">
        <v>258</v>
      </c>
      <c r="D37" s="535"/>
      <c r="E37" s="546">
        <v>9837251</v>
      </c>
      <c r="F37" s="546">
        <v>1536158</v>
      </c>
      <c r="G37" s="546">
        <v>1436325</v>
      </c>
      <c r="H37" s="546">
        <v>884220</v>
      </c>
      <c r="I37" s="546">
        <v>2528005</v>
      </c>
      <c r="J37" s="546">
        <v>1400916</v>
      </c>
      <c r="K37" s="546">
        <v>2051627</v>
      </c>
      <c r="L37" s="546">
        <v>726015</v>
      </c>
      <c r="M37" s="546">
        <v>1325612</v>
      </c>
      <c r="N37" s="546">
        <v>460603</v>
      </c>
      <c r="O37" s="546">
        <v>228757</v>
      </c>
      <c r="P37" s="546">
        <v>8400</v>
      </c>
      <c r="Q37" s="534">
        <v>13848</v>
      </c>
      <c r="R37" s="545">
        <v>2152913</v>
      </c>
      <c r="S37" s="545">
        <v>1464940</v>
      </c>
      <c r="T37" s="545">
        <v>687973</v>
      </c>
      <c r="U37" s="545">
        <v>107660</v>
      </c>
      <c r="V37" s="532" t="s">
        <v>1453</v>
      </c>
      <c r="W37" s="196"/>
    </row>
    <row r="38" spans="1:23" s="205" customFormat="1" ht="14.1" customHeight="1" x14ac:dyDescent="0.15">
      <c r="A38" s="196"/>
      <c r="B38" s="531" t="s">
        <v>705</v>
      </c>
      <c r="C38" s="530" t="s">
        <v>443</v>
      </c>
      <c r="D38" s="355"/>
      <c r="E38" s="516">
        <v>5392587</v>
      </c>
      <c r="F38" s="516">
        <v>669583</v>
      </c>
      <c r="G38" s="516">
        <v>1003120</v>
      </c>
      <c r="H38" s="516">
        <v>569872</v>
      </c>
      <c r="I38" s="516">
        <v>1114494</v>
      </c>
      <c r="J38" s="516">
        <v>801831</v>
      </c>
      <c r="K38" s="516">
        <v>1233687</v>
      </c>
      <c r="L38" s="516">
        <v>284220</v>
      </c>
      <c r="M38" s="516">
        <v>949467</v>
      </c>
      <c r="N38" s="516">
        <v>177740</v>
      </c>
      <c r="O38" s="516">
        <v>173172</v>
      </c>
      <c r="P38" s="516" t="s">
        <v>555</v>
      </c>
      <c r="Q38" s="528">
        <v>4203</v>
      </c>
      <c r="R38" s="544">
        <v>220729</v>
      </c>
      <c r="S38" s="544">
        <v>76533</v>
      </c>
      <c r="T38" s="544">
        <v>144196</v>
      </c>
      <c r="U38" s="516" t="s">
        <v>555</v>
      </c>
      <c r="V38" s="142" t="s">
        <v>266</v>
      </c>
      <c r="W38" s="196"/>
    </row>
    <row r="39" spans="1:23" s="205" customFormat="1" ht="14.1" customHeight="1" x14ac:dyDescent="0.15">
      <c r="A39" s="196"/>
      <c r="B39" s="543"/>
      <c r="C39" s="542" t="s">
        <v>442</v>
      </c>
      <c r="D39" s="541"/>
      <c r="E39" s="540">
        <v>4444664</v>
      </c>
      <c r="F39" s="540">
        <v>866575</v>
      </c>
      <c r="G39" s="540">
        <v>433205</v>
      </c>
      <c r="H39" s="540">
        <v>314348</v>
      </c>
      <c r="I39" s="540">
        <v>1413511</v>
      </c>
      <c r="J39" s="540">
        <v>599085</v>
      </c>
      <c r="K39" s="540">
        <v>817940</v>
      </c>
      <c r="L39" s="540">
        <v>441795</v>
      </c>
      <c r="M39" s="540">
        <v>376145</v>
      </c>
      <c r="N39" s="540">
        <v>282863</v>
      </c>
      <c r="O39" s="540">
        <v>55585</v>
      </c>
      <c r="P39" s="540">
        <v>8400</v>
      </c>
      <c r="Q39" s="540">
        <v>9645</v>
      </c>
      <c r="R39" s="539">
        <v>1932184</v>
      </c>
      <c r="S39" s="539">
        <v>1388407</v>
      </c>
      <c r="T39" s="539">
        <v>543777</v>
      </c>
      <c r="U39" s="539">
        <v>107660</v>
      </c>
      <c r="V39" s="538" t="s">
        <v>441</v>
      </c>
      <c r="W39" s="196"/>
    </row>
    <row r="40" spans="1:23" s="205" customFormat="1" ht="14.25" customHeight="1" x14ac:dyDescent="0.15">
      <c r="A40" s="196"/>
      <c r="B40" s="537"/>
      <c r="C40" s="536" t="s">
        <v>258</v>
      </c>
      <c r="D40" s="535"/>
      <c r="E40" s="546">
        <v>10243820</v>
      </c>
      <c r="F40" s="546">
        <v>1623766</v>
      </c>
      <c r="G40" s="546">
        <v>1506981</v>
      </c>
      <c r="H40" s="546">
        <v>914334</v>
      </c>
      <c r="I40" s="546">
        <v>2728473</v>
      </c>
      <c r="J40" s="546">
        <v>1353802</v>
      </c>
      <c r="K40" s="546">
        <v>2116464</v>
      </c>
      <c r="L40" s="546">
        <v>762188</v>
      </c>
      <c r="M40" s="546">
        <v>1354276</v>
      </c>
      <c r="N40" s="546">
        <v>478928</v>
      </c>
      <c r="O40" s="546">
        <v>202815</v>
      </c>
      <c r="P40" s="546">
        <v>8415</v>
      </c>
      <c r="Q40" s="534">
        <v>13784</v>
      </c>
      <c r="R40" s="545">
        <v>2082484</v>
      </c>
      <c r="S40" s="545">
        <v>1437482</v>
      </c>
      <c r="T40" s="545">
        <v>645002</v>
      </c>
      <c r="U40" s="545">
        <v>71571</v>
      </c>
      <c r="V40" s="532" t="s">
        <v>1454</v>
      </c>
      <c r="W40" s="196"/>
    </row>
    <row r="41" spans="1:23" s="205" customFormat="1" ht="14.1" customHeight="1" x14ac:dyDescent="0.15">
      <c r="A41" s="196"/>
      <c r="B41" s="531" t="s">
        <v>706</v>
      </c>
      <c r="C41" s="530" t="s">
        <v>443</v>
      </c>
      <c r="D41" s="355"/>
      <c r="E41" s="516">
        <v>5655035</v>
      </c>
      <c r="F41" s="516">
        <v>696685</v>
      </c>
      <c r="G41" s="516">
        <v>1117366</v>
      </c>
      <c r="H41" s="516">
        <v>597510</v>
      </c>
      <c r="I41" s="516">
        <v>1185418</v>
      </c>
      <c r="J41" s="516">
        <v>783077</v>
      </c>
      <c r="K41" s="516">
        <v>1274979</v>
      </c>
      <c r="L41" s="516">
        <v>301794</v>
      </c>
      <c r="M41" s="516">
        <v>973185</v>
      </c>
      <c r="N41" s="516">
        <v>196083</v>
      </c>
      <c r="O41" s="516">
        <v>152599</v>
      </c>
      <c r="P41" s="516" t="s">
        <v>555</v>
      </c>
      <c r="Q41" s="528">
        <v>3462</v>
      </c>
      <c r="R41" s="544">
        <v>217869</v>
      </c>
      <c r="S41" s="544">
        <v>73961</v>
      </c>
      <c r="T41" s="544">
        <v>143908</v>
      </c>
      <c r="U41" s="516" t="s">
        <v>555</v>
      </c>
      <c r="V41" s="142" t="s">
        <v>266</v>
      </c>
      <c r="W41" s="196"/>
    </row>
    <row r="42" spans="1:23" s="205" customFormat="1" ht="14.1" customHeight="1" x14ac:dyDescent="0.15">
      <c r="A42" s="196"/>
      <c r="B42" s="543"/>
      <c r="C42" s="542" t="s">
        <v>442</v>
      </c>
      <c r="D42" s="541"/>
      <c r="E42" s="540">
        <v>4588785</v>
      </c>
      <c r="F42" s="540">
        <v>927081</v>
      </c>
      <c r="G42" s="540">
        <v>389615</v>
      </c>
      <c r="H42" s="540">
        <v>316824</v>
      </c>
      <c r="I42" s="540">
        <v>1543055</v>
      </c>
      <c r="J42" s="540">
        <v>570725</v>
      </c>
      <c r="K42" s="540">
        <v>841485</v>
      </c>
      <c r="L42" s="540">
        <v>460394</v>
      </c>
      <c r="M42" s="540">
        <v>381091</v>
      </c>
      <c r="N42" s="540">
        <v>282845</v>
      </c>
      <c r="O42" s="540">
        <v>50216</v>
      </c>
      <c r="P42" s="540">
        <v>8415</v>
      </c>
      <c r="Q42" s="540">
        <v>10322</v>
      </c>
      <c r="R42" s="539">
        <v>1864615</v>
      </c>
      <c r="S42" s="539">
        <v>1363521</v>
      </c>
      <c r="T42" s="539">
        <v>501094</v>
      </c>
      <c r="U42" s="539">
        <v>71571</v>
      </c>
      <c r="V42" s="538" t="s">
        <v>441</v>
      </c>
      <c r="W42" s="196"/>
    </row>
    <row r="43" spans="1:23" s="205" customFormat="1" ht="14.25" customHeight="1" x14ac:dyDescent="0.15">
      <c r="A43" s="196"/>
      <c r="B43" s="537"/>
      <c r="C43" s="536" t="s">
        <v>258</v>
      </c>
      <c r="D43" s="535"/>
      <c r="E43" s="546">
        <v>10389470</v>
      </c>
      <c r="F43" s="546">
        <v>1673500</v>
      </c>
      <c r="G43" s="546">
        <v>1401362</v>
      </c>
      <c r="H43" s="546">
        <v>979098</v>
      </c>
      <c r="I43" s="546">
        <v>2694039</v>
      </c>
      <c r="J43" s="546">
        <v>1498362</v>
      </c>
      <c r="K43" s="546">
        <v>2143109</v>
      </c>
      <c r="L43" s="546">
        <v>733589</v>
      </c>
      <c r="M43" s="546">
        <v>1409520</v>
      </c>
      <c r="N43" s="546">
        <v>476349</v>
      </c>
      <c r="O43" s="546">
        <v>201975</v>
      </c>
      <c r="P43" s="546">
        <v>8539</v>
      </c>
      <c r="Q43" s="534">
        <v>15226</v>
      </c>
      <c r="R43" s="545">
        <v>1905375</v>
      </c>
      <c r="S43" s="545">
        <v>1271830</v>
      </c>
      <c r="T43" s="545">
        <v>633545</v>
      </c>
      <c r="U43" s="545">
        <v>158631</v>
      </c>
      <c r="V43" s="532" t="s">
        <v>1455</v>
      </c>
      <c r="W43" s="196"/>
    </row>
    <row r="44" spans="1:23" s="205" customFormat="1" ht="14.1" customHeight="1" x14ac:dyDescent="0.15">
      <c r="A44" s="196"/>
      <c r="B44" s="531" t="s">
        <v>707</v>
      </c>
      <c r="C44" s="530" t="s">
        <v>443</v>
      </c>
      <c r="D44" s="355"/>
      <c r="E44" s="516">
        <v>5643501</v>
      </c>
      <c r="F44" s="516">
        <v>711113</v>
      </c>
      <c r="G44" s="516">
        <v>962838</v>
      </c>
      <c r="H44" s="516">
        <v>627962</v>
      </c>
      <c r="I44" s="516">
        <v>1142173</v>
      </c>
      <c r="J44" s="516">
        <v>854026</v>
      </c>
      <c r="K44" s="516">
        <v>1345389</v>
      </c>
      <c r="L44" s="516">
        <v>293603</v>
      </c>
      <c r="M44" s="516">
        <v>1051786</v>
      </c>
      <c r="N44" s="516">
        <v>182762</v>
      </c>
      <c r="O44" s="516">
        <v>155566</v>
      </c>
      <c r="P44" s="516" t="s">
        <v>555</v>
      </c>
      <c r="Q44" s="528">
        <v>3941</v>
      </c>
      <c r="R44" s="544">
        <v>198948</v>
      </c>
      <c r="S44" s="544">
        <v>75566</v>
      </c>
      <c r="T44" s="544">
        <v>123382</v>
      </c>
      <c r="U44" s="516" t="s">
        <v>555</v>
      </c>
      <c r="V44" s="142" t="s">
        <v>266</v>
      </c>
      <c r="W44" s="196"/>
    </row>
    <row r="45" spans="1:23" s="205" customFormat="1" ht="14.1" customHeight="1" x14ac:dyDescent="0.15">
      <c r="A45" s="196"/>
      <c r="B45" s="543"/>
      <c r="C45" s="542" t="s">
        <v>442</v>
      </c>
      <c r="D45" s="541"/>
      <c r="E45" s="540">
        <v>4745969</v>
      </c>
      <c r="F45" s="540">
        <v>962387</v>
      </c>
      <c r="G45" s="540">
        <v>438524</v>
      </c>
      <c r="H45" s="540">
        <v>351136</v>
      </c>
      <c r="I45" s="540">
        <v>1551866</v>
      </c>
      <c r="J45" s="540">
        <v>644336</v>
      </c>
      <c r="K45" s="540">
        <v>797720</v>
      </c>
      <c r="L45" s="540">
        <v>439986</v>
      </c>
      <c r="M45" s="540">
        <v>357734</v>
      </c>
      <c r="N45" s="540">
        <v>293587</v>
      </c>
      <c r="O45" s="540">
        <v>46409</v>
      </c>
      <c r="P45" s="540">
        <v>8539</v>
      </c>
      <c r="Q45" s="540">
        <v>11285</v>
      </c>
      <c r="R45" s="539">
        <v>1706427</v>
      </c>
      <c r="S45" s="539">
        <v>1196264</v>
      </c>
      <c r="T45" s="539">
        <v>510163</v>
      </c>
      <c r="U45" s="539">
        <v>158631</v>
      </c>
      <c r="V45" s="538" t="s">
        <v>441</v>
      </c>
      <c r="W45" s="196"/>
    </row>
    <row r="46" spans="1:23" s="205" customFormat="1" ht="14.25" customHeight="1" x14ac:dyDescent="0.15">
      <c r="A46" s="196"/>
      <c r="B46" s="537"/>
      <c r="C46" s="536" t="s">
        <v>258</v>
      </c>
      <c r="D46" s="535"/>
      <c r="E46" s="546">
        <v>9666523</v>
      </c>
      <c r="F46" s="546">
        <v>1727692</v>
      </c>
      <c r="G46" s="546">
        <v>1457267</v>
      </c>
      <c r="H46" s="546">
        <v>850646</v>
      </c>
      <c r="I46" s="546">
        <v>2300430</v>
      </c>
      <c r="J46" s="546">
        <v>1393019</v>
      </c>
      <c r="K46" s="546">
        <v>1937469</v>
      </c>
      <c r="L46" s="546">
        <v>731248</v>
      </c>
      <c r="M46" s="546">
        <v>1206221</v>
      </c>
      <c r="N46" s="546">
        <v>460599</v>
      </c>
      <c r="O46" s="546">
        <v>208161</v>
      </c>
      <c r="P46" s="546">
        <v>8719</v>
      </c>
      <c r="Q46" s="534">
        <v>16254</v>
      </c>
      <c r="R46" s="545">
        <v>1838944</v>
      </c>
      <c r="S46" s="545">
        <v>1201377</v>
      </c>
      <c r="T46" s="545">
        <v>637567</v>
      </c>
      <c r="U46" s="545">
        <v>105723</v>
      </c>
      <c r="V46" s="532" t="s">
        <v>1456</v>
      </c>
      <c r="W46" s="196"/>
    </row>
    <row r="47" spans="1:23" s="205" customFormat="1" ht="14.1" customHeight="1" x14ac:dyDescent="0.15">
      <c r="A47" s="196"/>
      <c r="B47" s="531" t="s">
        <v>708</v>
      </c>
      <c r="C47" s="530" t="s">
        <v>443</v>
      </c>
      <c r="D47" s="355"/>
      <c r="E47" s="516">
        <v>5110010</v>
      </c>
      <c r="F47" s="516">
        <v>753112</v>
      </c>
      <c r="G47" s="516">
        <v>983981</v>
      </c>
      <c r="H47" s="516">
        <v>493039</v>
      </c>
      <c r="I47" s="516">
        <v>948285</v>
      </c>
      <c r="J47" s="516">
        <v>753630</v>
      </c>
      <c r="K47" s="516">
        <v>1177963</v>
      </c>
      <c r="L47" s="516">
        <v>291478</v>
      </c>
      <c r="M47" s="516">
        <v>886485</v>
      </c>
      <c r="N47" s="516">
        <v>170119</v>
      </c>
      <c r="O47" s="516">
        <v>154314</v>
      </c>
      <c r="P47" s="516" t="s">
        <v>555</v>
      </c>
      <c r="Q47" s="528">
        <v>4563</v>
      </c>
      <c r="R47" s="544">
        <v>205215</v>
      </c>
      <c r="S47" s="544">
        <v>75821</v>
      </c>
      <c r="T47" s="544">
        <v>129394</v>
      </c>
      <c r="U47" s="516" t="s">
        <v>555</v>
      </c>
      <c r="V47" s="142" t="s">
        <v>266</v>
      </c>
      <c r="W47" s="196"/>
    </row>
    <row r="48" spans="1:23" s="205" customFormat="1" ht="14.1" customHeight="1" x14ac:dyDescent="0.15">
      <c r="A48" s="196"/>
      <c r="B48" s="543"/>
      <c r="C48" s="542" t="s">
        <v>442</v>
      </c>
      <c r="D48" s="541"/>
      <c r="E48" s="540">
        <v>4556513</v>
      </c>
      <c r="F48" s="540">
        <v>974580</v>
      </c>
      <c r="G48" s="540">
        <v>473286</v>
      </c>
      <c r="H48" s="540">
        <v>357607</v>
      </c>
      <c r="I48" s="540">
        <v>1352145</v>
      </c>
      <c r="J48" s="540">
        <v>639389</v>
      </c>
      <c r="K48" s="540">
        <v>759506</v>
      </c>
      <c r="L48" s="540">
        <v>439770</v>
      </c>
      <c r="M48" s="540">
        <v>319736</v>
      </c>
      <c r="N48" s="540">
        <v>290480</v>
      </c>
      <c r="O48" s="540">
        <v>53847</v>
      </c>
      <c r="P48" s="540">
        <v>8719</v>
      </c>
      <c r="Q48" s="540">
        <v>11691</v>
      </c>
      <c r="R48" s="539">
        <v>1633729</v>
      </c>
      <c r="S48" s="539">
        <v>1125556</v>
      </c>
      <c r="T48" s="539">
        <v>508173</v>
      </c>
      <c r="U48" s="539">
        <v>105723</v>
      </c>
      <c r="V48" s="538" t="s">
        <v>441</v>
      </c>
      <c r="W48" s="196"/>
    </row>
    <row r="49" spans="1:23" s="205" customFormat="1" ht="13.5" customHeight="1" x14ac:dyDescent="0.15">
      <c r="A49" s="196"/>
      <c r="B49" s="1035" t="s">
        <v>1457</v>
      </c>
      <c r="C49" s="1035"/>
      <c r="D49" s="549"/>
      <c r="E49" s="548"/>
      <c r="F49" s="528"/>
      <c r="G49" s="528"/>
      <c r="H49" s="528"/>
      <c r="I49" s="528"/>
      <c r="J49" s="528"/>
      <c r="K49" s="516"/>
      <c r="L49" s="528"/>
      <c r="M49" s="528"/>
      <c r="N49" s="528"/>
      <c r="O49" s="528"/>
      <c r="P49" s="528"/>
      <c r="Q49" s="528"/>
      <c r="R49" s="544"/>
      <c r="S49" s="544"/>
      <c r="T49" s="544"/>
      <c r="U49" s="544"/>
      <c r="V49" s="547"/>
      <c r="W49" s="196"/>
    </row>
    <row r="50" spans="1:23" s="205" customFormat="1" ht="14.25" customHeight="1" x14ac:dyDescent="0.15">
      <c r="A50" s="196"/>
      <c r="B50" s="537"/>
      <c r="C50" s="536" t="s">
        <v>258</v>
      </c>
      <c r="D50" s="535"/>
      <c r="E50" s="546">
        <v>10354615</v>
      </c>
      <c r="F50" s="546">
        <v>1903620</v>
      </c>
      <c r="G50" s="546">
        <v>1734429</v>
      </c>
      <c r="H50" s="546">
        <v>866534</v>
      </c>
      <c r="I50" s="546">
        <v>2109346</v>
      </c>
      <c r="J50" s="546">
        <v>1685403</v>
      </c>
      <c r="K50" s="546">
        <v>2055283</v>
      </c>
      <c r="L50" s="546">
        <v>758787</v>
      </c>
      <c r="M50" s="546">
        <v>1296496</v>
      </c>
      <c r="N50" s="546">
        <v>483030</v>
      </c>
      <c r="O50" s="546">
        <v>224522</v>
      </c>
      <c r="P50" s="546">
        <v>8937</v>
      </c>
      <c r="Q50" s="546">
        <v>16702</v>
      </c>
      <c r="R50" s="545">
        <v>1800871</v>
      </c>
      <c r="S50" s="545">
        <v>1138036</v>
      </c>
      <c r="T50" s="545">
        <v>662835</v>
      </c>
      <c r="U50" s="545">
        <v>88820</v>
      </c>
      <c r="V50" s="532" t="s">
        <v>1458</v>
      </c>
      <c r="W50" s="196"/>
    </row>
    <row r="51" spans="1:23" s="205" customFormat="1" ht="14.1" customHeight="1" x14ac:dyDescent="0.15">
      <c r="A51" s="196"/>
      <c r="B51" s="531" t="s">
        <v>444</v>
      </c>
      <c r="C51" s="530" t="s">
        <v>443</v>
      </c>
      <c r="D51" s="355"/>
      <c r="E51" s="516">
        <v>5691262</v>
      </c>
      <c r="F51" s="516">
        <v>874861</v>
      </c>
      <c r="G51" s="516">
        <v>1220925</v>
      </c>
      <c r="H51" s="516">
        <v>523700</v>
      </c>
      <c r="I51" s="516">
        <v>888060</v>
      </c>
      <c r="J51" s="516">
        <v>929958</v>
      </c>
      <c r="K51" s="516">
        <v>1253758</v>
      </c>
      <c r="L51" s="516">
        <v>299791</v>
      </c>
      <c r="M51" s="516">
        <v>953967</v>
      </c>
      <c r="N51" s="516">
        <v>190696</v>
      </c>
      <c r="O51" s="516">
        <v>158253</v>
      </c>
      <c r="P51" s="516" t="s">
        <v>555</v>
      </c>
      <c r="Q51" s="516">
        <v>4647</v>
      </c>
      <c r="R51" s="544">
        <v>207213</v>
      </c>
      <c r="S51" s="544">
        <v>70719</v>
      </c>
      <c r="T51" s="544">
        <v>136494</v>
      </c>
      <c r="U51" s="516" t="s">
        <v>555</v>
      </c>
      <c r="V51" s="142" t="s">
        <v>266</v>
      </c>
      <c r="W51" s="196"/>
    </row>
    <row r="52" spans="1:23" s="205" customFormat="1" ht="14.1" customHeight="1" x14ac:dyDescent="0.15">
      <c r="A52" s="196"/>
      <c r="B52" s="543"/>
      <c r="C52" s="542" t="s">
        <v>442</v>
      </c>
      <c r="D52" s="541"/>
      <c r="E52" s="540">
        <v>4663353</v>
      </c>
      <c r="F52" s="540">
        <v>1028759</v>
      </c>
      <c r="G52" s="540">
        <v>513504</v>
      </c>
      <c r="H52" s="540">
        <v>342834</v>
      </c>
      <c r="I52" s="540">
        <v>1221286</v>
      </c>
      <c r="J52" s="540">
        <v>755445</v>
      </c>
      <c r="K52" s="540">
        <v>801525</v>
      </c>
      <c r="L52" s="540">
        <v>458996</v>
      </c>
      <c r="M52" s="540">
        <v>342529</v>
      </c>
      <c r="N52" s="540">
        <v>292334</v>
      </c>
      <c r="O52" s="540">
        <v>66269</v>
      </c>
      <c r="P52" s="540">
        <v>8937</v>
      </c>
      <c r="Q52" s="540">
        <v>12055</v>
      </c>
      <c r="R52" s="539">
        <v>1593658</v>
      </c>
      <c r="S52" s="539">
        <v>1067317</v>
      </c>
      <c r="T52" s="539">
        <v>526341</v>
      </c>
      <c r="U52" s="539">
        <v>88820</v>
      </c>
      <c r="V52" s="538" t="s">
        <v>441</v>
      </c>
      <c r="W52" s="196"/>
    </row>
    <row r="53" spans="1:23" s="205" customFormat="1" ht="14.25" customHeight="1" x14ac:dyDescent="0.15">
      <c r="A53" s="196"/>
      <c r="B53" s="537"/>
      <c r="C53" s="536" t="s">
        <v>258</v>
      </c>
      <c r="D53" s="535"/>
      <c r="E53" s="546">
        <v>8902450</v>
      </c>
      <c r="F53" s="546">
        <v>1795520</v>
      </c>
      <c r="G53" s="546">
        <v>1347164</v>
      </c>
      <c r="H53" s="546">
        <v>802494</v>
      </c>
      <c r="I53" s="546">
        <v>1581312</v>
      </c>
      <c r="J53" s="546">
        <v>1432496</v>
      </c>
      <c r="K53" s="546">
        <v>1943464</v>
      </c>
      <c r="L53" s="546">
        <v>721234</v>
      </c>
      <c r="M53" s="546">
        <v>1222230</v>
      </c>
      <c r="N53" s="546">
        <v>478235</v>
      </c>
      <c r="O53" s="546">
        <v>216893</v>
      </c>
      <c r="P53" s="546">
        <v>9039</v>
      </c>
      <c r="Q53" s="546">
        <v>15374</v>
      </c>
      <c r="R53" s="545">
        <v>1616551</v>
      </c>
      <c r="S53" s="545">
        <v>962953</v>
      </c>
      <c r="T53" s="545">
        <v>653598</v>
      </c>
      <c r="U53" s="545">
        <v>207032</v>
      </c>
      <c r="V53" s="532" t="s">
        <v>1459</v>
      </c>
      <c r="W53" s="196"/>
    </row>
    <row r="54" spans="1:23" s="205" customFormat="1" ht="14.1" customHeight="1" x14ac:dyDescent="0.15">
      <c r="A54" s="196"/>
      <c r="B54" s="531" t="s">
        <v>697</v>
      </c>
      <c r="C54" s="530" t="s">
        <v>443</v>
      </c>
      <c r="D54" s="355"/>
      <c r="E54" s="516">
        <v>4760606</v>
      </c>
      <c r="F54" s="516">
        <v>775616</v>
      </c>
      <c r="G54" s="516">
        <v>1016582</v>
      </c>
      <c r="H54" s="516">
        <v>454123</v>
      </c>
      <c r="I54" s="516">
        <v>628799</v>
      </c>
      <c r="J54" s="516">
        <v>726863</v>
      </c>
      <c r="K54" s="516">
        <v>1158623</v>
      </c>
      <c r="L54" s="516">
        <v>290316</v>
      </c>
      <c r="M54" s="516">
        <v>868307</v>
      </c>
      <c r="N54" s="516">
        <v>189190</v>
      </c>
      <c r="O54" s="516">
        <v>156427</v>
      </c>
      <c r="P54" s="516" t="s">
        <v>555</v>
      </c>
      <c r="Q54" s="516">
        <v>3629</v>
      </c>
      <c r="R54" s="544">
        <v>222902</v>
      </c>
      <c r="S54" s="544">
        <v>76651</v>
      </c>
      <c r="T54" s="544">
        <v>146251</v>
      </c>
      <c r="U54" s="516" t="s">
        <v>555</v>
      </c>
      <c r="V54" s="142" t="s">
        <v>266</v>
      </c>
      <c r="W54" s="196"/>
    </row>
    <row r="55" spans="1:23" s="205" customFormat="1" ht="14.1" customHeight="1" x14ac:dyDescent="0.15">
      <c r="A55" s="196"/>
      <c r="B55" s="543"/>
      <c r="C55" s="542" t="s">
        <v>442</v>
      </c>
      <c r="D55" s="541"/>
      <c r="E55" s="540">
        <v>4141844</v>
      </c>
      <c r="F55" s="540">
        <v>1019904</v>
      </c>
      <c r="G55" s="540">
        <v>330582</v>
      </c>
      <c r="H55" s="540">
        <v>348371</v>
      </c>
      <c r="I55" s="540">
        <v>952513</v>
      </c>
      <c r="J55" s="540">
        <v>705633</v>
      </c>
      <c r="K55" s="540">
        <v>784841</v>
      </c>
      <c r="L55" s="540">
        <v>430918</v>
      </c>
      <c r="M55" s="540">
        <v>353923</v>
      </c>
      <c r="N55" s="540">
        <v>289045</v>
      </c>
      <c r="O55" s="540">
        <v>60466</v>
      </c>
      <c r="P55" s="540">
        <v>9039</v>
      </c>
      <c r="Q55" s="540">
        <v>11745</v>
      </c>
      <c r="R55" s="539">
        <v>1393649</v>
      </c>
      <c r="S55" s="539">
        <v>886302</v>
      </c>
      <c r="T55" s="539">
        <v>507347</v>
      </c>
      <c r="U55" s="539">
        <v>207032</v>
      </c>
      <c r="V55" s="538" t="s">
        <v>441</v>
      </c>
      <c r="W55" s="196"/>
    </row>
    <row r="56" spans="1:23" s="205" customFormat="1" ht="14.25" customHeight="1" x14ac:dyDescent="0.15">
      <c r="A56" s="196"/>
      <c r="B56" s="537"/>
      <c r="C56" s="536" t="s">
        <v>258</v>
      </c>
      <c r="D56" s="535"/>
      <c r="E56" s="534">
        <v>8737380</v>
      </c>
      <c r="F56" s="534">
        <v>1870435</v>
      </c>
      <c r="G56" s="534">
        <v>1424279</v>
      </c>
      <c r="H56" s="534">
        <v>815744</v>
      </c>
      <c r="I56" s="534">
        <v>1445009</v>
      </c>
      <c r="J56" s="534">
        <v>1410072</v>
      </c>
      <c r="K56" s="534">
        <v>1771841</v>
      </c>
      <c r="L56" s="534">
        <v>712128</v>
      </c>
      <c r="M56" s="534">
        <v>1059713</v>
      </c>
      <c r="N56" s="534">
        <v>504522</v>
      </c>
      <c r="O56" s="534">
        <v>223956</v>
      </c>
      <c r="P56" s="534">
        <v>8893</v>
      </c>
      <c r="Q56" s="534">
        <v>16275</v>
      </c>
      <c r="R56" s="533">
        <v>1610562</v>
      </c>
      <c r="S56" s="533">
        <v>1022180</v>
      </c>
      <c r="T56" s="533">
        <v>588382</v>
      </c>
      <c r="U56" s="533">
        <v>86709</v>
      </c>
      <c r="V56" s="532" t="s">
        <v>1460</v>
      </c>
      <c r="W56" s="196"/>
    </row>
    <row r="57" spans="1:23" s="205" customFormat="1" ht="14.1" customHeight="1" x14ac:dyDescent="0.15">
      <c r="A57" s="196"/>
      <c r="B57" s="531" t="s">
        <v>698</v>
      </c>
      <c r="C57" s="530" t="s">
        <v>443</v>
      </c>
      <c r="D57" s="355"/>
      <c r="E57" s="528">
        <v>4740549</v>
      </c>
      <c r="F57" s="528">
        <v>778494</v>
      </c>
      <c r="G57" s="528">
        <v>996118</v>
      </c>
      <c r="H57" s="528">
        <v>490115</v>
      </c>
      <c r="I57" s="528">
        <v>700378</v>
      </c>
      <c r="J57" s="528">
        <v>716197</v>
      </c>
      <c r="K57" s="529">
        <v>1059247</v>
      </c>
      <c r="L57" s="528">
        <v>298997</v>
      </c>
      <c r="M57" s="528">
        <v>760250</v>
      </c>
      <c r="N57" s="528">
        <v>204557</v>
      </c>
      <c r="O57" s="528">
        <v>166773</v>
      </c>
      <c r="P57" s="516" t="s">
        <v>555</v>
      </c>
      <c r="Q57" s="528">
        <v>3993</v>
      </c>
      <c r="R57" s="360">
        <v>238512</v>
      </c>
      <c r="S57" s="360">
        <v>92720</v>
      </c>
      <c r="T57" s="360">
        <v>145792</v>
      </c>
      <c r="U57" s="516" t="s">
        <v>555</v>
      </c>
      <c r="V57" s="142" t="s">
        <v>266</v>
      </c>
      <c r="W57" s="196"/>
    </row>
    <row r="58" spans="1:23" s="205" customFormat="1" ht="14.1" customHeight="1" x14ac:dyDescent="0.15">
      <c r="A58" s="196"/>
      <c r="B58" s="527"/>
      <c r="C58" s="526" t="s">
        <v>442</v>
      </c>
      <c r="D58" s="525"/>
      <c r="E58" s="523">
        <v>3996831</v>
      </c>
      <c r="F58" s="523">
        <v>1091941</v>
      </c>
      <c r="G58" s="523">
        <v>428161</v>
      </c>
      <c r="H58" s="523">
        <v>325629</v>
      </c>
      <c r="I58" s="523">
        <v>744631</v>
      </c>
      <c r="J58" s="523">
        <v>693875</v>
      </c>
      <c r="K58" s="524">
        <v>712594</v>
      </c>
      <c r="L58" s="523">
        <v>413131</v>
      </c>
      <c r="M58" s="523">
        <v>299463</v>
      </c>
      <c r="N58" s="523">
        <v>299965</v>
      </c>
      <c r="O58" s="523">
        <v>57183</v>
      </c>
      <c r="P58" s="523">
        <v>8893</v>
      </c>
      <c r="Q58" s="523">
        <v>12282</v>
      </c>
      <c r="R58" s="513">
        <v>1372050</v>
      </c>
      <c r="S58" s="513">
        <v>929460</v>
      </c>
      <c r="T58" s="513">
        <v>442590</v>
      </c>
      <c r="U58" s="513">
        <v>86709</v>
      </c>
      <c r="V58" s="522" t="s">
        <v>441</v>
      </c>
      <c r="W58" s="196"/>
    </row>
    <row r="59" spans="1:23" s="149" customFormat="1" ht="14.25" customHeight="1" x14ac:dyDescent="0.15">
      <c r="A59" s="843"/>
      <c r="B59" s="149" t="s">
        <v>440</v>
      </c>
      <c r="E59" s="521"/>
      <c r="F59" s="521"/>
      <c r="G59" s="521"/>
      <c r="H59" s="521"/>
      <c r="I59" s="521"/>
      <c r="J59" s="521"/>
      <c r="L59" s="521"/>
      <c r="M59" s="521"/>
      <c r="N59" s="521" t="s">
        <v>712</v>
      </c>
      <c r="O59" s="521"/>
      <c r="P59" s="521"/>
      <c r="Q59" s="521"/>
      <c r="T59" s="520"/>
      <c r="U59" s="520"/>
      <c r="W59" s="843"/>
    </row>
    <row r="60" spans="1:23" s="205" customFormat="1" ht="14.1" customHeight="1" x14ac:dyDescent="0.15">
      <c r="A60" s="365"/>
      <c r="B60" s="206" t="s">
        <v>664</v>
      </c>
      <c r="C60" s="150"/>
      <c r="E60" s="519"/>
      <c r="F60" s="519"/>
      <c r="G60" s="519"/>
      <c r="H60" s="519"/>
      <c r="I60" s="519"/>
      <c r="J60" s="519"/>
      <c r="K60" s="519"/>
      <c r="L60" s="519"/>
      <c r="M60" s="519"/>
      <c r="N60" s="207" t="s">
        <v>713</v>
      </c>
      <c r="O60" s="519"/>
      <c r="P60" s="519"/>
      <c r="Q60" s="519"/>
      <c r="T60" s="338"/>
      <c r="U60" s="338"/>
      <c r="W60" s="339"/>
    </row>
    <row r="61" spans="1:23" x14ac:dyDescent="0.15">
      <c r="A61" s="518"/>
      <c r="B61" s="206" t="s">
        <v>666</v>
      </c>
      <c r="C61" s="255"/>
      <c r="W61" s="367"/>
    </row>
  </sheetData>
  <mergeCells count="5">
    <mergeCell ref="V7:V10"/>
    <mergeCell ref="B8:D8"/>
    <mergeCell ref="B11:C11"/>
    <mergeCell ref="B24:C24"/>
    <mergeCell ref="B49:C49"/>
  </mergeCells>
  <phoneticPr fontId="28"/>
  <pageMargins left="0.55118110236220474" right="0.51181102362204722" top="0.59055118110236227" bottom="0.59055118110236227" header="0.23622047244094491" footer="0.15748031496062992"/>
  <pageSetup paperSize="9" scale="9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view="pageBreakPreview" zoomScaleNormal="70" zoomScaleSheetLayoutView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/>
    </sheetView>
  </sheetViews>
  <sheetFormatPr defaultRowHeight="13.5" x14ac:dyDescent="0.15"/>
  <cols>
    <col min="1" max="1" width="2.625" style="255" customWidth="1"/>
    <col min="2" max="2" width="3.375" style="255" customWidth="1"/>
    <col min="3" max="3" width="3.25" style="255" customWidth="1"/>
    <col min="4" max="4" width="6.125" style="255" customWidth="1"/>
    <col min="5" max="5" width="0.875" style="255" customWidth="1"/>
    <col min="6" max="6" width="9.375" style="255" customWidth="1"/>
    <col min="7" max="12" width="8.375" style="255" customWidth="1"/>
    <col min="13" max="13" width="7.875" style="255" customWidth="1"/>
    <col min="14" max="21" width="8.375" style="255" customWidth="1"/>
    <col min="22" max="22" width="9.25" style="255" customWidth="1"/>
    <col min="23" max="23" width="8.25" style="255" customWidth="1"/>
    <col min="24" max="24" width="2.625" style="256" customWidth="1"/>
    <col min="25" max="25" width="6.875" style="255" customWidth="1"/>
    <col min="26" max="16384" width="9" style="255"/>
  </cols>
  <sheetData>
    <row r="1" spans="1:25" ht="16.5" customHeight="1" x14ac:dyDescent="0.2">
      <c r="I1" s="377"/>
      <c r="J1" s="376"/>
      <c r="K1" s="376"/>
      <c r="L1" s="376"/>
      <c r="M1" s="376"/>
      <c r="N1" s="376"/>
      <c r="O1" s="376"/>
      <c r="P1" s="376"/>
      <c r="Q1" s="376"/>
      <c r="R1" s="376"/>
      <c r="X1" s="255"/>
    </row>
    <row r="2" spans="1:25" s="371" customFormat="1" ht="16.5" customHeight="1" x14ac:dyDescent="0.15">
      <c r="A2" s="591"/>
      <c r="B2" s="978" t="s">
        <v>1461</v>
      </c>
      <c r="C2" s="591"/>
      <c r="O2" s="95"/>
      <c r="R2" s="375"/>
      <c r="T2" s="374"/>
      <c r="U2" s="374"/>
      <c r="X2" s="373"/>
      <c r="Y2" s="372"/>
    </row>
    <row r="3" spans="1:25" ht="16.5" customHeight="1" x14ac:dyDescent="0.15">
      <c r="A3" s="940"/>
      <c r="B3" s="979"/>
      <c r="C3" s="980" t="s">
        <v>1462</v>
      </c>
      <c r="D3" s="942"/>
      <c r="E3" s="942"/>
      <c r="F3" s="300"/>
      <c r="G3" s="943"/>
      <c r="H3" s="300"/>
      <c r="I3" s="300"/>
      <c r="J3" s="944"/>
      <c r="K3" s="944"/>
      <c r="L3" s="300"/>
      <c r="M3" s="300"/>
      <c r="N3" s="981"/>
      <c r="O3" s="982"/>
      <c r="P3" s="300"/>
      <c r="Q3" s="300"/>
      <c r="R3" s="946"/>
      <c r="S3" s="947"/>
      <c r="T3" s="463"/>
      <c r="U3" s="463"/>
      <c r="V3" s="905" t="s">
        <v>670</v>
      </c>
      <c r="W3" s="300"/>
      <c r="X3" s="258"/>
    </row>
    <row r="4" spans="1:25" s="598" customFormat="1" ht="21" customHeight="1" x14ac:dyDescent="0.15">
      <c r="A4" s="864"/>
      <c r="B4" s="849"/>
      <c r="C4" s="849"/>
      <c r="D4" s="849"/>
      <c r="E4" s="850"/>
      <c r="F4" s="908"/>
      <c r="G4" s="460"/>
      <c r="H4" s="460"/>
      <c r="I4" s="460"/>
      <c r="J4" s="460"/>
      <c r="K4" s="460"/>
      <c r="L4" s="460"/>
      <c r="M4" s="460"/>
      <c r="N4" s="459"/>
      <c r="O4" s="241"/>
      <c r="P4" s="240"/>
      <c r="Q4" s="240"/>
      <c r="R4" s="240"/>
      <c r="S4" s="240"/>
      <c r="T4" s="239"/>
      <c r="U4" s="295"/>
      <c r="V4" s="366"/>
      <c r="W4" s="1018" t="s">
        <v>1463</v>
      </c>
      <c r="X4" s="875"/>
      <c r="Y4" s="778"/>
    </row>
    <row r="5" spans="1:25" s="598" customFormat="1" ht="21" customHeight="1" x14ac:dyDescent="0.15">
      <c r="A5" s="849"/>
      <c r="B5" s="1021" t="s">
        <v>1464</v>
      </c>
      <c r="C5" s="1021"/>
      <c r="D5" s="1021"/>
      <c r="E5" s="1022"/>
      <c r="F5" s="227" t="s">
        <v>297</v>
      </c>
      <c r="G5" s="229" t="s">
        <v>1465</v>
      </c>
      <c r="H5" s="229" t="s">
        <v>1466</v>
      </c>
      <c r="I5" s="229" t="s">
        <v>1467</v>
      </c>
      <c r="J5" s="229" t="s">
        <v>1468</v>
      </c>
      <c r="K5" s="229" t="s">
        <v>1469</v>
      </c>
      <c r="L5" s="229" t="s">
        <v>1470</v>
      </c>
      <c r="M5" s="458"/>
      <c r="N5" s="290"/>
      <c r="O5" s="228" t="s">
        <v>1099</v>
      </c>
      <c r="P5" s="229" t="s">
        <v>1471</v>
      </c>
      <c r="Q5" s="229" t="s">
        <v>1472</v>
      </c>
      <c r="R5" s="229" t="s">
        <v>1473</v>
      </c>
      <c r="S5" s="234" t="s">
        <v>1474</v>
      </c>
      <c r="T5" s="294"/>
      <c r="U5" s="293"/>
      <c r="V5" s="228" t="s">
        <v>1475</v>
      </c>
      <c r="W5" s="1019"/>
      <c r="X5" s="875"/>
      <c r="Y5" s="948" t="s">
        <v>294</v>
      </c>
    </row>
    <row r="6" spans="1:25" s="950" customFormat="1" ht="21.95" customHeight="1" x14ac:dyDescent="0.15">
      <c r="A6" s="849"/>
      <c r="B6" s="849"/>
      <c r="C6" s="849"/>
      <c r="D6" s="849"/>
      <c r="E6" s="850"/>
      <c r="F6" s="227"/>
      <c r="G6" s="229" t="s">
        <v>294</v>
      </c>
      <c r="H6" s="229" t="s">
        <v>294</v>
      </c>
      <c r="I6" s="949" t="s">
        <v>295</v>
      </c>
      <c r="J6" s="229"/>
      <c r="K6" s="229"/>
      <c r="L6" s="229" t="s">
        <v>294</v>
      </c>
      <c r="M6" s="229" t="s">
        <v>293</v>
      </c>
      <c r="N6" s="457" t="s">
        <v>292</v>
      </c>
      <c r="O6" s="228"/>
      <c r="P6" s="229"/>
      <c r="Q6" s="229"/>
      <c r="R6" s="229"/>
      <c r="S6" s="229"/>
      <c r="T6" s="229" t="s">
        <v>1476</v>
      </c>
      <c r="U6" s="228" t="s">
        <v>1477</v>
      </c>
      <c r="V6" s="227"/>
      <c r="W6" s="1019"/>
      <c r="X6" s="875"/>
      <c r="Y6" s="948" t="s">
        <v>294</v>
      </c>
    </row>
    <row r="7" spans="1:25" s="598" customFormat="1" ht="33.75" customHeight="1" x14ac:dyDescent="0.15">
      <c r="A7" s="864"/>
      <c r="B7" s="873"/>
      <c r="C7" s="873"/>
      <c r="D7" s="873"/>
      <c r="E7" s="870"/>
      <c r="F7" s="456" t="s">
        <v>1478</v>
      </c>
      <c r="G7" s="456" t="s">
        <v>291</v>
      </c>
      <c r="H7" s="456" t="s">
        <v>1479</v>
      </c>
      <c r="I7" s="456" t="s">
        <v>1480</v>
      </c>
      <c r="J7" s="456" t="s">
        <v>290</v>
      </c>
      <c r="K7" s="456" t="s">
        <v>1481</v>
      </c>
      <c r="L7" s="456" t="s">
        <v>1482</v>
      </c>
      <c r="M7" s="456" t="s">
        <v>1483</v>
      </c>
      <c r="N7" s="455" t="s">
        <v>1484</v>
      </c>
      <c r="O7" s="223" t="s">
        <v>300</v>
      </c>
      <c r="P7" s="223" t="s">
        <v>289</v>
      </c>
      <c r="Q7" s="223" t="s">
        <v>288</v>
      </c>
      <c r="R7" s="222" t="s">
        <v>287</v>
      </c>
      <c r="S7" s="454" t="s">
        <v>1485</v>
      </c>
      <c r="T7" s="866"/>
      <c r="U7" s="866"/>
      <c r="V7" s="870" t="s">
        <v>1486</v>
      </c>
      <c r="W7" s="1020"/>
      <c r="X7" s="875"/>
      <c r="Y7" s="948" t="s">
        <v>294</v>
      </c>
    </row>
    <row r="8" spans="1:25" s="250" customFormat="1" ht="21" customHeight="1" x14ac:dyDescent="0.15">
      <c r="A8" s="131"/>
      <c r="B8" s="972" t="s">
        <v>307</v>
      </c>
      <c r="C8" s="972" t="s">
        <v>1487</v>
      </c>
      <c r="D8" s="951"/>
      <c r="E8" s="364"/>
      <c r="F8" s="360">
        <v>214949748</v>
      </c>
      <c r="G8" s="360">
        <v>62893532</v>
      </c>
      <c r="H8" s="360">
        <v>51025210</v>
      </c>
      <c r="I8" s="360">
        <v>4917473</v>
      </c>
      <c r="J8" s="360">
        <v>22099168</v>
      </c>
      <c r="K8" s="360">
        <v>38924573</v>
      </c>
      <c r="L8" s="360">
        <v>35089792</v>
      </c>
      <c r="M8" s="360">
        <v>15538420</v>
      </c>
      <c r="N8" s="360">
        <v>19551372</v>
      </c>
      <c r="O8" s="360">
        <v>2375942</v>
      </c>
      <c r="P8" s="360">
        <v>2826545</v>
      </c>
      <c r="Q8" s="360">
        <v>57409</v>
      </c>
      <c r="R8" s="360">
        <v>57008</v>
      </c>
      <c r="S8" s="360">
        <v>16437653</v>
      </c>
      <c r="T8" s="360">
        <v>11276550</v>
      </c>
      <c r="U8" s="360">
        <v>5161103</v>
      </c>
      <c r="V8" s="360">
        <v>78341702</v>
      </c>
      <c r="W8" s="148" t="s">
        <v>1488</v>
      </c>
      <c r="X8" s="131"/>
      <c r="Y8" s="849"/>
    </row>
    <row r="9" spans="1:25" s="250" customFormat="1" ht="21" customHeight="1" x14ac:dyDescent="0.15">
      <c r="A9" s="131"/>
      <c r="B9" s="892" t="s">
        <v>306</v>
      </c>
      <c r="C9" s="892" t="s">
        <v>1489</v>
      </c>
      <c r="D9" s="891"/>
      <c r="E9" s="362"/>
      <c r="F9" s="360">
        <v>221164658</v>
      </c>
      <c r="G9" s="360">
        <v>66591691</v>
      </c>
      <c r="H9" s="360">
        <v>51652049</v>
      </c>
      <c r="I9" s="360">
        <v>4853886</v>
      </c>
      <c r="J9" s="360">
        <v>23443397</v>
      </c>
      <c r="K9" s="360">
        <v>41124839</v>
      </c>
      <c r="L9" s="360">
        <v>33498796</v>
      </c>
      <c r="M9" s="360">
        <v>16176544</v>
      </c>
      <c r="N9" s="360">
        <v>17322252</v>
      </c>
      <c r="O9" s="360">
        <v>2388497</v>
      </c>
      <c r="P9" s="360">
        <v>2689079</v>
      </c>
      <c r="Q9" s="360">
        <v>59045</v>
      </c>
      <c r="R9" s="360">
        <v>54083</v>
      </c>
      <c r="S9" s="360">
        <v>15667944</v>
      </c>
      <c r="T9" s="360">
        <v>10830253</v>
      </c>
      <c r="U9" s="360">
        <v>4837691</v>
      </c>
      <c r="V9" s="360">
        <v>77344878</v>
      </c>
      <c r="W9" s="148" t="s">
        <v>1490</v>
      </c>
      <c r="X9" s="131"/>
      <c r="Y9" s="849"/>
    </row>
    <row r="10" spans="1:25" s="250" customFormat="1" ht="21" customHeight="1" x14ac:dyDescent="0.15">
      <c r="A10" s="131"/>
      <c r="B10" s="892" t="s">
        <v>306</v>
      </c>
      <c r="C10" s="892" t="s">
        <v>1491</v>
      </c>
      <c r="D10" s="891"/>
      <c r="E10" s="362"/>
      <c r="F10" s="360">
        <v>216471739</v>
      </c>
      <c r="G10" s="360">
        <v>63118907</v>
      </c>
      <c r="H10" s="360">
        <v>53913040</v>
      </c>
      <c r="I10" s="360">
        <v>4997044</v>
      </c>
      <c r="J10" s="360">
        <v>23028965</v>
      </c>
      <c r="K10" s="360">
        <v>40792112</v>
      </c>
      <c r="L10" s="360">
        <v>30621671</v>
      </c>
      <c r="M10" s="360">
        <v>15551601</v>
      </c>
      <c r="N10" s="360">
        <v>15070070</v>
      </c>
      <c r="O10" s="360">
        <v>2427538</v>
      </c>
      <c r="P10" s="360">
        <v>2682458</v>
      </c>
      <c r="Q10" s="360">
        <v>60272</v>
      </c>
      <c r="R10" s="360">
        <v>51761</v>
      </c>
      <c r="S10" s="360">
        <v>15403828</v>
      </c>
      <c r="T10" s="360">
        <v>10954195</v>
      </c>
      <c r="U10" s="360">
        <v>4449633</v>
      </c>
      <c r="V10" s="360">
        <v>78856911</v>
      </c>
      <c r="W10" s="148" t="s">
        <v>1492</v>
      </c>
      <c r="X10" s="131"/>
      <c r="Y10" s="849"/>
    </row>
    <row r="11" spans="1:25" s="250" customFormat="1" ht="21" customHeight="1" x14ac:dyDescent="0.15">
      <c r="A11" s="131"/>
      <c r="B11" s="892" t="s">
        <v>306</v>
      </c>
      <c r="C11" s="892" t="s">
        <v>1493</v>
      </c>
      <c r="D11" s="891"/>
      <c r="E11" s="362"/>
      <c r="F11" s="360">
        <v>206964763</v>
      </c>
      <c r="G11" s="360">
        <v>60028399</v>
      </c>
      <c r="H11" s="360">
        <v>52631697</v>
      </c>
      <c r="I11" s="360">
        <v>4953876</v>
      </c>
      <c r="J11" s="360">
        <v>20415705</v>
      </c>
      <c r="K11" s="360">
        <v>40475141</v>
      </c>
      <c r="L11" s="360">
        <v>28459945</v>
      </c>
      <c r="M11" s="360">
        <v>14699202</v>
      </c>
      <c r="N11" s="360">
        <v>13760743</v>
      </c>
      <c r="O11" s="360">
        <v>2422600</v>
      </c>
      <c r="P11" s="360">
        <v>2577479</v>
      </c>
      <c r="Q11" s="360">
        <v>59396</v>
      </c>
      <c r="R11" s="360">
        <v>54852</v>
      </c>
      <c r="S11" s="360">
        <v>14480911</v>
      </c>
      <c r="T11" s="360">
        <v>10598151</v>
      </c>
      <c r="U11" s="360">
        <v>3882760</v>
      </c>
      <c r="V11" s="360">
        <v>78537026</v>
      </c>
      <c r="W11" s="148" t="s">
        <v>1494</v>
      </c>
      <c r="X11" s="131"/>
      <c r="Y11" s="849"/>
    </row>
    <row r="12" spans="1:25" s="250" customFormat="1" ht="21" customHeight="1" x14ac:dyDescent="0.15">
      <c r="A12" s="131"/>
      <c r="B12" s="892" t="s">
        <v>1019</v>
      </c>
      <c r="C12" s="892" t="s">
        <v>1024</v>
      </c>
      <c r="D12" s="891"/>
      <c r="E12" s="362"/>
      <c r="F12" s="360">
        <v>199542682</v>
      </c>
      <c r="G12" s="360">
        <v>58881876</v>
      </c>
      <c r="H12" s="360">
        <v>51638332</v>
      </c>
      <c r="I12" s="360">
        <v>5017213</v>
      </c>
      <c r="J12" s="360">
        <v>19497557</v>
      </c>
      <c r="K12" s="360">
        <v>39682804</v>
      </c>
      <c r="L12" s="360">
        <v>24824900</v>
      </c>
      <c r="M12" s="360">
        <v>14191244</v>
      </c>
      <c r="N12" s="360">
        <v>10633656</v>
      </c>
      <c r="O12" s="360">
        <v>2335103</v>
      </c>
      <c r="P12" s="360">
        <v>2632677</v>
      </c>
      <c r="Q12" s="360">
        <v>58140</v>
      </c>
      <c r="R12" s="360">
        <v>52681</v>
      </c>
      <c r="S12" s="360">
        <v>14758823</v>
      </c>
      <c r="T12" s="360">
        <v>10683449</v>
      </c>
      <c r="U12" s="360">
        <v>4075374</v>
      </c>
      <c r="V12" s="360">
        <v>73013493</v>
      </c>
      <c r="W12" s="148" t="s">
        <v>1391</v>
      </c>
      <c r="X12" s="131"/>
      <c r="Y12" s="131"/>
    </row>
    <row r="13" spans="1:25" s="250" customFormat="1" ht="19.5" customHeight="1" x14ac:dyDescent="0.15">
      <c r="A13" s="131"/>
      <c r="B13" s="892"/>
      <c r="C13" s="892"/>
      <c r="D13" s="893"/>
      <c r="E13" s="351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973"/>
      <c r="W13" s="360"/>
      <c r="X13" s="131"/>
      <c r="Y13" s="849"/>
    </row>
    <row r="14" spans="1:25" s="250" customFormat="1" ht="21" customHeight="1" x14ac:dyDescent="0.15">
      <c r="A14" s="131"/>
      <c r="B14" s="892" t="s">
        <v>307</v>
      </c>
      <c r="C14" s="892" t="s">
        <v>1022</v>
      </c>
      <c r="D14" s="894"/>
      <c r="E14" s="355"/>
      <c r="F14" s="360">
        <v>203681142</v>
      </c>
      <c r="G14" s="360">
        <v>59556158</v>
      </c>
      <c r="H14" s="360">
        <v>52853616</v>
      </c>
      <c r="I14" s="360">
        <v>5000669</v>
      </c>
      <c r="J14" s="360">
        <v>19379533</v>
      </c>
      <c r="K14" s="360">
        <v>40396583</v>
      </c>
      <c r="L14" s="360">
        <v>26494583</v>
      </c>
      <c r="M14" s="360">
        <v>14400500</v>
      </c>
      <c r="N14" s="360">
        <v>12094083</v>
      </c>
      <c r="O14" s="360">
        <v>2410001</v>
      </c>
      <c r="P14" s="360">
        <v>2728605</v>
      </c>
      <c r="Q14" s="360">
        <v>59225</v>
      </c>
      <c r="R14" s="360">
        <v>54158</v>
      </c>
      <c r="S14" s="983">
        <v>14326013</v>
      </c>
      <c r="T14" s="983">
        <v>10530183</v>
      </c>
      <c r="U14" s="983">
        <v>3795830</v>
      </c>
      <c r="V14" s="984">
        <v>76677890</v>
      </c>
      <c r="W14" s="147" t="s">
        <v>1241</v>
      </c>
      <c r="X14" s="131"/>
      <c r="Y14" s="340" t="s">
        <v>294</v>
      </c>
    </row>
    <row r="15" spans="1:25" s="250" customFormat="1" ht="21" customHeight="1" x14ac:dyDescent="0.15">
      <c r="A15" s="131"/>
      <c r="B15" s="892" t="s">
        <v>1019</v>
      </c>
      <c r="C15" s="892" t="s">
        <v>1024</v>
      </c>
      <c r="D15" s="894"/>
      <c r="E15" s="355"/>
      <c r="F15" s="360">
        <v>195546376</v>
      </c>
      <c r="G15" s="360">
        <v>58250228</v>
      </c>
      <c r="H15" s="360">
        <v>50666198</v>
      </c>
      <c r="I15" s="360">
        <v>4968510</v>
      </c>
      <c r="J15" s="360">
        <v>18434781</v>
      </c>
      <c r="K15" s="360">
        <v>39318268</v>
      </c>
      <c r="L15" s="360">
        <v>23908391</v>
      </c>
      <c r="M15" s="360">
        <v>13721592</v>
      </c>
      <c r="N15" s="360">
        <v>10186799</v>
      </c>
      <c r="O15" s="360">
        <v>2301820</v>
      </c>
      <c r="P15" s="360">
        <v>2520131</v>
      </c>
      <c r="Q15" s="360">
        <v>57919</v>
      </c>
      <c r="R15" s="360">
        <v>51717</v>
      </c>
      <c r="S15" s="360">
        <v>14561071</v>
      </c>
      <c r="T15" s="360">
        <v>10558817</v>
      </c>
      <c r="U15" s="360">
        <v>4002254</v>
      </c>
      <c r="V15" s="360">
        <v>71864891</v>
      </c>
      <c r="W15" s="147" t="s">
        <v>1495</v>
      </c>
      <c r="X15" s="131"/>
      <c r="Y15" s="340"/>
    </row>
    <row r="16" spans="1:25" s="250" customFormat="1" ht="19.5" customHeight="1" x14ac:dyDescent="0.15">
      <c r="A16" s="131"/>
      <c r="B16" s="892"/>
      <c r="C16" s="892"/>
      <c r="D16" s="893"/>
      <c r="E16" s="351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973"/>
      <c r="W16" s="142"/>
      <c r="X16" s="131"/>
      <c r="Y16" s="340"/>
    </row>
    <row r="17" spans="1:25" s="250" customFormat="1" ht="21" customHeight="1" x14ac:dyDescent="0.15">
      <c r="A17" s="131"/>
      <c r="B17" s="892" t="s">
        <v>307</v>
      </c>
      <c r="C17" s="892" t="s">
        <v>644</v>
      </c>
      <c r="D17" s="890" t="s">
        <v>1496</v>
      </c>
      <c r="E17" s="355"/>
      <c r="F17" s="360">
        <v>54271787</v>
      </c>
      <c r="G17" s="360">
        <v>13982948</v>
      </c>
      <c r="H17" s="360">
        <v>13710349</v>
      </c>
      <c r="I17" s="360">
        <v>1215797</v>
      </c>
      <c r="J17" s="360">
        <v>8537064</v>
      </c>
      <c r="K17" s="360">
        <v>9683944</v>
      </c>
      <c r="L17" s="360">
        <v>7141685</v>
      </c>
      <c r="M17" s="360">
        <v>4353855</v>
      </c>
      <c r="N17" s="360">
        <v>2787830</v>
      </c>
      <c r="O17" s="360">
        <v>585565</v>
      </c>
      <c r="P17" s="360">
        <v>787085</v>
      </c>
      <c r="Q17" s="360">
        <v>14166</v>
      </c>
      <c r="R17" s="360">
        <v>14407</v>
      </c>
      <c r="S17" s="360">
        <v>4190391</v>
      </c>
      <c r="T17" s="360">
        <v>3259449</v>
      </c>
      <c r="U17" s="360">
        <v>930942</v>
      </c>
      <c r="V17" s="360">
        <v>21199825</v>
      </c>
      <c r="W17" s="143" t="s">
        <v>1497</v>
      </c>
      <c r="X17" s="131"/>
      <c r="Y17" s="340"/>
    </row>
    <row r="18" spans="1:25" s="250" customFormat="1" ht="21" customHeight="1" x14ac:dyDescent="0.15">
      <c r="A18" s="131"/>
      <c r="B18" s="892" t="s">
        <v>306</v>
      </c>
      <c r="C18" s="892" t="s">
        <v>306</v>
      </c>
      <c r="D18" s="890" t="s">
        <v>1027</v>
      </c>
      <c r="E18" s="355"/>
      <c r="F18" s="360">
        <v>45573722</v>
      </c>
      <c r="G18" s="360">
        <v>14300999</v>
      </c>
      <c r="H18" s="360">
        <v>11970331</v>
      </c>
      <c r="I18" s="360">
        <v>1238535</v>
      </c>
      <c r="J18" s="360">
        <v>2872855</v>
      </c>
      <c r="K18" s="360">
        <v>9689093</v>
      </c>
      <c r="L18" s="360">
        <v>5501909</v>
      </c>
      <c r="M18" s="360">
        <v>3113784</v>
      </c>
      <c r="N18" s="360">
        <v>2388125</v>
      </c>
      <c r="O18" s="360">
        <v>579017</v>
      </c>
      <c r="P18" s="360">
        <v>502068</v>
      </c>
      <c r="Q18" s="360">
        <v>14748</v>
      </c>
      <c r="R18" s="360">
        <v>12717</v>
      </c>
      <c r="S18" s="360">
        <v>3354363</v>
      </c>
      <c r="T18" s="360">
        <v>2413024</v>
      </c>
      <c r="U18" s="360">
        <v>941339</v>
      </c>
      <c r="V18" s="360">
        <v>15442701</v>
      </c>
      <c r="W18" s="146" t="s">
        <v>1082</v>
      </c>
      <c r="X18" s="131"/>
      <c r="Y18" s="340"/>
    </row>
    <row r="19" spans="1:25" s="250" customFormat="1" ht="21" customHeight="1" x14ac:dyDescent="0.15">
      <c r="A19" s="131"/>
      <c r="B19" s="892" t="s">
        <v>1019</v>
      </c>
      <c r="C19" s="892" t="s">
        <v>1498</v>
      </c>
      <c r="D19" s="890" t="s">
        <v>1083</v>
      </c>
      <c r="E19" s="355"/>
      <c r="F19" s="360">
        <v>48031837</v>
      </c>
      <c r="G19" s="360">
        <v>15981070</v>
      </c>
      <c r="H19" s="360">
        <v>12696661</v>
      </c>
      <c r="I19" s="360">
        <v>1324042</v>
      </c>
      <c r="J19" s="360">
        <v>2182419</v>
      </c>
      <c r="K19" s="360">
        <v>10058530</v>
      </c>
      <c r="L19" s="360">
        <v>5789115</v>
      </c>
      <c r="M19" s="360">
        <v>3001948</v>
      </c>
      <c r="N19" s="360">
        <v>2787167</v>
      </c>
      <c r="O19" s="360">
        <v>584165</v>
      </c>
      <c r="P19" s="360">
        <v>628614</v>
      </c>
      <c r="Q19" s="360">
        <v>14616</v>
      </c>
      <c r="R19" s="360">
        <v>11968</v>
      </c>
      <c r="S19" s="360">
        <v>3356855</v>
      </c>
      <c r="T19" s="360">
        <v>2214627</v>
      </c>
      <c r="U19" s="360">
        <v>1142228</v>
      </c>
      <c r="V19" s="360">
        <v>18181950</v>
      </c>
      <c r="W19" s="145" t="s">
        <v>1030</v>
      </c>
      <c r="X19" s="131"/>
      <c r="Y19" s="340" t="s">
        <v>294</v>
      </c>
    </row>
    <row r="20" spans="1:25" s="250" customFormat="1" ht="21" customHeight="1" x14ac:dyDescent="0.15">
      <c r="A20" s="131"/>
      <c r="B20" s="892" t="s">
        <v>306</v>
      </c>
      <c r="C20" s="892" t="s">
        <v>306</v>
      </c>
      <c r="D20" s="890" t="s">
        <v>1499</v>
      </c>
      <c r="E20" s="355"/>
      <c r="F20" s="360">
        <v>51665336</v>
      </c>
      <c r="G20" s="360">
        <v>14616859</v>
      </c>
      <c r="H20" s="360">
        <v>13260991</v>
      </c>
      <c r="I20" s="360">
        <v>1238839</v>
      </c>
      <c r="J20" s="360">
        <v>5905219</v>
      </c>
      <c r="K20" s="360">
        <v>10251237</v>
      </c>
      <c r="L20" s="360">
        <v>6392191</v>
      </c>
      <c r="M20" s="360">
        <v>3721657</v>
      </c>
      <c r="N20" s="360">
        <v>2670534</v>
      </c>
      <c r="O20" s="360">
        <v>586356</v>
      </c>
      <c r="P20" s="360">
        <v>714910</v>
      </c>
      <c r="Q20" s="360">
        <v>14610</v>
      </c>
      <c r="R20" s="360">
        <v>13589</v>
      </c>
      <c r="S20" s="360">
        <v>3857214</v>
      </c>
      <c r="T20" s="360">
        <v>2796349</v>
      </c>
      <c r="U20" s="360">
        <v>1060865</v>
      </c>
      <c r="V20" s="360">
        <v>18189017</v>
      </c>
      <c r="W20" s="144" t="s">
        <v>1032</v>
      </c>
      <c r="X20" s="131"/>
      <c r="Y20" s="340" t="s">
        <v>294</v>
      </c>
    </row>
    <row r="21" spans="1:25" s="250" customFormat="1" ht="21" customHeight="1" x14ac:dyDescent="0.15">
      <c r="A21" s="131"/>
      <c r="B21" s="892" t="s">
        <v>1019</v>
      </c>
      <c r="C21" s="892" t="s">
        <v>1500</v>
      </c>
      <c r="D21" s="890" t="s">
        <v>1034</v>
      </c>
      <c r="E21" s="355"/>
      <c r="F21" s="360">
        <v>50275481</v>
      </c>
      <c r="G21" s="360">
        <v>13351300</v>
      </c>
      <c r="H21" s="360">
        <v>12738215</v>
      </c>
      <c r="I21" s="360">
        <v>1167094</v>
      </c>
      <c r="J21" s="360">
        <v>7474288</v>
      </c>
      <c r="K21" s="360">
        <v>9319408</v>
      </c>
      <c r="L21" s="360">
        <v>6225176</v>
      </c>
      <c r="M21" s="360">
        <v>3884203</v>
      </c>
      <c r="N21" s="360">
        <v>2340973</v>
      </c>
      <c r="O21" s="360">
        <v>552282</v>
      </c>
      <c r="P21" s="360">
        <v>674539</v>
      </c>
      <c r="Q21" s="360">
        <v>13945</v>
      </c>
      <c r="R21" s="360">
        <v>13443</v>
      </c>
      <c r="S21" s="360">
        <v>3992639</v>
      </c>
      <c r="T21" s="360">
        <v>3134817</v>
      </c>
      <c r="U21" s="360">
        <v>857822</v>
      </c>
      <c r="V21" s="360">
        <v>20051223</v>
      </c>
      <c r="W21" s="143" t="s">
        <v>1085</v>
      </c>
      <c r="X21" s="131"/>
      <c r="Y21" s="340"/>
    </row>
    <row r="22" spans="1:25" s="250" customFormat="1" ht="19.5" customHeight="1" x14ac:dyDescent="0.15">
      <c r="A22" s="131"/>
      <c r="B22" s="892"/>
      <c r="C22" s="892"/>
      <c r="D22" s="893"/>
      <c r="E22" s="351"/>
      <c r="F22" s="515"/>
      <c r="G22" s="515"/>
      <c r="H22" s="515"/>
      <c r="I22" s="515"/>
      <c r="J22" s="515"/>
      <c r="K22" s="515"/>
      <c r="L22" s="515"/>
      <c r="M22" s="515"/>
      <c r="N22" s="515"/>
      <c r="O22" s="515"/>
      <c r="P22" s="515"/>
      <c r="Q22" s="515"/>
      <c r="R22" s="515"/>
      <c r="S22" s="515"/>
      <c r="T22" s="515"/>
      <c r="U22" s="515"/>
      <c r="V22" s="985"/>
      <c r="W22" s="142"/>
      <c r="X22" s="131"/>
      <c r="Y22" s="340"/>
    </row>
    <row r="23" spans="1:25" s="250" customFormat="1" ht="21" customHeight="1" x14ac:dyDescent="0.15">
      <c r="A23" s="131"/>
      <c r="B23" s="892" t="s">
        <v>307</v>
      </c>
      <c r="C23" s="892" t="s">
        <v>644</v>
      </c>
      <c r="D23" s="892" t="s">
        <v>1036</v>
      </c>
      <c r="E23" s="347"/>
      <c r="F23" s="360">
        <v>18851036</v>
      </c>
      <c r="G23" s="360">
        <v>4667747</v>
      </c>
      <c r="H23" s="360">
        <v>4814296</v>
      </c>
      <c r="I23" s="360">
        <v>381119</v>
      </c>
      <c r="J23" s="360">
        <v>3403401</v>
      </c>
      <c r="K23" s="360">
        <v>3103437</v>
      </c>
      <c r="L23" s="360">
        <v>2481036</v>
      </c>
      <c r="M23" s="360">
        <v>1555316</v>
      </c>
      <c r="N23" s="360">
        <v>925720</v>
      </c>
      <c r="O23" s="360">
        <v>183449</v>
      </c>
      <c r="P23" s="360">
        <v>231900</v>
      </c>
      <c r="Q23" s="360">
        <v>4528</v>
      </c>
      <c r="R23" s="360">
        <v>4795</v>
      </c>
      <c r="S23" s="983">
        <v>1459909</v>
      </c>
      <c r="T23" s="983">
        <v>1145611</v>
      </c>
      <c r="U23" s="983">
        <v>314298</v>
      </c>
      <c r="V23" s="984">
        <v>7581499</v>
      </c>
      <c r="W23" s="141" t="s">
        <v>1037</v>
      </c>
      <c r="X23" s="131"/>
      <c r="Y23" s="340" t="s">
        <v>294</v>
      </c>
    </row>
    <row r="24" spans="1:25" s="250" customFormat="1" ht="21" customHeight="1" x14ac:dyDescent="0.15">
      <c r="A24" s="131"/>
      <c r="B24" s="892" t="s">
        <v>306</v>
      </c>
      <c r="C24" s="892" t="s">
        <v>306</v>
      </c>
      <c r="D24" s="892" t="s">
        <v>1061</v>
      </c>
      <c r="E24" s="347"/>
      <c r="F24" s="360">
        <v>17712670</v>
      </c>
      <c r="G24" s="360">
        <v>4425059</v>
      </c>
      <c r="H24" s="360">
        <v>4257375</v>
      </c>
      <c r="I24" s="360">
        <v>387231</v>
      </c>
      <c r="J24" s="360">
        <v>3024468</v>
      </c>
      <c r="K24" s="360">
        <v>3176018</v>
      </c>
      <c r="L24" s="360">
        <v>2442519</v>
      </c>
      <c r="M24" s="360">
        <v>1458408</v>
      </c>
      <c r="N24" s="360">
        <v>984111</v>
      </c>
      <c r="O24" s="360">
        <v>194100</v>
      </c>
      <c r="P24" s="360">
        <v>246829</v>
      </c>
      <c r="Q24" s="360">
        <v>4634</v>
      </c>
      <c r="R24" s="360">
        <v>4613</v>
      </c>
      <c r="S24" s="983">
        <v>1408835</v>
      </c>
      <c r="T24" s="983">
        <v>1107930</v>
      </c>
      <c r="U24" s="983">
        <v>300905</v>
      </c>
      <c r="V24" s="984">
        <v>7032593</v>
      </c>
      <c r="W24" s="136" t="s">
        <v>1039</v>
      </c>
      <c r="X24" s="131"/>
      <c r="Y24" s="340"/>
    </row>
    <row r="25" spans="1:25" s="250" customFormat="1" ht="21" customHeight="1" x14ac:dyDescent="0.15">
      <c r="A25" s="131"/>
      <c r="B25" s="892" t="s">
        <v>306</v>
      </c>
      <c r="C25" s="892" t="s">
        <v>306</v>
      </c>
      <c r="D25" s="892" t="s">
        <v>1086</v>
      </c>
      <c r="E25" s="347"/>
      <c r="F25" s="360">
        <v>17708081</v>
      </c>
      <c r="G25" s="360">
        <v>4890142</v>
      </c>
      <c r="H25" s="360">
        <v>4638678</v>
      </c>
      <c r="I25" s="360">
        <v>447447</v>
      </c>
      <c r="J25" s="360">
        <v>2109195</v>
      </c>
      <c r="K25" s="360">
        <v>3404489</v>
      </c>
      <c r="L25" s="360">
        <v>2218130</v>
      </c>
      <c r="M25" s="360">
        <v>1340131</v>
      </c>
      <c r="N25" s="360">
        <v>877999</v>
      </c>
      <c r="O25" s="360">
        <v>208016</v>
      </c>
      <c r="P25" s="360">
        <v>308356</v>
      </c>
      <c r="Q25" s="360">
        <v>5004</v>
      </c>
      <c r="R25" s="360">
        <v>4999</v>
      </c>
      <c r="S25" s="983">
        <v>1321647</v>
      </c>
      <c r="T25" s="983">
        <v>1005908</v>
      </c>
      <c r="U25" s="983">
        <v>315739</v>
      </c>
      <c r="V25" s="984">
        <v>6585733</v>
      </c>
      <c r="W25" s="136" t="s">
        <v>1041</v>
      </c>
      <c r="X25" s="131"/>
      <c r="Y25" s="340" t="s">
        <v>294</v>
      </c>
    </row>
    <row r="26" spans="1:25" s="250" customFormat="1" ht="21" customHeight="1" x14ac:dyDescent="0.15">
      <c r="A26" s="131"/>
      <c r="B26" s="892" t="s">
        <v>306</v>
      </c>
      <c r="C26" s="892" t="s">
        <v>306</v>
      </c>
      <c r="D26" s="892" t="s">
        <v>1042</v>
      </c>
      <c r="E26" s="347"/>
      <c r="F26" s="360">
        <v>16205238</v>
      </c>
      <c r="G26" s="360">
        <v>4833064</v>
      </c>
      <c r="H26" s="360">
        <v>4151261</v>
      </c>
      <c r="I26" s="360">
        <v>384026</v>
      </c>
      <c r="J26" s="360">
        <v>1480269</v>
      </c>
      <c r="K26" s="360">
        <v>3315763</v>
      </c>
      <c r="L26" s="360">
        <v>2040855</v>
      </c>
      <c r="M26" s="360">
        <v>1198654</v>
      </c>
      <c r="N26" s="360">
        <v>842201</v>
      </c>
      <c r="O26" s="360">
        <v>204236</v>
      </c>
      <c r="P26" s="360">
        <v>184216</v>
      </c>
      <c r="Q26" s="360">
        <v>5000</v>
      </c>
      <c r="R26" s="360">
        <v>4961</v>
      </c>
      <c r="S26" s="983">
        <v>1206037</v>
      </c>
      <c r="T26" s="983">
        <v>906064</v>
      </c>
      <c r="U26" s="983">
        <v>299973</v>
      </c>
      <c r="V26" s="984">
        <v>5308494</v>
      </c>
      <c r="W26" s="136" t="s">
        <v>1043</v>
      </c>
      <c r="X26" s="131"/>
      <c r="Y26" s="340"/>
    </row>
    <row r="27" spans="1:25" s="250" customFormat="1" ht="21" customHeight="1" x14ac:dyDescent="0.15">
      <c r="A27" s="131"/>
      <c r="B27" s="892" t="s">
        <v>1019</v>
      </c>
      <c r="C27" s="892" t="s">
        <v>1498</v>
      </c>
      <c r="D27" s="892" t="s">
        <v>1044</v>
      </c>
      <c r="E27" s="347"/>
      <c r="F27" s="360">
        <v>14705793</v>
      </c>
      <c r="G27" s="360">
        <v>4761784</v>
      </c>
      <c r="H27" s="360">
        <v>3970504</v>
      </c>
      <c r="I27" s="360">
        <v>431285</v>
      </c>
      <c r="J27" s="360">
        <v>701013</v>
      </c>
      <c r="K27" s="360">
        <v>3131256</v>
      </c>
      <c r="L27" s="360">
        <v>1709951</v>
      </c>
      <c r="M27" s="360">
        <v>937546</v>
      </c>
      <c r="N27" s="360">
        <v>772405</v>
      </c>
      <c r="O27" s="360">
        <v>189732</v>
      </c>
      <c r="P27" s="360">
        <v>198582</v>
      </c>
      <c r="Q27" s="360">
        <v>4792</v>
      </c>
      <c r="R27" s="360">
        <v>3964</v>
      </c>
      <c r="S27" s="983">
        <v>1139522</v>
      </c>
      <c r="T27" s="983">
        <v>817236</v>
      </c>
      <c r="U27" s="983">
        <v>322286</v>
      </c>
      <c r="V27" s="984">
        <v>5433746</v>
      </c>
      <c r="W27" s="136" t="s">
        <v>1256</v>
      </c>
      <c r="X27" s="131"/>
      <c r="Y27" s="340" t="s">
        <v>294</v>
      </c>
    </row>
    <row r="28" spans="1:25" s="250" customFormat="1" ht="21" customHeight="1" x14ac:dyDescent="0.15">
      <c r="A28" s="131"/>
      <c r="B28" s="892" t="s">
        <v>306</v>
      </c>
      <c r="C28" s="892" t="s">
        <v>306</v>
      </c>
      <c r="D28" s="892" t="s">
        <v>1088</v>
      </c>
      <c r="E28" s="347"/>
      <c r="F28" s="360">
        <v>14662691</v>
      </c>
      <c r="G28" s="360">
        <v>4706151</v>
      </c>
      <c r="H28" s="360">
        <v>3848566</v>
      </c>
      <c r="I28" s="360">
        <v>423224</v>
      </c>
      <c r="J28" s="360">
        <v>691573</v>
      </c>
      <c r="K28" s="360">
        <v>3242074</v>
      </c>
      <c r="L28" s="360">
        <v>1751103</v>
      </c>
      <c r="M28" s="360">
        <v>977584</v>
      </c>
      <c r="N28" s="360">
        <v>773519</v>
      </c>
      <c r="O28" s="360">
        <v>185049</v>
      </c>
      <c r="P28" s="360">
        <v>119270</v>
      </c>
      <c r="Q28" s="360">
        <v>4956</v>
      </c>
      <c r="R28" s="360">
        <v>3792</v>
      </c>
      <c r="S28" s="983">
        <v>1008804</v>
      </c>
      <c r="T28" s="983">
        <v>689724</v>
      </c>
      <c r="U28" s="983">
        <v>319080</v>
      </c>
      <c r="V28" s="984">
        <v>4700461</v>
      </c>
      <c r="W28" s="136" t="s">
        <v>1399</v>
      </c>
      <c r="X28" s="131"/>
      <c r="Y28" s="340"/>
    </row>
    <row r="29" spans="1:25" s="250" customFormat="1" ht="21" customHeight="1" x14ac:dyDescent="0.15">
      <c r="A29" s="131"/>
      <c r="B29" s="892" t="s">
        <v>306</v>
      </c>
      <c r="C29" s="892" t="s">
        <v>306</v>
      </c>
      <c r="D29" s="892" t="s">
        <v>1047</v>
      </c>
      <c r="E29" s="347"/>
      <c r="F29" s="360">
        <v>15666220</v>
      </c>
      <c r="G29" s="360">
        <v>5098470</v>
      </c>
      <c r="H29" s="360">
        <v>4220958</v>
      </c>
      <c r="I29" s="360">
        <v>446390</v>
      </c>
      <c r="J29" s="360">
        <v>596300</v>
      </c>
      <c r="K29" s="360">
        <v>3401673</v>
      </c>
      <c r="L29" s="360">
        <v>1902429</v>
      </c>
      <c r="M29" s="360">
        <v>998199</v>
      </c>
      <c r="N29" s="360">
        <v>904230</v>
      </c>
      <c r="O29" s="360">
        <v>209779</v>
      </c>
      <c r="P29" s="360">
        <v>204672</v>
      </c>
      <c r="Q29" s="360">
        <v>5336</v>
      </c>
      <c r="R29" s="360">
        <v>3733</v>
      </c>
      <c r="S29" s="983">
        <v>1163773</v>
      </c>
      <c r="T29" s="983">
        <v>770538</v>
      </c>
      <c r="U29" s="983">
        <v>393235</v>
      </c>
      <c r="V29" s="984">
        <v>6252489</v>
      </c>
      <c r="W29" s="136" t="s">
        <v>1048</v>
      </c>
      <c r="X29" s="131"/>
      <c r="Y29" s="340" t="s">
        <v>294</v>
      </c>
    </row>
    <row r="30" spans="1:25" s="250" customFormat="1" ht="21" customHeight="1" x14ac:dyDescent="0.15">
      <c r="A30" s="131"/>
      <c r="B30" s="892" t="s">
        <v>306</v>
      </c>
      <c r="C30" s="892" t="s">
        <v>306</v>
      </c>
      <c r="D30" s="892" t="s">
        <v>1501</v>
      </c>
      <c r="E30" s="347"/>
      <c r="F30" s="360">
        <v>16350278</v>
      </c>
      <c r="G30" s="360">
        <v>5740636</v>
      </c>
      <c r="H30" s="360">
        <v>4440744</v>
      </c>
      <c r="I30" s="360">
        <v>456876</v>
      </c>
      <c r="J30" s="360">
        <v>601898</v>
      </c>
      <c r="K30" s="360">
        <v>3237288</v>
      </c>
      <c r="L30" s="360">
        <v>1872836</v>
      </c>
      <c r="M30" s="360">
        <v>939311</v>
      </c>
      <c r="N30" s="360">
        <v>933525</v>
      </c>
      <c r="O30" s="360">
        <v>171002</v>
      </c>
      <c r="P30" s="360">
        <v>185046</v>
      </c>
      <c r="Q30" s="360">
        <v>4435</v>
      </c>
      <c r="R30" s="360">
        <v>4205</v>
      </c>
      <c r="S30" s="983">
        <v>1093214</v>
      </c>
      <c r="T30" s="983">
        <v>728222</v>
      </c>
      <c r="U30" s="983">
        <v>364992</v>
      </c>
      <c r="V30" s="984">
        <v>5789844</v>
      </c>
      <c r="W30" s="136" t="s">
        <v>1050</v>
      </c>
      <c r="X30" s="131"/>
      <c r="Y30" s="340"/>
    </row>
    <row r="31" spans="1:25" s="250" customFormat="1" ht="21" customHeight="1" x14ac:dyDescent="0.15">
      <c r="A31" s="131"/>
      <c r="B31" s="892" t="s">
        <v>306</v>
      </c>
      <c r="C31" s="892" t="s">
        <v>306</v>
      </c>
      <c r="D31" s="892" t="s">
        <v>1051</v>
      </c>
      <c r="E31" s="347"/>
      <c r="F31" s="360">
        <v>16015339</v>
      </c>
      <c r="G31" s="360">
        <v>5141964</v>
      </c>
      <c r="H31" s="360">
        <v>4034959</v>
      </c>
      <c r="I31" s="360">
        <v>420776</v>
      </c>
      <c r="J31" s="360">
        <v>984221</v>
      </c>
      <c r="K31" s="360">
        <v>3419569</v>
      </c>
      <c r="L31" s="360">
        <v>2013850</v>
      </c>
      <c r="M31" s="360">
        <v>1064438</v>
      </c>
      <c r="N31" s="360">
        <v>949412</v>
      </c>
      <c r="O31" s="360">
        <v>203384</v>
      </c>
      <c r="P31" s="360">
        <v>238896</v>
      </c>
      <c r="Q31" s="360">
        <v>4845</v>
      </c>
      <c r="R31" s="360">
        <v>4030</v>
      </c>
      <c r="S31" s="983">
        <v>1099868</v>
      </c>
      <c r="T31" s="983">
        <v>715867</v>
      </c>
      <c r="U31" s="983">
        <v>384001</v>
      </c>
      <c r="V31" s="984">
        <v>6139617</v>
      </c>
      <c r="W31" s="136" t="s">
        <v>1052</v>
      </c>
      <c r="X31" s="131"/>
      <c r="Y31" s="340" t="s">
        <v>294</v>
      </c>
    </row>
    <row r="32" spans="1:25" s="250" customFormat="1" ht="21" customHeight="1" x14ac:dyDescent="0.15">
      <c r="A32" s="131"/>
      <c r="B32" s="892" t="s">
        <v>306</v>
      </c>
      <c r="C32" s="892" t="s">
        <v>306</v>
      </c>
      <c r="D32" s="892" t="s">
        <v>1260</v>
      </c>
      <c r="E32" s="347"/>
      <c r="F32" s="360">
        <v>15625930</v>
      </c>
      <c r="G32" s="360">
        <v>4661239</v>
      </c>
      <c r="H32" s="360">
        <v>4273900</v>
      </c>
      <c r="I32" s="360">
        <v>409892</v>
      </c>
      <c r="J32" s="360">
        <v>990278</v>
      </c>
      <c r="K32" s="360">
        <v>3374529</v>
      </c>
      <c r="L32" s="360">
        <v>1916092</v>
      </c>
      <c r="M32" s="360">
        <v>1048755</v>
      </c>
      <c r="N32" s="360">
        <v>867337</v>
      </c>
      <c r="O32" s="360">
        <v>198461</v>
      </c>
      <c r="P32" s="360">
        <v>214908</v>
      </c>
      <c r="Q32" s="360">
        <v>5100</v>
      </c>
      <c r="R32" s="360">
        <v>5202</v>
      </c>
      <c r="S32" s="983">
        <v>1110575</v>
      </c>
      <c r="T32" s="983">
        <v>766878</v>
      </c>
      <c r="U32" s="983">
        <v>343697</v>
      </c>
      <c r="V32" s="984">
        <v>5925263</v>
      </c>
      <c r="W32" s="136" t="s">
        <v>1054</v>
      </c>
      <c r="X32" s="131"/>
      <c r="Y32" s="340"/>
    </row>
    <row r="33" spans="1:25" s="250" customFormat="1" ht="21" customHeight="1" x14ac:dyDescent="0.15">
      <c r="A33" s="131"/>
      <c r="B33" s="892" t="s">
        <v>306</v>
      </c>
      <c r="C33" s="892" t="s">
        <v>306</v>
      </c>
      <c r="D33" s="896" t="s">
        <v>1261</v>
      </c>
      <c r="E33" s="347"/>
      <c r="F33" s="360">
        <v>16792852</v>
      </c>
      <c r="G33" s="360">
        <v>4789138</v>
      </c>
      <c r="H33" s="360">
        <v>4296684</v>
      </c>
      <c r="I33" s="360">
        <v>401385</v>
      </c>
      <c r="J33" s="360">
        <v>1838206</v>
      </c>
      <c r="K33" s="360">
        <v>3425081</v>
      </c>
      <c r="L33" s="360">
        <v>2042358</v>
      </c>
      <c r="M33" s="360">
        <v>1194602</v>
      </c>
      <c r="N33" s="360">
        <v>847756</v>
      </c>
      <c r="O33" s="360">
        <v>197270</v>
      </c>
      <c r="P33" s="360">
        <v>252516</v>
      </c>
      <c r="Q33" s="360">
        <v>4812</v>
      </c>
      <c r="R33" s="360">
        <v>4604</v>
      </c>
      <c r="S33" s="983">
        <v>1228987</v>
      </c>
      <c r="T33" s="983">
        <v>884729</v>
      </c>
      <c r="U33" s="983">
        <v>344258</v>
      </c>
      <c r="V33" s="984">
        <v>5689227</v>
      </c>
      <c r="W33" s="136" t="s">
        <v>1056</v>
      </c>
      <c r="X33" s="131"/>
      <c r="Y33" s="340"/>
    </row>
    <row r="34" spans="1:25" s="250" customFormat="1" ht="21" customHeight="1" x14ac:dyDescent="0.15">
      <c r="A34" s="131"/>
      <c r="B34" s="892" t="s">
        <v>306</v>
      </c>
      <c r="C34" s="892" t="s">
        <v>306</v>
      </c>
      <c r="D34" s="896" t="s">
        <v>1502</v>
      </c>
      <c r="E34" s="347"/>
      <c r="F34" s="360">
        <v>19246554</v>
      </c>
      <c r="G34" s="360">
        <v>5166482</v>
      </c>
      <c r="H34" s="360">
        <v>4690407</v>
      </c>
      <c r="I34" s="360">
        <v>427562</v>
      </c>
      <c r="J34" s="360">
        <v>3076735</v>
      </c>
      <c r="K34" s="360">
        <v>3451627</v>
      </c>
      <c r="L34" s="360">
        <v>2433741</v>
      </c>
      <c r="M34" s="360">
        <v>1478300</v>
      </c>
      <c r="N34" s="360">
        <v>955441</v>
      </c>
      <c r="O34" s="360">
        <v>190625</v>
      </c>
      <c r="P34" s="360">
        <v>247486</v>
      </c>
      <c r="Q34" s="360">
        <v>4698</v>
      </c>
      <c r="R34" s="360">
        <v>3783</v>
      </c>
      <c r="S34" s="983">
        <v>1517652</v>
      </c>
      <c r="T34" s="983">
        <v>1144742</v>
      </c>
      <c r="U34" s="983">
        <v>372910</v>
      </c>
      <c r="V34" s="984">
        <v>6574527</v>
      </c>
      <c r="W34" s="136" t="s">
        <v>1058</v>
      </c>
      <c r="X34" s="131"/>
      <c r="Y34" s="340" t="s">
        <v>294</v>
      </c>
    </row>
    <row r="35" spans="1:25" s="250" customFormat="1" ht="19.5" customHeight="1" x14ac:dyDescent="0.15">
      <c r="A35" s="131"/>
      <c r="B35" s="892"/>
      <c r="C35" s="892"/>
      <c r="D35" s="892"/>
      <c r="E35" s="347"/>
      <c r="F35" s="360"/>
      <c r="G35" s="515"/>
      <c r="H35" s="515"/>
      <c r="I35" s="515"/>
      <c r="J35" s="360"/>
      <c r="K35" s="360"/>
      <c r="L35" s="360"/>
      <c r="M35" s="360"/>
      <c r="N35" s="360"/>
      <c r="O35" s="360"/>
      <c r="P35" s="360"/>
      <c r="Q35" s="360"/>
      <c r="R35" s="360"/>
      <c r="S35" s="983"/>
      <c r="T35" s="983"/>
      <c r="U35" s="983"/>
      <c r="V35" s="984"/>
      <c r="W35" s="349"/>
      <c r="X35" s="131"/>
      <c r="Y35" s="340"/>
    </row>
    <row r="36" spans="1:25" s="250" customFormat="1" ht="21" customHeight="1" x14ac:dyDescent="0.15">
      <c r="A36" s="131"/>
      <c r="B36" s="892" t="s">
        <v>1019</v>
      </c>
      <c r="C36" s="892" t="s">
        <v>1500</v>
      </c>
      <c r="D36" s="892" t="s">
        <v>1059</v>
      </c>
      <c r="E36" s="347"/>
      <c r="F36" s="360">
        <v>17077563</v>
      </c>
      <c r="G36" s="360">
        <v>4433521</v>
      </c>
      <c r="H36" s="360">
        <v>4438778</v>
      </c>
      <c r="I36" s="360">
        <v>419383</v>
      </c>
      <c r="J36" s="360">
        <v>2815445</v>
      </c>
      <c r="K36" s="360">
        <v>2890028</v>
      </c>
      <c r="L36" s="360">
        <v>2080408</v>
      </c>
      <c r="M36" s="360">
        <v>1273932</v>
      </c>
      <c r="N36" s="360">
        <v>806476</v>
      </c>
      <c r="O36" s="360">
        <v>176600</v>
      </c>
      <c r="P36" s="360">
        <v>212048</v>
      </c>
      <c r="Q36" s="360">
        <v>4548</v>
      </c>
      <c r="R36" s="360">
        <v>4286</v>
      </c>
      <c r="S36" s="983">
        <v>1333833</v>
      </c>
      <c r="T36" s="983">
        <v>1050518</v>
      </c>
      <c r="U36" s="983">
        <v>283315</v>
      </c>
      <c r="V36" s="984">
        <v>7212714</v>
      </c>
      <c r="W36" s="141" t="s">
        <v>1089</v>
      </c>
      <c r="X36" s="131"/>
      <c r="Y36" s="340" t="s">
        <v>294</v>
      </c>
    </row>
    <row r="37" spans="1:25" s="250" customFormat="1" ht="21" customHeight="1" x14ac:dyDescent="0.15">
      <c r="A37" s="131"/>
      <c r="B37" s="892" t="s">
        <v>306</v>
      </c>
      <c r="C37" s="892" t="s">
        <v>306</v>
      </c>
      <c r="D37" s="892" t="s">
        <v>1061</v>
      </c>
      <c r="E37" s="347"/>
      <c r="F37" s="360">
        <v>17114041</v>
      </c>
      <c r="G37" s="360">
        <v>4465983</v>
      </c>
      <c r="H37" s="360">
        <v>4236364</v>
      </c>
      <c r="I37" s="360">
        <v>385050</v>
      </c>
      <c r="J37" s="360">
        <v>2698287</v>
      </c>
      <c r="K37" s="360">
        <v>3151103</v>
      </c>
      <c r="L37" s="360">
        <v>2177254</v>
      </c>
      <c r="M37" s="360">
        <v>1386795</v>
      </c>
      <c r="N37" s="360">
        <v>790459</v>
      </c>
      <c r="O37" s="360">
        <v>176745</v>
      </c>
      <c r="P37" s="360">
        <v>216563</v>
      </c>
      <c r="Q37" s="360">
        <v>4464</v>
      </c>
      <c r="R37" s="360">
        <v>4355</v>
      </c>
      <c r="S37" s="983">
        <v>1302856</v>
      </c>
      <c r="T37" s="983">
        <v>1039648</v>
      </c>
      <c r="U37" s="983">
        <v>263208</v>
      </c>
      <c r="V37" s="984">
        <v>6453485</v>
      </c>
      <c r="W37" s="136" t="s">
        <v>1039</v>
      </c>
      <c r="X37" s="131"/>
      <c r="Y37" s="340"/>
    </row>
    <row r="38" spans="1:25" s="250" customFormat="1" ht="21" customHeight="1" x14ac:dyDescent="0.15">
      <c r="A38" s="131"/>
      <c r="B38" s="897" t="s">
        <v>306</v>
      </c>
      <c r="C38" s="897" t="s">
        <v>306</v>
      </c>
      <c r="D38" s="898" t="s">
        <v>1062</v>
      </c>
      <c r="E38" s="345"/>
      <c r="F38" s="514">
        <v>16083877</v>
      </c>
      <c r="G38" s="513">
        <v>4451796</v>
      </c>
      <c r="H38" s="513">
        <v>4063073</v>
      </c>
      <c r="I38" s="513">
        <v>362661</v>
      </c>
      <c r="J38" s="513">
        <v>1960556</v>
      </c>
      <c r="K38" s="513">
        <v>3278277</v>
      </c>
      <c r="L38" s="513">
        <v>1967514</v>
      </c>
      <c r="M38" s="513">
        <v>1223476</v>
      </c>
      <c r="N38" s="513">
        <v>744038</v>
      </c>
      <c r="O38" s="513">
        <v>198937</v>
      </c>
      <c r="P38" s="513">
        <v>245928</v>
      </c>
      <c r="Q38" s="513">
        <v>4933</v>
      </c>
      <c r="R38" s="513">
        <v>4802</v>
      </c>
      <c r="S38" s="986">
        <v>1355950</v>
      </c>
      <c r="T38" s="986">
        <v>1044651</v>
      </c>
      <c r="U38" s="986">
        <v>311299</v>
      </c>
      <c r="V38" s="987">
        <v>6385024</v>
      </c>
      <c r="W38" s="132" t="s">
        <v>1041</v>
      </c>
      <c r="X38" s="131"/>
      <c r="Y38" s="340" t="s">
        <v>294</v>
      </c>
    </row>
    <row r="39" spans="1:25" s="381" customFormat="1" ht="21" customHeight="1" x14ac:dyDescent="0.15">
      <c r="A39" s="849"/>
      <c r="B39" s="383" t="s">
        <v>1503</v>
      </c>
      <c r="C39" s="352"/>
      <c r="D39" s="849"/>
      <c r="E39" s="348"/>
      <c r="F39" s="875"/>
      <c r="G39" s="875"/>
      <c r="H39" s="875"/>
      <c r="I39" s="382"/>
      <c r="J39" s="385"/>
      <c r="K39" s="382"/>
      <c r="L39" s="383"/>
      <c r="M39" s="383"/>
      <c r="N39" s="383"/>
      <c r="O39" s="933" t="s">
        <v>1401</v>
      </c>
      <c r="P39" s="384"/>
      <c r="Q39" s="383"/>
      <c r="R39" s="383"/>
      <c r="S39" s="382"/>
      <c r="T39" s="382"/>
      <c r="U39" s="382"/>
      <c r="V39" s="382"/>
      <c r="W39" s="337"/>
      <c r="X39" s="849"/>
    </row>
    <row r="40" spans="1:25" ht="21" customHeight="1" x14ac:dyDescent="0.15">
      <c r="A40" s="259"/>
      <c r="B40" s="383" t="s">
        <v>1402</v>
      </c>
      <c r="D40" s="508"/>
    </row>
  </sheetData>
  <mergeCells count="2">
    <mergeCell ref="W4:W7"/>
    <mergeCell ref="B5:E5"/>
  </mergeCells>
  <phoneticPr fontId="28"/>
  <pageMargins left="0.59055118110236227" right="0.59055118110236227" top="0.59055118110236227" bottom="0.59055118110236227" header="0.59055118110236227" footer="0.15748031496062992"/>
  <pageSetup paperSize="9" orientation="portrait" r:id="rId1"/>
  <headerFooter alignWithMargins="0"/>
  <colBreaks count="1" manualBreakCount="1">
    <brk id="14" max="39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22"/>
  <sheetViews>
    <sheetView view="pageBreakPreview" topLeftCell="A31" zoomScale="90" zoomScaleNormal="100" zoomScaleSheetLayoutView="90" workbookViewId="0"/>
  </sheetViews>
  <sheetFormatPr defaultRowHeight="10.5" x14ac:dyDescent="0.15"/>
  <cols>
    <col min="1" max="1" width="2.875" style="594" customWidth="1"/>
    <col min="2" max="2" width="3.375" style="594" customWidth="1"/>
    <col min="3" max="3" width="6.125" style="594" customWidth="1"/>
    <col min="4" max="4" width="4.5" style="594" customWidth="1"/>
    <col min="5" max="6" width="9.25" style="594" customWidth="1"/>
    <col min="7" max="21" width="8" style="594" customWidth="1"/>
    <col min="22" max="22" width="4.75" style="596" customWidth="1"/>
    <col min="23" max="23" width="20.75" style="596" customWidth="1"/>
    <col min="24" max="24" width="6.625" style="596" customWidth="1"/>
    <col min="25" max="25" width="7.5" style="596" customWidth="1"/>
    <col min="26" max="26" width="2.5" style="594" customWidth="1"/>
    <col min="27" max="27" width="1.125" style="595" customWidth="1"/>
    <col min="28" max="36" width="9" style="594"/>
    <col min="37" max="154" width="9" style="592"/>
    <col min="155" max="205" width="9" style="593"/>
    <col min="206" max="16384" width="9" style="592"/>
  </cols>
  <sheetData>
    <row r="1" spans="1:205" s="662" customFormat="1" ht="13.5" customHeight="1" x14ac:dyDescent="0.15">
      <c r="A1" s="664"/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4"/>
      <c r="P1" s="664"/>
      <c r="Q1" s="664"/>
      <c r="R1" s="664"/>
      <c r="S1" s="664"/>
      <c r="T1" s="664"/>
      <c r="U1" s="664"/>
      <c r="V1" s="666"/>
      <c r="W1" s="666"/>
      <c r="X1" s="666"/>
      <c r="Y1" s="666"/>
      <c r="Z1" s="669"/>
      <c r="AA1" s="665"/>
      <c r="AB1" s="664"/>
      <c r="AC1" s="664"/>
      <c r="AD1" s="664"/>
      <c r="AE1" s="664"/>
      <c r="AF1" s="664"/>
      <c r="AG1" s="664"/>
      <c r="AH1" s="664"/>
      <c r="AI1" s="664"/>
      <c r="AJ1" s="664"/>
      <c r="EY1" s="663"/>
      <c r="EZ1" s="663"/>
      <c r="FA1" s="663"/>
      <c r="FB1" s="663"/>
      <c r="FC1" s="663"/>
      <c r="FD1" s="663"/>
      <c r="FE1" s="663"/>
      <c r="FF1" s="663"/>
      <c r="FG1" s="663"/>
      <c r="FH1" s="663"/>
      <c r="FI1" s="663"/>
      <c r="FJ1" s="663"/>
      <c r="FK1" s="663"/>
      <c r="FL1" s="663"/>
      <c r="FM1" s="663"/>
      <c r="FN1" s="663"/>
      <c r="FO1" s="663"/>
      <c r="FP1" s="663"/>
      <c r="FQ1" s="663"/>
      <c r="FR1" s="663"/>
      <c r="FS1" s="663"/>
      <c r="FT1" s="663"/>
      <c r="FU1" s="663"/>
      <c r="FV1" s="663"/>
      <c r="FW1" s="663"/>
      <c r="FX1" s="663"/>
      <c r="FY1" s="663"/>
      <c r="FZ1" s="663"/>
      <c r="GA1" s="663"/>
      <c r="GB1" s="663"/>
      <c r="GC1" s="663"/>
      <c r="GD1" s="663"/>
      <c r="GE1" s="663"/>
      <c r="GF1" s="663"/>
      <c r="GG1" s="663"/>
      <c r="GH1" s="663"/>
      <c r="GI1" s="663"/>
      <c r="GJ1" s="663"/>
      <c r="GK1" s="663"/>
      <c r="GL1" s="663"/>
      <c r="GM1" s="663"/>
      <c r="GN1" s="663"/>
      <c r="GO1" s="663"/>
      <c r="GP1" s="663"/>
      <c r="GQ1" s="663"/>
      <c r="GR1" s="663"/>
      <c r="GS1" s="663"/>
      <c r="GT1" s="663"/>
      <c r="GU1" s="663"/>
      <c r="GV1" s="663"/>
      <c r="GW1" s="663"/>
    </row>
    <row r="2" spans="1:205" s="662" customFormat="1" ht="21" customHeight="1" x14ac:dyDescent="0.15">
      <c r="A2" s="668"/>
      <c r="B2" s="668" t="s">
        <v>457</v>
      </c>
      <c r="C2" s="667"/>
      <c r="D2" s="667"/>
      <c r="E2" s="667"/>
      <c r="F2" s="667"/>
      <c r="G2" s="667"/>
      <c r="H2" s="667"/>
      <c r="I2" s="667"/>
      <c r="J2" s="667"/>
      <c r="K2" s="667"/>
      <c r="L2" s="667"/>
      <c r="M2" s="667"/>
      <c r="N2" s="667"/>
      <c r="P2" s="664"/>
      <c r="Q2" s="664"/>
      <c r="R2" s="664"/>
      <c r="S2" s="664"/>
      <c r="T2" s="664"/>
      <c r="U2" s="664"/>
      <c r="V2" s="666"/>
      <c r="W2" s="666"/>
      <c r="X2" s="666"/>
      <c r="Y2" s="666"/>
      <c r="Z2" s="664"/>
      <c r="AA2" s="665"/>
      <c r="AB2" s="664"/>
      <c r="AC2" s="664"/>
      <c r="EY2" s="663"/>
      <c r="EZ2" s="663"/>
      <c r="FA2" s="663"/>
      <c r="FB2" s="663"/>
      <c r="FC2" s="663"/>
      <c r="FD2" s="663"/>
      <c r="FE2" s="663"/>
      <c r="FF2" s="663"/>
      <c r="FG2" s="663"/>
      <c r="FH2" s="663"/>
      <c r="FI2" s="663"/>
      <c r="FJ2" s="663"/>
      <c r="FK2" s="663"/>
      <c r="FL2" s="663"/>
      <c r="FM2" s="663"/>
      <c r="FN2" s="663"/>
      <c r="FO2" s="663"/>
      <c r="FP2" s="663"/>
      <c r="FQ2" s="663"/>
      <c r="FR2" s="663"/>
      <c r="FS2" s="663"/>
      <c r="FT2" s="663"/>
      <c r="FU2" s="663"/>
      <c r="FV2" s="663"/>
      <c r="FW2" s="663"/>
      <c r="FX2" s="663"/>
      <c r="FY2" s="663"/>
      <c r="FZ2" s="663"/>
      <c r="GA2" s="663"/>
      <c r="GB2" s="663"/>
      <c r="GC2" s="663"/>
      <c r="GD2" s="663"/>
      <c r="GE2" s="663"/>
      <c r="GF2" s="663"/>
      <c r="GG2" s="663"/>
      <c r="GH2" s="663"/>
      <c r="GI2" s="663"/>
      <c r="GJ2" s="663"/>
      <c r="GK2" s="663"/>
      <c r="GL2" s="663"/>
      <c r="GM2" s="663"/>
      <c r="GN2" s="663"/>
      <c r="GO2" s="663"/>
      <c r="GP2" s="663"/>
      <c r="GQ2" s="663"/>
      <c r="GR2" s="663"/>
      <c r="GS2" s="663"/>
      <c r="GT2" s="663"/>
      <c r="GU2" s="663"/>
      <c r="GV2" s="663"/>
      <c r="GW2" s="663"/>
    </row>
    <row r="3" spans="1:205" ht="18" customHeight="1" x14ac:dyDescent="0.15">
      <c r="A3" s="594" t="s">
        <v>284</v>
      </c>
      <c r="B3" s="661" t="s">
        <v>1504</v>
      </c>
      <c r="C3" s="660"/>
      <c r="G3" s="596"/>
      <c r="J3" s="659"/>
      <c r="U3" s="657" t="s">
        <v>1505</v>
      </c>
      <c r="Y3" s="658"/>
      <c r="Z3" s="657"/>
      <c r="AD3" s="592"/>
      <c r="AE3" s="592"/>
      <c r="AF3" s="592"/>
      <c r="AG3" s="592"/>
      <c r="AH3" s="592"/>
      <c r="AI3" s="592"/>
      <c r="AJ3" s="592"/>
      <c r="EY3" s="656"/>
      <c r="EZ3" s="656"/>
      <c r="FA3" s="656"/>
      <c r="FB3" s="656"/>
      <c r="FC3" s="656"/>
      <c r="FD3" s="656"/>
      <c r="FE3" s="656"/>
      <c r="FF3" s="656"/>
      <c r="FG3" s="656"/>
      <c r="FH3" s="656"/>
      <c r="FI3" s="656"/>
      <c r="FJ3" s="656"/>
      <c r="FK3" s="656"/>
      <c r="FL3" s="656"/>
      <c r="FM3" s="656"/>
      <c r="FN3" s="656"/>
      <c r="FO3" s="656"/>
      <c r="FP3" s="656"/>
      <c r="FQ3" s="656"/>
      <c r="FR3" s="656"/>
      <c r="FS3" s="656"/>
      <c r="FT3" s="656"/>
      <c r="FU3" s="656"/>
      <c r="FV3" s="656"/>
      <c r="FW3" s="656"/>
      <c r="FX3" s="656"/>
      <c r="FY3" s="656"/>
      <c r="FZ3" s="656"/>
      <c r="GA3" s="656"/>
      <c r="GB3" s="656"/>
      <c r="GC3" s="656"/>
      <c r="GD3" s="656"/>
      <c r="GE3" s="656"/>
      <c r="GF3" s="656"/>
      <c r="GG3" s="656"/>
      <c r="GH3" s="656"/>
      <c r="GI3" s="656"/>
      <c r="GJ3" s="656"/>
      <c r="GK3" s="656"/>
      <c r="GL3" s="656"/>
      <c r="GM3" s="656"/>
      <c r="GN3" s="656"/>
      <c r="GO3" s="656"/>
      <c r="GP3" s="656"/>
      <c r="GQ3" s="656"/>
      <c r="GR3" s="656"/>
      <c r="GS3" s="656"/>
      <c r="GT3" s="656"/>
      <c r="GU3" s="656"/>
      <c r="GV3" s="656"/>
      <c r="GW3" s="656"/>
    </row>
    <row r="4" spans="1:205" s="254" customFormat="1" ht="27" customHeight="1" x14ac:dyDescent="0.15">
      <c r="A4" s="34"/>
      <c r="B4" s="1066" t="s">
        <v>1506</v>
      </c>
      <c r="C4" s="1066"/>
      <c r="D4" s="1066"/>
      <c r="E4" s="1066"/>
      <c r="F4" s="988" t="s">
        <v>1507</v>
      </c>
      <c r="G4" s="989" t="s">
        <v>1508</v>
      </c>
      <c r="H4" s="655">
        <v>43497</v>
      </c>
      <c r="I4" s="655">
        <v>43525</v>
      </c>
      <c r="J4" s="655">
        <v>43556</v>
      </c>
      <c r="K4" s="989" t="s">
        <v>1509</v>
      </c>
      <c r="L4" s="655">
        <v>43617</v>
      </c>
      <c r="M4" s="655">
        <v>43647</v>
      </c>
      <c r="N4" s="655">
        <v>43678</v>
      </c>
      <c r="O4" s="655">
        <v>43709</v>
      </c>
      <c r="P4" s="655">
        <v>43739</v>
      </c>
      <c r="Q4" s="655">
        <v>43770</v>
      </c>
      <c r="R4" s="655">
        <v>43800</v>
      </c>
      <c r="S4" s="989" t="s">
        <v>1510</v>
      </c>
      <c r="T4" s="655">
        <v>43862</v>
      </c>
      <c r="U4" s="655">
        <v>43891</v>
      </c>
      <c r="V4" s="1068" t="s">
        <v>296</v>
      </c>
      <c r="W4" s="1069"/>
      <c r="X4" s="1069"/>
      <c r="Y4" s="1069"/>
      <c r="Z4" s="649"/>
      <c r="AA4" s="621"/>
      <c r="AB4" s="634"/>
      <c r="EX4" s="654"/>
      <c r="EY4" s="621"/>
      <c r="EZ4" s="621"/>
      <c r="FA4" s="621"/>
      <c r="FB4" s="621"/>
      <c r="FC4" s="607"/>
      <c r="FD4" s="607"/>
      <c r="FE4" s="607"/>
      <c r="FF4" s="607"/>
      <c r="FG4" s="607"/>
      <c r="FH4" s="607"/>
      <c r="FI4" s="607"/>
      <c r="FJ4" s="607"/>
      <c r="FK4" s="607"/>
      <c r="FL4" s="607"/>
      <c r="FM4" s="607"/>
      <c r="FN4" s="607"/>
      <c r="FO4" s="607"/>
      <c r="FP4" s="607"/>
      <c r="FQ4" s="607"/>
      <c r="FR4" s="607"/>
      <c r="FS4" s="607"/>
      <c r="FT4" s="607"/>
      <c r="FU4" s="607"/>
      <c r="FV4" s="607"/>
      <c r="FW4" s="654"/>
      <c r="FX4" s="621"/>
      <c r="FY4" s="621"/>
      <c r="FZ4" s="621"/>
      <c r="GA4" s="621"/>
      <c r="GB4" s="607"/>
      <c r="GC4" s="607"/>
      <c r="GD4" s="607"/>
      <c r="GE4" s="607"/>
      <c r="GF4" s="607"/>
      <c r="GG4" s="607"/>
      <c r="GH4" s="607"/>
      <c r="GI4" s="607"/>
      <c r="GJ4" s="607"/>
      <c r="GK4" s="607"/>
      <c r="GL4" s="607"/>
      <c r="GM4" s="607"/>
      <c r="GN4" s="607"/>
      <c r="GO4" s="607"/>
      <c r="GP4" s="607"/>
      <c r="GQ4" s="607"/>
      <c r="GR4" s="607"/>
      <c r="GS4" s="607"/>
      <c r="GT4" s="607"/>
      <c r="GU4" s="607"/>
      <c r="GV4" s="607"/>
      <c r="GW4" s="607"/>
    </row>
    <row r="5" spans="1:205" s="254" customFormat="1" ht="20.25" customHeight="1" x14ac:dyDescent="0.15">
      <c r="A5" s="621"/>
      <c r="B5" s="1067"/>
      <c r="C5" s="1067"/>
      <c r="D5" s="1067"/>
      <c r="E5" s="1067"/>
      <c r="F5" s="653">
        <v>43466</v>
      </c>
      <c r="G5" s="651">
        <v>43466</v>
      </c>
      <c r="H5" s="650">
        <v>43497</v>
      </c>
      <c r="I5" s="650">
        <v>43525</v>
      </c>
      <c r="J5" s="650">
        <v>43556</v>
      </c>
      <c r="K5" s="652">
        <v>43586</v>
      </c>
      <c r="L5" s="650">
        <v>43617</v>
      </c>
      <c r="M5" s="650">
        <v>43647</v>
      </c>
      <c r="N5" s="650">
        <v>43678</v>
      </c>
      <c r="O5" s="650">
        <v>43709</v>
      </c>
      <c r="P5" s="650">
        <v>43739</v>
      </c>
      <c r="Q5" s="650">
        <v>43770</v>
      </c>
      <c r="R5" s="650">
        <v>43800</v>
      </c>
      <c r="S5" s="651">
        <v>43831</v>
      </c>
      <c r="T5" s="650">
        <v>43862</v>
      </c>
      <c r="U5" s="650">
        <v>43891</v>
      </c>
      <c r="V5" s="1070"/>
      <c r="W5" s="1071"/>
      <c r="X5" s="1071"/>
      <c r="Y5" s="1071"/>
      <c r="Z5" s="649"/>
      <c r="AA5" s="621"/>
      <c r="AB5" s="621"/>
      <c r="AC5" s="607"/>
      <c r="AD5" s="607"/>
      <c r="EX5" s="1072"/>
      <c r="EY5" s="1072"/>
      <c r="EZ5" s="1072"/>
      <c r="FA5" s="621"/>
      <c r="FB5" s="621"/>
      <c r="FC5" s="621"/>
      <c r="FD5" s="621"/>
      <c r="FE5" s="621"/>
      <c r="FF5" s="621"/>
      <c r="FG5" s="621"/>
      <c r="FH5" s="621"/>
      <c r="FI5" s="621"/>
      <c r="FJ5" s="621"/>
      <c r="FK5" s="621"/>
      <c r="FL5" s="621"/>
      <c r="FM5" s="621"/>
      <c r="FN5" s="621"/>
      <c r="FO5" s="621"/>
      <c r="FP5" s="621"/>
      <c r="FQ5" s="621"/>
      <c r="FR5" s="621"/>
      <c r="FS5" s="621"/>
      <c r="FT5" s="621"/>
      <c r="FU5" s="621"/>
      <c r="FV5" s="607"/>
      <c r="FW5" s="1072"/>
      <c r="FX5" s="1072"/>
      <c r="FY5" s="1072"/>
      <c r="FZ5" s="621"/>
      <c r="GA5" s="621"/>
      <c r="GB5" s="621"/>
      <c r="GC5" s="621"/>
      <c r="GD5" s="621"/>
      <c r="GE5" s="621"/>
      <c r="GF5" s="621"/>
      <c r="GG5" s="621"/>
      <c r="GH5" s="621"/>
      <c r="GI5" s="621"/>
      <c r="GJ5" s="621"/>
      <c r="GK5" s="621"/>
      <c r="GL5" s="621"/>
      <c r="GM5" s="621"/>
      <c r="GN5" s="621"/>
      <c r="GO5" s="621"/>
      <c r="GP5" s="621"/>
      <c r="GQ5" s="621"/>
      <c r="GR5" s="621"/>
      <c r="GS5" s="621"/>
      <c r="GT5" s="621"/>
      <c r="GU5" s="607"/>
      <c r="GV5" s="607"/>
      <c r="GW5" s="607"/>
    </row>
    <row r="6" spans="1:205" s="254" customFormat="1" ht="20.25" customHeight="1" x14ac:dyDescent="0.15">
      <c r="A6" s="34"/>
      <c r="B6" s="648"/>
      <c r="C6" s="1048" t="s">
        <v>452</v>
      </c>
      <c r="D6" s="1051" t="s">
        <v>1511</v>
      </c>
      <c r="E6" s="1052"/>
      <c r="F6" s="637">
        <v>58881876</v>
      </c>
      <c r="G6" s="637">
        <v>4667747</v>
      </c>
      <c r="H6" s="637">
        <v>4425059</v>
      </c>
      <c r="I6" s="637">
        <v>4890142</v>
      </c>
      <c r="J6" s="637">
        <v>4833064</v>
      </c>
      <c r="K6" s="637">
        <v>4761784</v>
      </c>
      <c r="L6" s="637">
        <v>4706151</v>
      </c>
      <c r="M6" s="637">
        <v>5098470</v>
      </c>
      <c r="N6" s="638">
        <v>5740636</v>
      </c>
      <c r="O6" s="637">
        <v>5141964</v>
      </c>
      <c r="P6" s="637">
        <v>4661239</v>
      </c>
      <c r="Q6" s="637">
        <v>4789138</v>
      </c>
      <c r="R6" s="637">
        <v>5166482</v>
      </c>
      <c r="S6" s="637">
        <v>4433521</v>
      </c>
      <c r="T6" s="637">
        <v>4465983</v>
      </c>
      <c r="U6" s="629">
        <v>4451796</v>
      </c>
      <c r="V6" s="1053" t="s">
        <v>1512</v>
      </c>
      <c r="W6" s="1054"/>
      <c r="X6" s="647"/>
      <c r="Y6" s="646"/>
      <c r="Z6" s="875"/>
      <c r="AA6" s="607"/>
      <c r="AB6" s="634"/>
      <c r="EX6" s="864"/>
      <c r="EY6" s="621"/>
      <c r="EZ6" s="621"/>
      <c r="FA6" s="621"/>
      <c r="FB6" s="621"/>
      <c r="FC6" s="621"/>
      <c r="FD6" s="621"/>
      <c r="FE6" s="621"/>
      <c r="FF6" s="621"/>
      <c r="FG6" s="621"/>
      <c r="FH6" s="621"/>
      <c r="FI6" s="621"/>
      <c r="FJ6" s="621"/>
      <c r="FK6" s="621"/>
      <c r="FL6" s="621"/>
      <c r="FM6" s="621"/>
      <c r="FN6" s="621"/>
      <c r="FO6" s="621"/>
      <c r="FP6" s="621"/>
      <c r="FQ6" s="621"/>
      <c r="FR6" s="621"/>
      <c r="FS6" s="621"/>
      <c r="FT6" s="621"/>
      <c r="FU6" s="621"/>
      <c r="FV6" s="607"/>
      <c r="FW6" s="864"/>
      <c r="FX6" s="621"/>
      <c r="FY6" s="621"/>
      <c r="FZ6" s="621"/>
      <c r="GA6" s="621"/>
      <c r="GB6" s="621"/>
      <c r="GC6" s="621"/>
      <c r="GD6" s="621"/>
      <c r="GE6" s="621"/>
      <c r="GF6" s="621"/>
      <c r="GG6" s="621"/>
      <c r="GH6" s="621"/>
      <c r="GI6" s="621"/>
      <c r="GJ6" s="621"/>
      <c r="GK6" s="621"/>
      <c r="GL6" s="621"/>
      <c r="GM6" s="621"/>
      <c r="GN6" s="621"/>
      <c r="GO6" s="621"/>
      <c r="GP6" s="621"/>
      <c r="GQ6" s="621"/>
      <c r="GR6" s="621"/>
      <c r="GS6" s="621"/>
      <c r="GT6" s="621"/>
      <c r="GU6" s="607"/>
      <c r="GV6" s="607"/>
      <c r="GW6" s="607"/>
    </row>
    <row r="7" spans="1:205" s="254" customFormat="1" ht="20.25" customHeight="1" x14ac:dyDescent="0.15">
      <c r="A7" s="385"/>
      <c r="B7" s="855" t="s">
        <v>1513</v>
      </c>
      <c r="C7" s="1062"/>
      <c r="D7" s="1040" t="s">
        <v>1514</v>
      </c>
      <c r="E7" s="1041"/>
      <c r="F7" s="619">
        <v>5607162</v>
      </c>
      <c r="G7" s="619">
        <v>456728</v>
      </c>
      <c r="H7" s="619">
        <v>412620</v>
      </c>
      <c r="I7" s="619">
        <v>460628</v>
      </c>
      <c r="J7" s="619">
        <v>479732</v>
      </c>
      <c r="K7" s="619">
        <v>469028</v>
      </c>
      <c r="L7" s="619">
        <v>448421</v>
      </c>
      <c r="M7" s="619">
        <v>471279</v>
      </c>
      <c r="N7" s="620">
        <v>551139</v>
      </c>
      <c r="O7" s="619">
        <v>502544</v>
      </c>
      <c r="P7" s="619">
        <v>425262</v>
      </c>
      <c r="Q7" s="619">
        <v>444593</v>
      </c>
      <c r="R7" s="619">
        <v>485188</v>
      </c>
      <c r="S7" s="619">
        <v>412837</v>
      </c>
      <c r="T7" s="619">
        <v>412229</v>
      </c>
      <c r="U7" s="618">
        <v>422040</v>
      </c>
      <c r="V7" s="642" t="s">
        <v>1515</v>
      </c>
      <c r="W7" s="642"/>
      <c r="X7" s="1064" t="s">
        <v>1516</v>
      </c>
      <c r="Y7" s="622"/>
      <c r="Z7" s="875"/>
      <c r="AA7" s="621"/>
      <c r="AB7" s="634"/>
      <c r="EX7" s="385"/>
      <c r="EY7" s="621"/>
      <c r="EZ7" s="621"/>
      <c r="FA7" s="621"/>
      <c r="FB7" s="621"/>
      <c r="FC7" s="607"/>
      <c r="FD7" s="607"/>
      <c r="FE7" s="607"/>
      <c r="FF7" s="607"/>
      <c r="FG7" s="607"/>
      <c r="FH7" s="607"/>
      <c r="FI7" s="607"/>
      <c r="FJ7" s="607"/>
      <c r="FK7" s="607"/>
      <c r="FL7" s="607"/>
      <c r="FM7" s="607"/>
      <c r="FN7" s="607"/>
      <c r="FO7" s="607"/>
      <c r="FP7" s="607"/>
      <c r="FQ7" s="607"/>
      <c r="FR7" s="607"/>
      <c r="FS7" s="607"/>
      <c r="FT7" s="607"/>
      <c r="FU7" s="607"/>
      <c r="FV7" s="607"/>
      <c r="FW7" s="385"/>
      <c r="FX7" s="621"/>
      <c r="FY7" s="621"/>
      <c r="FZ7" s="621"/>
      <c r="GA7" s="621"/>
      <c r="GB7" s="607"/>
      <c r="GC7" s="607"/>
      <c r="GD7" s="607"/>
      <c r="GE7" s="607"/>
      <c r="GF7" s="607"/>
      <c r="GG7" s="607"/>
      <c r="GH7" s="607"/>
      <c r="GI7" s="607"/>
      <c r="GJ7" s="607"/>
      <c r="GK7" s="607"/>
      <c r="GL7" s="607"/>
      <c r="GM7" s="607"/>
      <c r="GN7" s="607"/>
      <c r="GO7" s="607"/>
      <c r="GP7" s="607"/>
      <c r="GQ7" s="607"/>
      <c r="GR7" s="607"/>
      <c r="GS7" s="607"/>
      <c r="GT7" s="607"/>
      <c r="GU7" s="607"/>
      <c r="GV7" s="607"/>
      <c r="GW7" s="607"/>
    </row>
    <row r="8" spans="1:205" s="254" customFormat="1" ht="20.25" customHeight="1" x14ac:dyDescent="0.15">
      <c r="A8" s="385"/>
      <c r="B8" s="624"/>
      <c r="C8" s="1062"/>
      <c r="D8" s="1040" t="s">
        <v>1517</v>
      </c>
      <c r="E8" s="1041"/>
      <c r="F8" s="619">
        <v>53211962</v>
      </c>
      <c r="G8" s="619">
        <v>4206864</v>
      </c>
      <c r="H8" s="619">
        <v>4007762</v>
      </c>
      <c r="I8" s="619">
        <v>4424996</v>
      </c>
      <c r="J8" s="619">
        <v>4346998</v>
      </c>
      <c r="K8" s="619">
        <v>4286724</v>
      </c>
      <c r="L8" s="619">
        <v>4252388</v>
      </c>
      <c r="M8" s="619">
        <v>4621261</v>
      </c>
      <c r="N8" s="620">
        <v>5184642</v>
      </c>
      <c r="O8" s="619">
        <v>4633913</v>
      </c>
      <c r="P8" s="619">
        <v>4230482</v>
      </c>
      <c r="Q8" s="619">
        <v>4339349</v>
      </c>
      <c r="R8" s="619">
        <v>4676583</v>
      </c>
      <c r="S8" s="619">
        <v>4016139</v>
      </c>
      <c r="T8" s="619">
        <v>4049354</v>
      </c>
      <c r="U8" s="618">
        <v>4024714</v>
      </c>
      <c r="V8" s="642" t="s">
        <v>1518</v>
      </c>
      <c r="W8" s="642"/>
      <c r="X8" s="1065"/>
      <c r="Y8" s="622"/>
      <c r="Z8" s="875"/>
      <c r="AA8" s="621"/>
      <c r="AB8" s="634"/>
      <c r="EX8" s="385"/>
      <c r="EY8" s="621"/>
      <c r="EZ8" s="621"/>
      <c r="FA8" s="621"/>
      <c r="FB8" s="621"/>
      <c r="FC8" s="607"/>
      <c r="FD8" s="607"/>
      <c r="FE8" s="607"/>
      <c r="FF8" s="607"/>
      <c r="FG8" s="607"/>
      <c r="FH8" s="607"/>
      <c r="FI8" s="607"/>
      <c r="FJ8" s="607"/>
      <c r="FK8" s="607"/>
      <c r="FL8" s="607"/>
      <c r="FM8" s="607"/>
      <c r="FN8" s="607"/>
      <c r="FO8" s="607"/>
      <c r="FP8" s="607"/>
      <c r="FQ8" s="607"/>
      <c r="FR8" s="607"/>
      <c r="FS8" s="607"/>
      <c r="FT8" s="607"/>
      <c r="FU8" s="607"/>
      <c r="FV8" s="607"/>
      <c r="FW8" s="385"/>
      <c r="FX8" s="621"/>
      <c r="FY8" s="621"/>
      <c r="FZ8" s="621"/>
      <c r="GA8" s="621"/>
      <c r="GB8" s="607"/>
      <c r="GC8" s="607"/>
      <c r="GD8" s="607"/>
      <c r="GE8" s="607"/>
      <c r="GF8" s="607"/>
      <c r="GG8" s="607"/>
      <c r="GH8" s="607"/>
      <c r="GI8" s="607"/>
      <c r="GJ8" s="607"/>
      <c r="GK8" s="607"/>
      <c r="GL8" s="607"/>
      <c r="GM8" s="607"/>
      <c r="GN8" s="607"/>
      <c r="GO8" s="607"/>
      <c r="GP8" s="607"/>
      <c r="GQ8" s="607"/>
      <c r="GR8" s="607"/>
      <c r="GS8" s="607"/>
      <c r="GT8" s="607"/>
      <c r="GU8" s="607"/>
      <c r="GV8" s="607"/>
      <c r="GW8" s="607"/>
    </row>
    <row r="9" spans="1:205" s="254" customFormat="1" ht="20.25" customHeight="1" x14ac:dyDescent="0.15">
      <c r="A9" s="385"/>
      <c r="B9" s="859" t="s">
        <v>1519</v>
      </c>
      <c r="C9" s="1062"/>
      <c r="D9" s="1040" t="s">
        <v>453</v>
      </c>
      <c r="E9" s="1041"/>
      <c r="F9" s="619">
        <v>62752</v>
      </c>
      <c r="G9" s="619">
        <v>4155</v>
      </c>
      <c r="H9" s="619">
        <v>4677</v>
      </c>
      <c r="I9" s="619">
        <v>4518</v>
      </c>
      <c r="J9" s="619">
        <v>6334</v>
      </c>
      <c r="K9" s="619">
        <v>6032</v>
      </c>
      <c r="L9" s="619">
        <v>5342</v>
      </c>
      <c r="M9" s="619">
        <v>5930</v>
      </c>
      <c r="N9" s="620">
        <v>4855</v>
      </c>
      <c r="O9" s="619">
        <v>5507</v>
      </c>
      <c r="P9" s="619">
        <v>5495</v>
      </c>
      <c r="Q9" s="619">
        <v>5196</v>
      </c>
      <c r="R9" s="619">
        <v>4711</v>
      </c>
      <c r="S9" s="619">
        <v>4545</v>
      </c>
      <c r="T9" s="619">
        <v>4400</v>
      </c>
      <c r="U9" s="618">
        <v>5042</v>
      </c>
      <c r="V9" s="642" t="s">
        <v>1520</v>
      </c>
      <c r="W9" s="642"/>
      <c r="X9" s="623"/>
      <c r="Y9" s="1040" t="s">
        <v>1521</v>
      </c>
      <c r="Z9" s="875"/>
      <c r="AA9" s="621"/>
      <c r="AB9" s="634"/>
      <c r="EX9" s="385"/>
      <c r="EY9" s="621"/>
      <c r="EZ9" s="621"/>
      <c r="FA9" s="621"/>
      <c r="FB9" s="621"/>
      <c r="FC9" s="607"/>
      <c r="FD9" s="607"/>
      <c r="FE9" s="607"/>
      <c r="FF9" s="607"/>
      <c r="FG9" s="607"/>
      <c r="FH9" s="607"/>
      <c r="FI9" s="607"/>
      <c r="FJ9" s="607"/>
      <c r="FK9" s="607"/>
      <c r="FL9" s="607"/>
      <c r="FM9" s="607"/>
      <c r="FN9" s="607"/>
      <c r="FO9" s="607"/>
      <c r="FP9" s="607"/>
      <c r="FQ9" s="607"/>
      <c r="FR9" s="607"/>
      <c r="FS9" s="607"/>
      <c r="FT9" s="607"/>
      <c r="FU9" s="607"/>
      <c r="FV9" s="607"/>
      <c r="FW9" s="385"/>
      <c r="FX9" s="621"/>
      <c r="FY9" s="621"/>
      <c r="FZ9" s="621"/>
      <c r="GA9" s="621"/>
      <c r="GB9" s="607"/>
      <c r="GC9" s="607"/>
      <c r="GD9" s="607"/>
      <c r="GE9" s="607"/>
      <c r="GF9" s="607"/>
      <c r="GG9" s="607"/>
      <c r="GH9" s="607"/>
      <c r="GI9" s="607"/>
      <c r="GJ9" s="607"/>
      <c r="GK9" s="607"/>
      <c r="GL9" s="607"/>
      <c r="GM9" s="607"/>
      <c r="GN9" s="607"/>
      <c r="GO9" s="607"/>
      <c r="GP9" s="607"/>
      <c r="GQ9" s="607"/>
      <c r="GR9" s="607"/>
      <c r="GS9" s="607"/>
      <c r="GT9" s="607"/>
      <c r="GU9" s="607"/>
      <c r="GV9" s="607"/>
      <c r="GW9" s="607"/>
    </row>
    <row r="10" spans="1:205" s="254" customFormat="1" ht="8.25" customHeight="1" x14ac:dyDescent="0.15">
      <c r="A10" s="385"/>
      <c r="B10" s="859"/>
      <c r="C10" s="1073"/>
      <c r="D10" s="860"/>
      <c r="E10" s="861"/>
      <c r="F10" s="619"/>
      <c r="G10" s="619"/>
      <c r="H10" s="619"/>
      <c r="I10" s="619"/>
      <c r="J10" s="619"/>
      <c r="K10" s="619"/>
      <c r="L10" s="619"/>
      <c r="M10" s="619"/>
      <c r="N10" s="620"/>
      <c r="O10" s="619"/>
      <c r="P10" s="619"/>
      <c r="Q10" s="619"/>
      <c r="R10" s="619"/>
      <c r="S10" s="619"/>
      <c r="T10" s="619"/>
      <c r="U10" s="618"/>
      <c r="V10" s="640"/>
      <c r="W10" s="640"/>
      <c r="X10" s="644"/>
      <c r="Y10" s="1040"/>
      <c r="Z10" s="875"/>
      <c r="AA10" s="621"/>
      <c r="AB10" s="634"/>
      <c r="EX10" s="385"/>
      <c r="EY10" s="621"/>
      <c r="EZ10" s="621"/>
      <c r="FA10" s="621"/>
      <c r="FB10" s="621"/>
      <c r="FC10" s="607"/>
      <c r="FD10" s="607"/>
      <c r="FE10" s="607"/>
      <c r="FF10" s="607"/>
      <c r="FG10" s="607"/>
      <c r="FH10" s="607"/>
      <c r="FI10" s="607"/>
      <c r="FJ10" s="607"/>
      <c r="FK10" s="607"/>
      <c r="FL10" s="607"/>
      <c r="FM10" s="607"/>
      <c r="FN10" s="607"/>
      <c r="FO10" s="607"/>
      <c r="FP10" s="607"/>
      <c r="FQ10" s="607"/>
      <c r="FR10" s="607"/>
      <c r="FS10" s="607"/>
      <c r="FT10" s="607"/>
      <c r="FU10" s="607"/>
      <c r="FV10" s="607"/>
      <c r="FW10" s="385"/>
      <c r="FX10" s="621"/>
      <c r="FY10" s="621"/>
      <c r="FZ10" s="621"/>
      <c r="GA10" s="621"/>
      <c r="GB10" s="607"/>
      <c r="GC10" s="607"/>
      <c r="GD10" s="607"/>
      <c r="GE10" s="607"/>
      <c r="GF10" s="607"/>
      <c r="GG10" s="607"/>
      <c r="GH10" s="607"/>
      <c r="GI10" s="607"/>
      <c r="GJ10" s="607"/>
      <c r="GK10" s="607"/>
      <c r="GL10" s="607"/>
      <c r="GM10" s="607"/>
      <c r="GN10" s="607"/>
      <c r="GO10" s="607"/>
      <c r="GP10" s="607"/>
      <c r="GQ10" s="607"/>
      <c r="GR10" s="607"/>
      <c r="GS10" s="607"/>
      <c r="GT10" s="607"/>
      <c r="GU10" s="607"/>
      <c r="GV10" s="607"/>
      <c r="GW10" s="607"/>
    </row>
    <row r="11" spans="1:205" s="254" customFormat="1" ht="20.25" customHeight="1" x14ac:dyDescent="0.15">
      <c r="A11" s="385"/>
      <c r="B11" s="855" t="s">
        <v>1522</v>
      </c>
      <c r="C11" s="645"/>
      <c r="D11" s="1051" t="s">
        <v>1523</v>
      </c>
      <c r="E11" s="1052"/>
      <c r="F11" s="630">
        <v>974580</v>
      </c>
      <c r="G11" s="630">
        <v>924761</v>
      </c>
      <c r="H11" s="630">
        <v>950365</v>
      </c>
      <c r="I11" s="630">
        <v>933592</v>
      </c>
      <c r="J11" s="630">
        <v>823196</v>
      </c>
      <c r="K11" s="630">
        <v>843786</v>
      </c>
      <c r="L11" s="630">
        <v>814858</v>
      </c>
      <c r="M11" s="630">
        <v>928892</v>
      </c>
      <c r="N11" s="631">
        <v>928947</v>
      </c>
      <c r="O11" s="630">
        <v>866575</v>
      </c>
      <c r="P11" s="630">
        <v>927081</v>
      </c>
      <c r="Q11" s="630">
        <v>962387</v>
      </c>
      <c r="R11" s="630">
        <v>974580</v>
      </c>
      <c r="S11" s="630">
        <v>1028759</v>
      </c>
      <c r="T11" s="630">
        <v>1019904</v>
      </c>
      <c r="U11" s="629">
        <v>1091941</v>
      </c>
      <c r="V11" s="1053" t="s">
        <v>1512</v>
      </c>
      <c r="W11" s="1054"/>
      <c r="X11" s="626"/>
      <c r="Y11" s="643"/>
      <c r="Z11" s="875"/>
      <c r="AA11" s="621"/>
      <c r="AB11" s="634"/>
      <c r="EX11" s="385"/>
      <c r="EY11" s="621"/>
      <c r="EZ11" s="621"/>
      <c r="FA11" s="621"/>
      <c r="FB11" s="621"/>
      <c r="FC11" s="607"/>
      <c r="FD11" s="607"/>
      <c r="FE11" s="607"/>
      <c r="FF11" s="607"/>
      <c r="FG11" s="607"/>
      <c r="FH11" s="607"/>
      <c r="FI11" s="607"/>
      <c r="FJ11" s="607"/>
      <c r="FK11" s="607"/>
      <c r="FL11" s="607"/>
      <c r="FM11" s="607"/>
      <c r="FN11" s="607"/>
      <c r="FO11" s="607"/>
      <c r="FP11" s="607"/>
      <c r="FQ11" s="607"/>
      <c r="FR11" s="607"/>
      <c r="FS11" s="607"/>
      <c r="FT11" s="607"/>
      <c r="FU11" s="607"/>
      <c r="FV11" s="607"/>
      <c r="FW11" s="385"/>
      <c r="FX11" s="621"/>
      <c r="FY11" s="621"/>
      <c r="FZ11" s="621"/>
      <c r="GA11" s="621"/>
      <c r="GB11" s="607"/>
      <c r="GC11" s="607"/>
      <c r="GD11" s="607"/>
      <c r="GE11" s="607"/>
      <c r="GF11" s="607"/>
      <c r="GG11" s="607"/>
      <c r="GH11" s="607"/>
      <c r="GI11" s="607"/>
      <c r="GJ11" s="607"/>
      <c r="GK11" s="607"/>
      <c r="GL11" s="607"/>
      <c r="GM11" s="607"/>
      <c r="GN11" s="607"/>
      <c r="GO11" s="607"/>
      <c r="GP11" s="607"/>
      <c r="GQ11" s="607"/>
      <c r="GR11" s="607"/>
      <c r="GS11" s="607"/>
      <c r="GT11" s="607"/>
      <c r="GU11" s="607"/>
      <c r="GV11" s="607"/>
      <c r="GW11" s="607"/>
    </row>
    <row r="12" spans="1:205" s="254" customFormat="1" ht="20.25" customHeight="1" x14ac:dyDescent="0.15">
      <c r="A12" s="385"/>
      <c r="B12" s="624"/>
      <c r="C12" s="1042" t="s">
        <v>1524</v>
      </c>
      <c r="D12" s="1040" t="s">
        <v>456</v>
      </c>
      <c r="E12" s="1041"/>
      <c r="F12" s="619">
        <v>151127</v>
      </c>
      <c r="G12" s="619">
        <v>149950</v>
      </c>
      <c r="H12" s="619">
        <v>151514</v>
      </c>
      <c r="I12" s="619">
        <v>142248</v>
      </c>
      <c r="J12" s="619">
        <v>132196</v>
      </c>
      <c r="K12" s="619">
        <v>143584</v>
      </c>
      <c r="L12" s="619">
        <v>134333</v>
      </c>
      <c r="M12" s="619">
        <v>145946</v>
      </c>
      <c r="N12" s="620">
        <v>136125</v>
      </c>
      <c r="O12" s="619">
        <v>134421</v>
      </c>
      <c r="P12" s="619">
        <v>148633</v>
      </c>
      <c r="Q12" s="619">
        <v>160902</v>
      </c>
      <c r="R12" s="619">
        <v>151127</v>
      </c>
      <c r="S12" s="619">
        <v>160625</v>
      </c>
      <c r="T12" s="619">
        <v>147556</v>
      </c>
      <c r="U12" s="618">
        <v>144974</v>
      </c>
      <c r="V12" s="642" t="s">
        <v>1525</v>
      </c>
      <c r="W12" s="642"/>
      <c r="X12" s="1064" t="s">
        <v>1526</v>
      </c>
      <c r="Y12" s="622"/>
      <c r="Z12" s="875"/>
      <c r="AA12" s="621"/>
      <c r="AB12" s="634"/>
      <c r="EX12" s="385"/>
      <c r="EY12" s="621"/>
      <c r="EZ12" s="621"/>
      <c r="FA12" s="621"/>
      <c r="FB12" s="621"/>
      <c r="FC12" s="607"/>
      <c r="FD12" s="607"/>
      <c r="FE12" s="607"/>
      <c r="FF12" s="607"/>
      <c r="FG12" s="607"/>
      <c r="FH12" s="607"/>
      <c r="FI12" s="607"/>
      <c r="FJ12" s="607"/>
      <c r="FK12" s="607"/>
      <c r="FL12" s="607"/>
      <c r="FM12" s="607"/>
      <c r="FN12" s="607"/>
      <c r="FO12" s="607"/>
      <c r="FP12" s="607"/>
      <c r="FQ12" s="607"/>
      <c r="FR12" s="607"/>
      <c r="FS12" s="607"/>
      <c r="FT12" s="607"/>
      <c r="FU12" s="607"/>
      <c r="FV12" s="607"/>
      <c r="FW12" s="385"/>
      <c r="FX12" s="621"/>
      <c r="FY12" s="621"/>
      <c r="FZ12" s="621"/>
      <c r="GA12" s="621"/>
      <c r="GB12" s="607"/>
      <c r="GC12" s="607"/>
      <c r="GD12" s="607"/>
      <c r="GE12" s="607"/>
      <c r="GF12" s="607"/>
      <c r="GG12" s="607"/>
      <c r="GH12" s="607"/>
      <c r="GI12" s="607"/>
      <c r="GJ12" s="607"/>
      <c r="GK12" s="607"/>
      <c r="GL12" s="607"/>
      <c r="GM12" s="607"/>
      <c r="GN12" s="607"/>
      <c r="GO12" s="607"/>
      <c r="GP12" s="607"/>
      <c r="GQ12" s="607"/>
      <c r="GR12" s="607"/>
      <c r="GS12" s="607"/>
      <c r="GT12" s="607"/>
      <c r="GU12" s="607"/>
      <c r="GV12" s="607"/>
      <c r="GW12" s="607"/>
    </row>
    <row r="13" spans="1:205" s="254" customFormat="1" ht="20.25" customHeight="1" x14ac:dyDescent="0.15">
      <c r="A13" s="385"/>
      <c r="B13" s="859" t="s">
        <v>1527</v>
      </c>
      <c r="C13" s="1043"/>
      <c r="D13" s="1040" t="s">
        <v>455</v>
      </c>
      <c r="E13" s="1041"/>
      <c r="F13" s="619">
        <v>816628</v>
      </c>
      <c r="G13" s="619">
        <v>768755</v>
      </c>
      <c r="H13" s="619">
        <v>793329</v>
      </c>
      <c r="I13" s="619">
        <v>785360</v>
      </c>
      <c r="J13" s="619">
        <v>685480</v>
      </c>
      <c r="K13" s="619">
        <v>695798</v>
      </c>
      <c r="L13" s="619">
        <v>674581</v>
      </c>
      <c r="M13" s="619">
        <v>777286</v>
      </c>
      <c r="N13" s="620">
        <v>786803</v>
      </c>
      <c r="O13" s="619">
        <v>726874</v>
      </c>
      <c r="P13" s="619">
        <v>772974</v>
      </c>
      <c r="Q13" s="619">
        <v>794978</v>
      </c>
      <c r="R13" s="619">
        <v>816628</v>
      </c>
      <c r="S13" s="619">
        <v>861661</v>
      </c>
      <c r="T13" s="619">
        <v>865257</v>
      </c>
      <c r="U13" s="618">
        <v>939303</v>
      </c>
      <c r="V13" s="642" t="s">
        <v>1528</v>
      </c>
      <c r="W13" s="642"/>
      <c r="X13" s="1065"/>
      <c r="Y13" s="622"/>
      <c r="Z13" s="875"/>
      <c r="AA13" s="621"/>
      <c r="AB13" s="634"/>
      <c r="EX13" s="385"/>
      <c r="EY13" s="621"/>
      <c r="EZ13" s="621"/>
      <c r="FA13" s="621"/>
      <c r="FB13" s="621"/>
      <c r="FC13" s="607"/>
      <c r="FD13" s="607"/>
      <c r="FE13" s="607"/>
      <c r="FF13" s="607"/>
      <c r="FG13" s="607"/>
      <c r="FH13" s="607"/>
      <c r="FI13" s="607"/>
      <c r="FJ13" s="607"/>
      <c r="FK13" s="607"/>
      <c r="FL13" s="607"/>
      <c r="FM13" s="607"/>
      <c r="FN13" s="607"/>
      <c r="FO13" s="607"/>
      <c r="FP13" s="607"/>
      <c r="FQ13" s="607"/>
      <c r="FR13" s="607"/>
      <c r="FS13" s="607"/>
      <c r="FT13" s="607"/>
      <c r="FU13" s="607"/>
      <c r="FV13" s="607"/>
      <c r="FW13" s="385"/>
      <c r="FX13" s="621"/>
      <c r="FY13" s="621"/>
      <c r="FZ13" s="621"/>
      <c r="GA13" s="621"/>
      <c r="GB13" s="607"/>
      <c r="GC13" s="607"/>
      <c r="GD13" s="607"/>
      <c r="GE13" s="607"/>
      <c r="GF13" s="607"/>
      <c r="GG13" s="607"/>
      <c r="GH13" s="607"/>
      <c r="GI13" s="607"/>
      <c r="GJ13" s="607"/>
      <c r="GK13" s="607"/>
      <c r="GL13" s="607"/>
      <c r="GM13" s="607"/>
      <c r="GN13" s="607"/>
      <c r="GO13" s="607"/>
      <c r="GP13" s="607"/>
      <c r="GQ13" s="607"/>
      <c r="GR13" s="607"/>
      <c r="GS13" s="607"/>
      <c r="GT13" s="607"/>
      <c r="GU13" s="607"/>
      <c r="GV13" s="607"/>
      <c r="GW13" s="607"/>
    </row>
    <row r="14" spans="1:205" s="254" customFormat="1" ht="20.25" customHeight="1" x14ac:dyDescent="0.15">
      <c r="A14" s="385"/>
      <c r="B14" s="641"/>
      <c r="C14" s="614"/>
      <c r="D14" s="1060" t="s">
        <v>453</v>
      </c>
      <c r="E14" s="1061"/>
      <c r="F14" s="612">
        <v>6825</v>
      </c>
      <c r="G14" s="612">
        <v>6056</v>
      </c>
      <c r="H14" s="612">
        <v>5522</v>
      </c>
      <c r="I14" s="612">
        <v>5984</v>
      </c>
      <c r="J14" s="612">
        <v>5520</v>
      </c>
      <c r="K14" s="612">
        <v>4404</v>
      </c>
      <c r="L14" s="612">
        <v>5944</v>
      </c>
      <c r="M14" s="612">
        <v>5660</v>
      </c>
      <c r="N14" s="613">
        <v>6019</v>
      </c>
      <c r="O14" s="612">
        <v>5280</v>
      </c>
      <c r="P14" s="612">
        <v>5474</v>
      </c>
      <c r="Q14" s="612">
        <v>6507</v>
      </c>
      <c r="R14" s="612">
        <v>6825</v>
      </c>
      <c r="S14" s="612">
        <v>6473</v>
      </c>
      <c r="T14" s="612">
        <v>7091</v>
      </c>
      <c r="U14" s="611">
        <v>7664</v>
      </c>
      <c r="V14" s="640" t="s">
        <v>1529</v>
      </c>
      <c r="W14" s="640"/>
      <c r="X14" s="644"/>
      <c r="Y14" s="633"/>
      <c r="Z14" s="875"/>
      <c r="AA14" s="621"/>
      <c r="AB14" s="634"/>
      <c r="EX14" s="385"/>
      <c r="EY14" s="621"/>
      <c r="EZ14" s="621"/>
      <c r="FA14" s="621"/>
      <c r="FB14" s="621"/>
      <c r="FC14" s="607"/>
      <c r="FD14" s="607"/>
      <c r="FE14" s="607"/>
      <c r="FF14" s="607"/>
      <c r="FG14" s="607"/>
      <c r="FH14" s="607"/>
      <c r="FI14" s="607"/>
      <c r="FJ14" s="607"/>
      <c r="FK14" s="607"/>
      <c r="FL14" s="607"/>
      <c r="FM14" s="607"/>
      <c r="FN14" s="607"/>
      <c r="FO14" s="607"/>
      <c r="FP14" s="607"/>
      <c r="FQ14" s="607"/>
      <c r="FR14" s="607"/>
      <c r="FS14" s="607"/>
      <c r="FT14" s="607"/>
      <c r="FU14" s="607"/>
      <c r="FV14" s="607"/>
      <c r="FW14" s="385"/>
      <c r="FX14" s="621"/>
      <c r="FY14" s="621"/>
      <c r="FZ14" s="621"/>
      <c r="GA14" s="621"/>
      <c r="GB14" s="607"/>
      <c r="GC14" s="607"/>
      <c r="GD14" s="607"/>
      <c r="GE14" s="607"/>
      <c r="GF14" s="607"/>
      <c r="GG14" s="607"/>
      <c r="GH14" s="607"/>
      <c r="GI14" s="607"/>
      <c r="GJ14" s="607"/>
      <c r="GK14" s="607"/>
      <c r="GL14" s="607"/>
      <c r="GM14" s="607"/>
      <c r="GN14" s="607"/>
      <c r="GO14" s="607"/>
      <c r="GP14" s="607"/>
      <c r="GQ14" s="607"/>
      <c r="GR14" s="607"/>
      <c r="GS14" s="607"/>
      <c r="GT14" s="607"/>
      <c r="GU14" s="607"/>
      <c r="GV14" s="607"/>
      <c r="GW14" s="607"/>
    </row>
    <row r="15" spans="1:205" s="254" customFormat="1" ht="20.25" customHeight="1" x14ac:dyDescent="0.15">
      <c r="A15" s="385"/>
      <c r="B15" s="639"/>
      <c r="C15" s="1048" t="s">
        <v>452</v>
      </c>
      <c r="D15" s="1051" t="s">
        <v>1530</v>
      </c>
      <c r="E15" s="1052"/>
      <c r="F15" s="637">
        <v>51638332</v>
      </c>
      <c r="G15" s="637">
        <v>4814296</v>
      </c>
      <c r="H15" s="637">
        <v>4257375</v>
      </c>
      <c r="I15" s="637">
        <v>4638678</v>
      </c>
      <c r="J15" s="637">
        <v>4151261</v>
      </c>
      <c r="K15" s="637">
        <v>3970504</v>
      </c>
      <c r="L15" s="637">
        <v>3848566</v>
      </c>
      <c r="M15" s="637">
        <v>4220958</v>
      </c>
      <c r="N15" s="638">
        <v>4440744</v>
      </c>
      <c r="O15" s="637">
        <v>4034959</v>
      </c>
      <c r="P15" s="637">
        <v>4273900</v>
      </c>
      <c r="Q15" s="637">
        <v>4296684</v>
      </c>
      <c r="R15" s="637">
        <v>4690407</v>
      </c>
      <c r="S15" s="637">
        <v>4438778</v>
      </c>
      <c r="T15" s="637">
        <v>4236364</v>
      </c>
      <c r="U15" s="636">
        <v>4063073</v>
      </c>
      <c r="V15" s="1053" t="s">
        <v>1531</v>
      </c>
      <c r="W15" s="1054"/>
      <c r="X15" s="626"/>
      <c r="Y15" s="635"/>
      <c r="Z15" s="875"/>
      <c r="AA15" s="621"/>
      <c r="AB15" s="634"/>
      <c r="EX15" s="385"/>
      <c r="EY15" s="621"/>
      <c r="EZ15" s="621"/>
      <c r="FA15" s="621"/>
      <c r="FB15" s="621"/>
      <c r="FC15" s="607"/>
      <c r="FD15" s="607"/>
      <c r="FE15" s="607"/>
      <c r="FF15" s="607"/>
      <c r="FG15" s="607"/>
      <c r="FH15" s="607"/>
      <c r="FI15" s="607"/>
      <c r="FJ15" s="607"/>
      <c r="FK15" s="607"/>
      <c r="FL15" s="607"/>
      <c r="FM15" s="607"/>
      <c r="FN15" s="607"/>
      <c r="FO15" s="607"/>
      <c r="FP15" s="607"/>
      <c r="FQ15" s="607"/>
      <c r="FR15" s="607"/>
      <c r="FS15" s="607"/>
      <c r="FT15" s="607"/>
      <c r="FU15" s="607"/>
      <c r="FV15" s="607"/>
      <c r="FW15" s="385"/>
      <c r="FX15" s="621"/>
      <c r="FY15" s="621"/>
      <c r="FZ15" s="621"/>
      <c r="GA15" s="621"/>
      <c r="GB15" s="607"/>
      <c r="GC15" s="607"/>
      <c r="GD15" s="607"/>
      <c r="GE15" s="607"/>
      <c r="GF15" s="607"/>
      <c r="GG15" s="607"/>
      <c r="GH15" s="607"/>
      <c r="GI15" s="607"/>
      <c r="GJ15" s="607"/>
      <c r="GK15" s="607"/>
      <c r="GL15" s="607"/>
      <c r="GM15" s="607"/>
      <c r="GN15" s="607"/>
      <c r="GO15" s="607"/>
      <c r="GP15" s="607"/>
      <c r="GQ15" s="607"/>
      <c r="GR15" s="607"/>
      <c r="GS15" s="607"/>
      <c r="GT15" s="607"/>
      <c r="GU15" s="607"/>
      <c r="GV15" s="607"/>
      <c r="GW15" s="607"/>
    </row>
    <row r="16" spans="1:205" s="254" customFormat="1" ht="20.25" customHeight="1" x14ac:dyDescent="0.15">
      <c r="A16" s="385"/>
      <c r="B16" s="855" t="s">
        <v>1532</v>
      </c>
      <c r="C16" s="1062"/>
      <c r="D16" s="1040" t="s">
        <v>1533</v>
      </c>
      <c r="E16" s="1041"/>
      <c r="F16" s="619">
        <v>51592760</v>
      </c>
      <c r="G16" s="619">
        <v>4810812</v>
      </c>
      <c r="H16" s="619">
        <v>4254323</v>
      </c>
      <c r="I16" s="619">
        <v>4634260</v>
      </c>
      <c r="J16" s="619">
        <v>4147693</v>
      </c>
      <c r="K16" s="619">
        <v>3967246</v>
      </c>
      <c r="L16" s="619">
        <v>3844499</v>
      </c>
      <c r="M16" s="619">
        <v>4216261</v>
      </c>
      <c r="N16" s="620">
        <v>4437947</v>
      </c>
      <c r="O16" s="619">
        <v>4032094</v>
      </c>
      <c r="P16" s="619">
        <v>4269559</v>
      </c>
      <c r="Q16" s="619">
        <v>4293005</v>
      </c>
      <c r="R16" s="619">
        <v>4685061</v>
      </c>
      <c r="S16" s="619">
        <v>4433736</v>
      </c>
      <c r="T16" s="619">
        <v>4232111</v>
      </c>
      <c r="U16" s="618">
        <v>4058658</v>
      </c>
      <c r="V16" s="642" t="s">
        <v>1534</v>
      </c>
      <c r="W16" s="642"/>
      <c r="X16" s="623" t="s">
        <v>1535</v>
      </c>
      <c r="Y16" s="622"/>
      <c r="Z16" s="875"/>
      <c r="AA16" s="621"/>
      <c r="AB16" s="634"/>
      <c r="EX16" s="385"/>
      <c r="EY16" s="621"/>
      <c r="EZ16" s="621"/>
      <c r="FA16" s="621"/>
      <c r="FB16" s="621"/>
      <c r="FC16" s="607"/>
      <c r="FD16" s="607"/>
      <c r="FE16" s="607"/>
      <c r="FF16" s="607"/>
      <c r="FG16" s="607"/>
      <c r="FH16" s="607"/>
      <c r="FI16" s="607"/>
      <c r="FJ16" s="607"/>
      <c r="FK16" s="607"/>
      <c r="FL16" s="607"/>
      <c r="FM16" s="607"/>
      <c r="FN16" s="607"/>
      <c r="FO16" s="607"/>
      <c r="FP16" s="607"/>
      <c r="FQ16" s="607"/>
      <c r="FR16" s="607"/>
      <c r="FS16" s="607"/>
      <c r="FT16" s="607"/>
      <c r="FU16" s="607"/>
      <c r="FV16" s="607"/>
      <c r="FW16" s="385"/>
      <c r="FX16" s="621"/>
      <c r="FY16" s="621"/>
      <c r="FZ16" s="621"/>
      <c r="GA16" s="621"/>
      <c r="GB16" s="607"/>
      <c r="GC16" s="607"/>
      <c r="GD16" s="607"/>
      <c r="GE16" s="607"/>
      <c r="GF16" s="607"/>
      <c r="GG16" s="607"/>
      <c r="GH16" s="607"/>
      <c r="GI16" s="607"/>
      <c r="GJ16" s="607"/>
      <c r="GK16" s="607"/>
      <c r="GL16" s="607"/>
      <c r="GM16" s="607"/>
      <c r="GN16" s="607"/>
      <c r="GO16" s="607"/>
      <c r="GP16" s="607"/>
      <c r="GQ16" s="607"/>
      <c r="GR16" s="607"/>
      <c r="GS16" s="607"/>
      <c r="GT16" s="607"/>
      <c r="GU16" s="607"/>
      <c r="GV16" s="607"/>
      <c r="GW16" s="607"/>
    </row>
    <row r="17" spans="1:205" s="254" customFormat="1" ht="20.25" customHeight="1" x14ac:dyDescent="0.15">
      <c r="A17" s="385"/>
      <c r="B17" s="855"/>
      <c r="C17" s="1062"/>
      <c r="D17" s="1040" t="s">
        <v>453</v>
      </c>
      <c r="E17" s="1041"/>
      <c r="F17" s="619">
        <v>45572</v>
      </c>
      <c r="G17" s="619">
        <v>3484</v>
      </c>
      <c r="H17" s="619">
        <v>3052</v>
      </c>
      <c r="I17" s="619">
        <v>4418</v>
      </c>
      <c r="J17" s="619">
        <v>3568</v>
      </c>
      <c r="K17" s="619">
        <v>3258</v>
      </c>
      <c r="L17" s="619">
        <v>4067</v>
      </c>
      <c r="M17" s="619">
        <v>4697</v>
      </c>
      <c r="N17" s="620">
        <v>2797</v>
      </c>
      <c r="O17" s="619">
        <v>2865</v>
      </c>
      <c r="P17" s="619">
        <v>4341</v>
      </c>
      <c r="Q17" s="619">
        <v>3679</v>
      </c>
      <c r="R17" s="619">
        <v>5346</v>
      </c>
      <c r="S17" s="619">
        <v>5042</v>
      </c>
      <c r="T17" s="619">
        <v>4253</v>
      </c>
      <c r="U17" s="618">
        <v>4415</v>
      </c>
      <c r="V17" s="642" t="s">
        <v>1520</v>
      </c>
      <c r="W17" s="642"/>
      <c r="X17" s="616"/>
      <c r="Y17" s="1040" t="s">
        <v>1536</v>
      </c>
      <c r="Z17" s="875"/>
      <c r="AA17" s="621"/>
      <c r="AB17" s="634"/>
      <c r="EX17" s="385"/>
      <c r="EY17" s="621"/>
      <c r="EZ17" s="621"/>
      <c r="FA17" s="621"/>
      <c r="FB17" s="621"/>
      <c r="FC17" s="607"/>
      <c r="FD17" s="607"/>
      <c r="FE17" s="607"/>
      <c r="FF17" s="607"/>
      <c r="FG17" s="607"/>
      <c r="FH17" s="607"/>
      <c r="FI17" s="607"/>
      <c r="FJ17" s="607"/>
      <c r="FK17" s="607"/>
      <c r="FL17" s="607"/>
      <c r="FM17" s="607"/>
      <c r="FN17" s="607"/>
      <c r="FO17" s="607"/>
      <c r="FP17" s="607"/>
      <c r="FQ17" s="607"/>
      <c r="FR17" s="607"/>
      <c r="FS17" s="607"/>
      <c r="FT17" s="607"/>
      <c r="FU17" s="607"/>
      <c r="FV17" s="607"/>
      <c r="FW17" s="385"/>
      <c r="FX17" s="621"/>
      <c r="FY17" s="621"/>
      <c r="FZ17" s="621"/>
      <c r="GA17" s="621"/>
      <c r="GB17" s="607"/>
      <c r="GC17" s="607"/>
      <c r="GD17" s="607"/>
      <c r="GE17" s="607"/>
      <c r="GF17" s="607"/>
      <c r="GG17" s="607"/>
      <c r="GH17" s="607"/>
      <c r="GI17" s="607"/>
      <c r="GJ17" s="607"/>
      <c r="GK17" s="607"/>
      <c r="GL17" s="607"/>
      <c r="GM17" s="607"/>
      <c r="GN17" s="607"/>
      <c r="GO17" s="607"/>
      <c r="GP17" s="607"/>
      <c r="GQ17" s="607"/>
      <c r="GR17" s="607"/>
      <c r="GS17" s="607"/>
      <c r="GT17" s="607"/>
      <c r="GU17" s="607"/>
      <c r="GV17" s="607"/>
      <c r="GW17" s="607"/>
    </row>
    <row r="18" spans="1:205" s="254" customFormat="1" ht="8.25" customHeight="1" x14ac:dyDescent="0.15">
      <c r="A18" s="385"/>
      <c r="B18" s="1055" t="s">
        <v>1537</v>
      </c>
      <c r="C18" s="1063"/>
      <c r="D18" s="860"/>
      <c r="E18" s="861"/>
      <c r="F18" s="619"/>
      <c r="G18" s="619"/>
      <c r="H18" s="619"/>
      <c r="I18" s="619"/>
      <c r="J18" s="619"/>
      <c r="K18" s="619"/>
      <c r="L18" s="619"/>
      <c r="M18" s="619"/>
      <c r="N18" s="620"/>
      <c r="O18" s="619"/>
      <c r="P18" s="619"/>
      <c r="Q18" s="619"/>
      <c r="R18" s="619"/>
      <c r="S18" s="619"/>
      <c r="T18" s="619"/>
      <c r="U18" s="618"/>
      <c r="V18" s="640"/>
      <c r="W18" s="640"/>
      <c r="X18" s="609"/>
      <c r="Y18" s="1040"/>
      <c r="Z18" s="875"/>
      <c r="AA18" s="621"/>
      <c r="AB18" s="634"/>
      <c r="EX18" s="385"/>
      <c r="EY18" s="621"/>
      <c r="EZ18" s="621"/>
      <c r="FA18" s="621"/>
      <c r="FB18" s="621"/>
      <c r="FC18" s="607"/>
      <c r="FD18" s="607"/>
      <c r="FE18" s="607"/>
      <c r="FF18" s="607"/>
      <c r="FG18" s="607"/>
      <c r="FH18" s="607"/>
      <c r="FI18" s="607"/>
      <c r="FJ18" s="607"/>
      <c r="FK18" s="607"/>
      <c r="FL18" s="607"/>
      <c r="FM18" s="607"/>
      <c r="FN18" s="607"/>
      <c r="FO18" s="607"/>
      <c r="FP18" s="607"/>
      <c r="FQ18" s="607"/>
      <c r="FR18" s="607"/>
      <c r="FS18" s="607"/>
      <c r="FT18" s="607"/>
      <c r="FU18" s="607"/>
      <c r="FV18" s="607"/>
      <c r="FW18" s="385"/>
      <c r="FX18" s="621"/>
      <c r="FY18" s="621"/>
      <c r="FZ18" s="621"/>
      <c r="GA18" s="621"/>
      <c r="GB18" s="607"/>
      <c r="GC18" s="607"/>
      <c r="GD18" s="607"/>
      <c r="GE18" s="607"/>
      <c r="GF18" s="607"/>
      <c r="GG18" s="607"/>
      <c r="GH18" s="607"/>
      <c r="GI18" s="607"/>
      <c r="GJ18" s="607"/>
      <c r="GK18" s="607"/>
      <c r="GL18" s="607"/>
      <c r="GM18" s="607"/>
      <c r="GN18" s="607"/>
      <c r="GO18" s="607"/>
      <c r="GP18" s="607"/>
      <c r="GQ18" s="607"/>
      <c r="GR18" s="607"/>
      <c r="GS18" s="607"/>
      <c r="GT18" s="607"/>
      <c r="GU18" s="607"/>
      <c r="GV18" s="607"/>
      <c r="GW18" s="607"/>
    </row>
    <row r="19" spans="1:205" s="254" customFormat="1" ht="20.25" customHeight="1" x14ac:dyDescent="0.15">
      <c r="A19" s="385"/>
      <c r="B19" s="1056"/>
      <c r="C19" s="1057" t="s">
        <v>1524</v>
      </c>
      <c r="D19" s="1051" t="s">
        <v>1523</v>
      </c>
      <c r="E19" s="1052"/>
      <c r="F19" s="630">
        <v>473286</v>
      </c>
      <c r="G19" s="630">
        <v>525217</v>
      </c>
      <c r="H19" s="630">
        <v>344911</v>
      </c>
      <c r="I19" s="630">
        <v>368176</v>
      </c>
      <c r="J19" s="630">
        <v>425407</v>
      </c>
      <c r="K19" s="630">
        <v>521485</v>
      </c>
      <c r="L19" s="630">
        <v>471020</v>
      </c>
      <c r="M19" s="630">
        <v>593386</v>
      </c>
      <c r="N19" s="631">
        <v>564209</v>
      </c>
      <c r="O19" s="630">
        <v>433205</v>
      </c>
      <c r="P19" s="630">
        <v>389615</v>
      </c>
      <c r="Q19" s="630">
        <v>438524</v>
      </c>
      <c r="R19" s="630">
        <v>473286</v>
      </c>
      <c r="S19" s="630">
        <v>513504</v>
      </c>
      <c r="T19" s="630">
        <v>330582</v>
      </c>
      <c r="U19" s="629">
        <v>428161</v>
      </c>
      <c r="V19" s="1053" t="s">
        <v>1512</v>
      </c>
      <c r="W19" s="1054"/>
      <c r="X19" s="626"/>
      <c r="Y19" s="643"/>
      <c r="Z19" s="875"/>
      <c r="AA19" s="621"/>
      <c r="AB19" s="634"/>
      <c r="EX19" s="385"/>
      <c r="EY19" s="621"/>
      <c r="EZ19" s="621"/>
      <c r="FA19" s="621"/>
      <c r="FB19" s="621"/>
      <c r="FC19" s="607"/>
      <c r="FD19" s="607"/>
      <c r="FE19" s="607"/>
      <c r="FF19" s="607"/>
      <c r="FG19" s="607"/>
      <c r="FH19" s="607"/>
      <c r="FI19" s="607"/>
      <c r="FJ19" s="607"/>
      <c r="FK19" s="607"/>
      <c r="FL19" s="607"/>
      <c r="FM19" s="607"/>
      <c r="FN19" s="607"/>
      <c r="FO19" s="607"/>
      <c r="FP19" s="607"/>
      <c r="FQ19" s="607"/>
      <c r="FR19" s="607"/>
      <c r="FS19" s="607"/>
      <c r="FT19" s="607"/>
      <c r="FU19" s="607"/>
      <c r="FV19" s="607"/>
      <c r="FW19" s="385"/>
      <c r="FX19" s="621"/>
      <c r="FY19" s="621"/>
      <c r="FZ19" s="621"/>
      <c r="GA19" s="621"/>
      <c r="GB19" s="607"/>
      <c r="GC19" s="607"/>
      <c r="GD19" s="607"/>
      <c r="GE19" s="607"/>
      <c r="GF19" s="607"/>
      <c r="GG19" s="607"/>
      <c r="GH19" s="607"/>
      <c r="GI19" s="607"/>
      <c r="GJ19" s="607"/>
      <c r="GK19" s="607"/>
      <c r="GL19" s="607"/>
      <c r="GM19" s="607"/>
      <c r="GN19" s="607"/>
      <c r="GO19" s="607"/>
      <c r="GP19" s="607"/>
      <c r="GQ19" s="607"/>
      <c r="GR19" s="607"/>
      <c r="GS19" s="607"/>
      <c r="GT19" s="607"/>
      <c r="GU19" s="607"/>
      <c r="GV19" s="607"/>
      <c r="GW19" s="607"/>
    </row>
    <row r="20" spans="1:205" s="254" customFormat="1" ht="20.25" customHeight="1" x14ac:dyDescent="0.15">
      <c r="A20" s="385"/>
      <c r="B20" s="859" t="s">
        <v>1538</v>
      </c>
      <c r="C20" s="1058"/>
      <c r="D20" s="1040" t="s">
        <v>454</v>
      </c>
      <c r="E20" s="1041"/>
      <c r="F20" s="619">
        <v>473035</v>
      </c>
      <c r="G20" s="619">
        <v>525112</v>
      </c>
      <c r="H20" s="619">
        <v>344809</v>
      </c>
      <c r="I20" s="619">
        <v>368071</v>
      </c>
      <c r="J20" s="619">
        <v>425305</v>
      </c>
      <c r="K20" s="619">
        <v>521384</v>
      </c>
      <c r="L20" s="619">
        <v>470914</v>
      </c>
      <c r="M20" s="619">
        <v>593157</v>
      </c>
      <c r="N20" s="620">
        <v>563951</v>
      </c>
      <c r="O20" s="619">
        <v>432963</v>
      </c>
      <c r="P20" s="619">
        <v>389376</v>
      </c>
      <c r="Q20" s="619">
        <v>436777</v>
      </c>
      <c r="R20" s="619">
        <v>473035</v>
      </c>
      <c r="S20" s="619">
        <v>513258</v>
      </c>
      <c r="T20" s="619">
        <v>330331</v>
      </c>
      <c r="U20" s="618">
        <v>428068</v>
      </c>
      <c r="V20" s="642" t="s">
        <v>1539</v>
      </c>
      <c r="W20" s="642"/>
      <c r="X20" s="623" t="s">
        <v>1526</v>
      </c>
      <c r="Y20" s="622"/>
      <c r="Z20" s="875"/>
      <c r="AA20" s="621"/>
      <c r="AB20" s="634"/>
      <c r="EX20" s="385"/>
      <c r="EY20" s="621"/>
      <c r="EZ20" s="621"/>
      <c r="FA20" s="621"/>
      <c r="FB20" s="621"/>
      <c r="FC20" s="607"/>
      <c r="FD20" s="607"/>
      <c r="FE20" s="607"/>
      <c r="FF20" s="607"/>
      <c r="FG20" s="607"/>
      <c r="FH20" s="607"/>
      <c r="FI20" s="607"/>
      <c r="FJ20" s="607"/>
      <c r="FK20" s="607"/>
      <c r="FL20" s="607"/>
      <c r="FM20" s="607"/>
      <c r="FN20" s="607"/>
      <c r="FO20" s="607"/>
      <c r="FP20" s="607"/>
      <c r="FQ20" s="607"/>
      <c r="FR20" s="607"/>
      <c r="FS20" s="607"/>
      <c r="FT20" s="607"/>
      <c r="FU20" s="607"/>
      <c r="FV20" s="607"/>
      <c r="FW20" s="385"/>
      <c r="FX20" s="621"/>
      <c r="FY20" s="621"/>
      <c r="FZ20" s="621"/>
      <c r="GA20" s="621"/>
      <c r="GB20" s="607"/>
      <c r="GC20" s="607"/>
      <c r="GD20" s="607"/>
      <c r="GE20" s="607"/>
      <c r="GF20" s="607"/>
      <c r="GG20" s="607"/>
      <c r="GH20" s="607"/>
      <c r="GI20" s="607"/>
      <c r="GJ20" s="607"/>
      <c r="GK20" s="607"/>
      <c r="GL20" s="607"/>
      <c r="GM20" s="607"/>
      <c r="GN20" s="607"/>
      <c r="GO20" s="607"/>
      <c r="GP20" s="607"/>
      <c r="GQ20" s="607"/>
      <c r="GR20" s="607"/>
      <c r="GS20" s="607"/>
      <c r="GT20" s="607"/>
      <c r="GU20" s="607"/>
      <c r="GV20" s="607"/>
      <c r="GW20" s="607"/>
    </row>
    <row r="21" spans="1:205" s="254" customFormat="1" ht="20.25" customHeight="1" x14ac:dyDescent="0.15">
      <c r="A21" s="385"/>
      <c r="B21" s="641"/>
      <c r="C21" s="1059"/>
      <c r="D21" s="1060" t="s">
        <v>453</v>
      </c>
      <c r="E21" s="1061"/>
      <c r="F21" s="612">
        <v>251</v>
      </c>
      <c r="G21" s="612">
        <v>105</v>
      </c>
      <c r="H21" s="612">
        <v>102</v>
      </c>
      <c r="I21" s="612">
        <v>105</v>
      </c>
      <c r="J21" s="612">
        <v>102</v>
      </c>
      <c r="K21" s="612">
        <v>101</v>
      </c>
      <c r="L21" s="612">
        <v>106</v>
      </c>
      <c r="M21" s="612">
        <v>229</v>
      </c>
      <c r="N21" s="613">
        <v>258</v>
      </c>
      <c r="O21" s="612">
        <v>242</v>
      </c>
      <c r="P21" s="612">
        <v>239</v>
      </c>
      <c r="Q21" s="612">
        <v>1747</v>
      </c>
      <c r="R21" s="612">
        <v>251</v>
      </c>
      <c r="S21" s="612">
        <v>246</v>
      </c>
      <c r="T21" s="612">
        <v>251</v>
      </c>
      <c r="U21" s="611">
        <v>93</v>
      </c>
      <c r="V21" s="640" t="s">
        <v>1540</v>
      </c>
      <c r="W21" s="640"/>
      <c r="X21" s="609"/>
      <c r="Y21" s="633"/>
      <c r="Z21" s="875"/>
      <c r="AA21" s="621"/>
      <c r="AB21" s="634"/>
      <c r="EX21" s="385"/>
      <c r="EY21" s="621"/>
      <c r="EZ21" s="621"/>
      <c r="FA21" s="621"/>
      <c r="FB21" s="621"/>
      <c r="FC21" s="607"/>
      <c r="FD21" s="607"/>
      <c r="FE21" s="607"/>
      <c r="FF21" s="607"/>
      <c r="FG21" s="607"/>
      <c r="FH21" s="607"/>
      <c r="FI21" s="607"/>
      <c r="FJ21" s="607"/>
      <c r="FK21" s="607"/>
      <c r="FL21" s="607"/>
      <c r="FM21" s="607"/>
      <c r="FN21" s="607"/>
      <c r="FO21" s="607"/>
      <c r="FP21" s="607"/>
      <c r="FQ21" s="607"/>
      <c r="FR21" s="607"/>
      <c r="FS21" s="607"/>
      <c r="FT21" s="607"/>
      <c r="FU21" s="607"/>
      <c r="FV21" s="607"/>
      <c r="FW21" s="385"/>
      <c r="FX21" s="621"/>
      <c r="FY21" s="621"/>
      <c r="FZ21" s="621"/>
      <c r="GA21" s="621"/>
      <c r="GB21" s="607"/>
      <c r="GC21" s="607"/>
      <c r="GD21" s="607"/>
      <c r="GE21" s="607"/>
      <c r="GF21" s="607"/>
      <c r="GG21" s="607"/>
      <c r="GH21" s="607"/>
      <c r="GI21" s="607"/>
      <c r="GJ21" s="607"/>
      <c r="GK21" s="607"/>
      <c r="GL21" s="607"/>
      <c r="GM21" s="607"/>
      <c r="GN21" s="607"/>
      <c r="GO21" s="607"/>
      <c r="GP21" s="607"/>
      <c r="GQ21" s="607"/>
      <c r="GR21" s="607"/>
      <c r="GS21" s="607"/>
      <c r="GT21" s="607"/>
      <c r="GU21" s="607"/>
      <c r="GV21" s="607"/>
      <c r="GW21" s="607"/>
    </row>
    <row r="22" spans="1:205" s="254" customFormat="1" ht="20.25" customHeight="1" x14ac:dyDescent="0.15">
      <c r="A22" s="385"/>
      <c r="B22" s="639"/>
      <c r="C22" s="1048" t="s">
        <v>452</v>
      </c>
      <c r="D22" s="1051" t="s">
        <v>1530</v>
      </c>
      <c r="E22" s="1052"/>
      <c r="F22" s="637">
        <v>2335103</v>
      </c>
      <c r="G22" s="637">
        <v>183449</v>
      </c>
      <c r="H22" s="637">
        <v>194100</v>
      </c>
      <c r="I22" s="637">
        <v>208016</v>
      </c>
      <c r="J22" s="637">
        <v>204236</v>
      </c>
      <c r="K22" s="637">
        <v>189732</v>
      </c>
      <c r="L22" s="637">
        <v>185049</v>
      </c>
      <c r="M22" s="637">
        <v>209779</v>
      </c>
      <c r="N22" s="638">
        <v>171002</v>
      </c>
      <c r="O22" s="637">
        <v>203384</v>
      </c>
      <c r="P22" s="637">
        <v>198461</v>
      </c>
      <c r="Q22" s="637">
        <v>197270</v>
      </c>
      <c r="R22" s="637">
        <v>190625</v>
      </c>
      <c r="S22" s="637">
        <v>176600</v>
      </c>
      <c r="T22" s="637">
        <v>176745</v>
      </c>
      <c r="U22" s="636">
        <v>198937</v>
      </c>
      <c r="V22" s="1053" t="s">
        <v>1512</v>
      </c>
      <c r="W22" s="1054"/>
      <c r="X22" s="626"/>
      <c r="Y22" s="635"/>
      <c r="Z22" s="875"/>
      <c r="AA22" s="621"/>
      <c r="AB22" s="634"/>
      <c r="EX22" s="385"/>
      <c r="EY22" s="621"/>
      <c r="EZ22" s="621"/>
      <c r="FA22" s="621"/>
      <c r="FB22" s="621"/>
      <c r="FC22" s="607"/>
      <c r="FD22" s="607"/>
      <c r="FE22" s="607"/>
      <c r="FF22" s="607"/>
      <c r="FG22" s="607"/>
      <c r="FH22" s="607"/>
      <c r="FI22" s="607"/>
      <c r="FJ22" s="607"/>
      <c r="FK22" s="607"/>
      <c r="FL22" s="607"/>
      <c r="FM22" s="607"/>
      <c r="FN22" s="607"/>
      <c r="FO22" s="607"/>
      <c r="FP22" s="607"/>
      <c r="FQ22" s="607"/>
      <c r="FR22" s="607"/>
      <c r="FS22" s="607"/>
      <c r="FT22" s="607"/>
      <c r="FU22" s="607"/>
      <c r="FV22" s="607"/>
      <c r="FW22" s="385"/>
      <c r="FX22" s="621"/>
      <c r="FY22" s="621"/>
      <c r="FZ22" s="621"/>
      <c r="GA22" s="621"/>
      <c r="GB22" s="607"/>
      <c r="GC22" s="607"/>
      <c r="GD22" s="607"/>
      <c r="GE22" s="607"/>
      <c r="GF22" s="607"/>
      <c r="GG22" s="607"/>
      <c r="GH22" s="607"/>
      <c r="GI22" s="607"/>
      <c r="GJ22" s="607"/>
      <c r="GK22" s="607"/>
      <c r="GL22" s="607"/>
      <c r="GM22" s="607"/>
      <c r="GN22" s="607"/>
      <c r="GO22" s="607"/>
      <c r="GP22" s="607"/>
      <c r="GQ22" s="607"/>
      <c r="GR22" s="607"/>
      <c r="GS22" s="607"/>
      <c r="GT22" s="607"/>
      <c r="GU22" s="607"/>
      <c r="GV22" s="607"/>
      <c r="GW22" s="607"/>
    </row>
    <row r="23" spans="1:205" s="254" customFormat="1" ht="20.25" customHeight="1" x14ac:dyDescent="0.15">
      <c r="A23" s="385"/>
      <c r="B23" s="624"/>
      <c r="C23" s="1049"/>
      <c r="D23" s="1040" t="s">
        <v>1541</v>
      </c>
      <c r="E23" s="1041"/>
      <c r="F23" s="619">
        <v>381079</v>
      </c>
      <c r="G23" s="619">
        <v>29096</v>
      </c>
      <c r="H23" s="619">
        <v>29980</v>
      </c>
      <c r="I23" s="619">
        <v>35740</v>
      </c>
      <c r="J23" s="619">
        <v>32530</v>
      </c>
      <c r="K23" s="619">
        <v>30219</v>
      </c>
      <c r="L23" s="619">
        <v>29987</v>
      </c>
      <c r="M23" s="619">
        <v>35611</v>
      </c>
      <c r="N23" s="620">
        <v>28515</v>
      </c>
      <c r="O23" s="619">
        <v>34417</v>
      </c>
      <c r="P23" s="619">
        <v>30596</v>
      </c>
      <c r="Q23" s="619">
        <v>32193</v>
      </c>
      <c r="R23" s="619">
        <v>32195</v>
      </c>
      <c r="S23" s="619">
        <v>29070</v>
      </c>
      <c r="T23" s="619">
        <v>29458</v>
      </c>
      <c r="U23" s="618">
        <v>35681</v>
      </c>
      <c r="V23" s="621" t="s">
        <v>1542</v>
      </c>
      <c r="W23" s="621"/>
      <c r="X23" s="616"/>
      <c r="Y23" s="622"/>
      <c r="Z23" s="875"/>
      <c r="AA23" s="621"/>
      <c r="AB23" s="634"/>
      <c r="EX23" s="385"/>
      <c r="EY23" s="621"/>
      <c r="EZ23" s="621"/>
      <c r="FA23" s="621"/>
      <c r="FB23" s="621"/>
      <c r="FC23" s="607"/>
      <c r="FD23" s="607"/>
      <c r="FE23" s="607"/>
      <c r="FF23" s="607"/>
      <c r="FG23" s="607"/>
      <c r="FH23" s="607"/>
      <c r="FI23" s="607"/>
      <c r="FJ23" s="607"/>
      <c r="FK23" s="607"/>
      <c r="FL23" s="607"/>
      <c r="FM23" s="607"/>
      <c r="FN23" s="607"/>
      <c r="FO23" s="607"/>
      <c r="FP23" s="607"/>
      <c r="FQ23" s="607"/>
      <c r="FR23" s="607"/>
      <c r="FS23" s="607"/>
      <c r="FT23" s="607"/>
      <c r="FU23" s="607"/>
      <c r="FV23" s="607"/>
      <c r="FW23" s="385"/>
      <c r="FX23" s="621"/>
      <c r="FY23" s="621"/>
      <c r="FZ23" s="621"/>
      <c r="GA23" s="621"/>
      <c r="GB23" s="607"/>
      <c r="GC23" s="607"/>
      <c r="GD23" s="607"/>
      <c r="GE23" s="607"/>
      <c r="GF23" s="607"/>
      <c r="GG23" s="607"/>
      <c r="GH23" s="607"/>
      <c r="GI23" s="607"/>
      <c r="GJ23" s="607"/>
      <c r="GK23" s="607"/>
      <c r="GL23" s="607"/>
      <c r="GM23" s="607"/>
      <c r="GN23" s="607"/>
      <c r="GO23" s="607"/>
      <c r="GP23" s="607"/>
      <c r="GQ23" s="607"/>
      <c r="GR23" s="607"/>
      <c r="GS23" s="607"/>
      <c r="GT23" s="607"/>
      <c r="GU23" s="607"/>
      <c r="GV23" s="607"/>
      <c r="GW23" s="607"/>
    </row>
    <row r="24" spans="1:205" s="254" customFormat="1" ht="20.25" customHeight="1" x14ac:dyDescent="0.15">
      <c r="A24" s="385"/>
      <c r="B24" s="624"/>
      <c r="C24" s="1049"/>
      <c r="D24" s="1036" t="s">
        <v>449</v>
      </c>
      <c r="E24" s="1037"/>
      <c r="F24" s="619">
        <v>227353</v>
      </c>
      <c r="G24" s="619">
        <v>16666</v>
      </c>
      <c r="H24" s="619">
        <v>19957</v>
      </c>
      <c r="I24" s="619">
        <v>22847</v>
      </c>
      <c r="J24" s="619">
        <v>18966</v>
      </c>
      <c r="K24" s="619">
        <v>17210</v>
      </c>
      <c r="L24" s="619">
        <v>16900</v>
      </c>
      <c r="M24" s="619">
        <v>20587</v>
      </c>
      <c r="N24" s="620">
        <v>16181</v>
      </c>
      <c r="O24" s="619">
        <v>22563</v>
      </c>
      <c r="P24" s="619">
        <v>18075</v>
      </c>
      <c r="Q24" s="619">
        <v>18792</v>
      </c>
      <c r="R24" s="619">
        <v>18609</v>
      </c>
      <c r="S24" s="619">
        <v>16405</v>
      </c>
      <c r="T24" s="619">
        <v>16233</v>
      </c>
      <c r="U24" s="618">
        <v>21493</v>
      </c>
      <c r="V24" s="621" t="s">
        <v>1543</v>
      </c>
      <c r="W24" s="621"/>
      <c r="X24" s="616"/>
      <c r="Y24" s="622"/>
      <c r="Z24" s="875"/>
      <c r="AA24" s="621"/>
      <c r="AB24" s="634"/>
      <c r="EX24" s="385"/>
      <c r="EY24" s="621"/>
      <c r="EZ24" s="621"/>
      <c r="FA24" s="621"/>
      <c r="FB24" s="621"/>
      <c r="FC24" s="607"/>
      <c r="FD24" s="607"/>
      <c r="FE24" s="607"/>
      <c r="FF24" s="607"/>
      <c r="FG24" s="607"/>
      <c r="FH24" s="607"/>
      <c r="FI24" s="607"/>
      <c r="FJ24" s="607"/>
      <c r="FK24" s="607"/>
      <c r="FL24" s="607"/>
      <c r="FM24" s="607"/>
      <c r="FN24" s="607"/>
      <c r="FO24" s="607"/>
      <c r="FP24" s="607"/>
      <c r="FQ24" s="607"/>
      <c r="FR24" s="607"/>
      <c r="FS24" s="607"/>
      <c r="FT24" s="607"/>
      <c r="FU24" s="607"/>
      <c r="FV24" s="607"/>
      <c r="FW24" s="385"/>
      <c r="FX24" s="621"/>
      <c r="FY24" s="621"/>
      <c r="FZ24" s="621"/>
      <c r="GA24" s="621"/>
      <c r="GB24" s="607"/>
      <c r="GC24" s="607"/>
      <c r="GD24" s="607"/>
      <c r="GE24" s="607"/>
      <c r="GF24" s="607"/>
      <c r="GG24" s="607"/>
      <c r="GH24" s="607"/>
      <c r="GI24" s="607"/>
      <c r="GJ24" s="607"/>
      <c r="GK24" s="607"/>
      <c r="GL24" s="607"/>
      <c r="GM24" s="607"/>
      <c r="GN24" s="607"/>
      <c r="GO24" s="607"/>
      <c r="GP24" s="607"/>
      <c r="GQ24" s="607"/>
      <c r="GR24" s="607"/>
      <c r="GS24" s="607"/>
      <c r="GT24" s="607"/>
      <c r="GU24" s="607"/>
      <c r="GV24" s="607"/>
      <c r="GW24" s="607"/>
    </row>
    <row r="25" spans="1:205" s="254" customFormat="1" ht="20.25" customHeight="1" x14ac:dyDescent="0.15">
      <c r="A25" s="385"/>
      <c r="B25" s="624"/>
      <c r="C25" s="1049"/>
      <c r="D25" s="1040" t="s">
        <v>1544</v>
      </c>
      <c r="E25" s="1041"/>
      <c r="F25" s="619">
        <v>235054</v>
      </c>
      <c r="G25" s="619">
        <v>18813</v>
      </c>
      <c r="H25" s="619">
        <v>19964</v>
      </c>
      <c r="I25" s="619">
        <v>22345</v>
      </c>
      <c r="J25" s="619">
        <v>20222</v>
      </c>
      <c r="K25" s="619">
        <v>19065</v>
      </c>
      <c r="L25" s="619">
        <v>19300</v>
      </c>
      <c r="M25" s="619">
        <v>21118</v>
      </c>
      <c r="N25" s="620">
        <v>16688</v>
      </c>
      <c r="O25" s="619">
        <v>20577</v>
      </c>
      <c r="P25" s="619">
        <v>19452</v>
      </c>
      <c r="Q25" s="619">
        <v>19203</v>
      </c>
      <c r="R25" s="619">
        <v>18307</v>
      </c>
      <c r="S25" s="619">
        <v>17903</v>
      </c>
      <c r="T25" s="619">
        <v>18412</v>
      </c>
      <c r="U25" s="618">
        <v>20612</v>
      </c>
      <c r="V25" s="621" t="s">
        <v>1545</v>
      </c>
      <c r="W25" s="621"/>
      <c r="X25" s="616"/>
      <c r="Y25" s="622"/>
      <c r="Z25" s="875"/>
      <c r="AA25" s="621"/>
      <c r="AB25" s="634"/>
      <c r="EX25" s="385"/>
      <c r="EY25" s="621"/>
      <c r="EZ25" s="621"/>
      <c r="FA25" s="621"/>
      <c r="FB25" s="621"/>
      <c r="FC25" s="607"/>
      <c r="FD25" s="607"/>
      <c r="FE25" s="607"/>
      <c r="FF25" s="607"/>
      <c r="FG25" s="607"/>
      <c r="FH25" s="607"/>
      <c r="FI25" s="607"/>
      <c r="FJ25" s="607"/>
      <c r="FK25" s="607"/>
      <c r="FL25" s="607"/>
      <c r="FM25" s="607"/>
      <c r="FN25" s="607"/>
      <c r="FO25" s="607"/>
      <c r="FP25" s="607"/>
      <c r="FQ25" s="607"/>
      <c r="FR25" s="607"/>
      <c r="FS25" s="607"/>
      <c r="FT25" s="607"/>
      <c r="FU25" s="607"/>
      <c r="FV25" s="607"/>
      <c r="FW25" s="385"/>
      <c r="FX25" s="621"/>
      <c r="FY25" s="621"/>
      <c r="FZ25" s="621"/>
      <c r="GA25" s="621"/>
      <c r="GB25" s="607"/>
      <c r="GC25" s="607"/>
      <c r="GD25" s="607"/>
      <c r="GE25" s="607"/>
      <c r="GF25" s="607"/>
      <c r="GG25" s="607"/>
      <c r="GH25" s="607"/>
      <c r="GI25" s="607"/>
      <c r="GJ25" s="607"/>
      <c r="GK25" s="607"/>
      <c r="GL25" s="607"/>
      <c r="GM25" s="607"/>
      <c r="GN25" s="607"/>
      <c r="GO25" s="607"/>
      <c r="GP25" s="607"/>
      <c r="GQ25" s="607"/>
      <c r="GR25" s="607"/>
      <c r="GS25" s="607"/>
      <c r="GT25" s="607"/>
      <c r="GU25" s="607"/>
      <c r="GV25" s="607"/>
      <c r="GW25" s="607"/>
    </row>
    <row r="26" spans="1:205" s="254" customFormat="1" ht="20.25" customHeight="1" x14ac:dyDescent="0.15">
      <c r="A26" s="385"/>
      <c r="B26" s="624"/>
      <c r="C26" s="1049"/>
      <c r="D26" s="1040" t="s">
        <v>1546</v>
      </c>
      <c r="E26" s="1041"/>
      <c r="F26" s="619">
        <v>134591</v>
      </c>
      <c r="G26" s="619">
        <v>11045</v>
      </c>
      <c r="H26" s="619">
        <v>11397</v>
      </c>
      <c r="I26" s="619">
        <v>12299</v>
      </c>
      <c r="J26" s="619">
        <v>11059</v>
      </c>
      <c r="K26" s="619">
        <v>11512</v>
      </c>
      <c r="L26" s="619">
        <v>9926</v>
      </c>
      <c r="M26" s="619">
        <v>10829</v>
      </c>
      <c r="N26" s="620">
        <v>9558</v>
      </c>
      <c r="O26" s="619">
        <v>10215</v>
      </c>
      <c r="P26" s="619">
        <v>11296</v>
      </c>
      <c r="Q26" s="619">
        <v>11921</v>
      </c>
      <c r="R26" s="619">
        <v>13534</v>
      </c>
      <c r="S26" s="619">
        <v>11460</v>
      </c>
      <c r="T26" s="619">
        <v>11227</v>
      </c>
      <c r="U26" s="618">
        <v>12538</v>
      </c>
      <c r="V26" s="621" t="s">
        <v>1547</v>
      </c>
      <c r="W26" s="621"/>
      <c r="X26" s="616"/>
      <c r="Y26" s="622"/>
      <c r="Z26" s="875"/>
      <c r="AA26" s="621"/>
      <c r="AB26" s="634"/>
      <c r="EX26" s="385"/>
      <c r="EY26" s="621"/>
      <c r="EZ26" s="621"/>
      <c r="FA26" s="621"/>
      <c r="FB26" s="621"/>
      <c r="FC26" s="607"/>
      <c r="FD26" s="607"/>
      <c r="FE26" s="607"/>
      <c r="FF26" s="607"/>
      <c r="FG26" s="607"/>
      <c r="FH26" s="607"/>
      <c r="FI26" s="607"/>
      <c r="FJ26" s="607"/>
      <c r="FK26" s="607"/>
      <c r="FL26" s="607"/>
      <c r="FM26" s="607"/>
      <c r="FN26" s="607"/>
      <c r="FO26" s="607"/>
      <c r="FP26" s="607"/>
      <c r="FQ26" s="607"/>
      <c r="FR26" s="607"/>
      <c r="FS26" s="607"/>
      <c r="FT26" s="607"/>
      <c r="FU26" s="607"/>
      <c r="FV26" s="607"/>
      <c r="FW26" s="385"/>
      <c r="FX26" s="621"/>
      <c r="FY26" s="621"/>
      <c r="FZ26" s="621"/>
      <c r="GA26" s="621"/>
      <c r="GB26" s="607"/>
      <c r="GC26" s="607"/>
      <c r="GD26" s="607"/>
      <c r="GE26" s="607"/>
      <c r="GF26" s="607"/>
      <c r="GG26" s="607"/>
      <c r="GH26" s="607"/>
      <c r="GI26" s="607"/>
      <c r="GJ26" s="607"/>
      <c r="GK26" s="607"/>
      <c r="GL26" s="607"/>
      <c r="GM26" s="607"/>
      <c r="GN26" s="607"/>
      <c r="GO26" s="607"/>
      <c r="GP26" s="607"/>
      <c r="GQ26" s="607"/>
      <c r="GR26" s="607"/>
      <c r="GS26" s="607"/>
      <c r="GT26" s="607"/>
      <c r="GU26" s="607"/>
      <c r="GV26" s="607"/>
      <c r="GW26" s="607"/>
    </row>
    <row r="27" spans="1:205" s="254" customFormat="1" ht="20.25" customHeight="1" x14ac:dyDescent="0.15">
      <c r="A27" s="385"/>
      <c r="B27" s="624"/>
      <c r="C27" s="1049"/>
      <c r="D27" s="1040" t="s">
        <v>1548</v>
      </c>
      <c r="E27" s="1041"/>
      <c r="F27" s="619">
        <v>319019</v>
      </c>
      <c r="G27" s="619">
        <v>23269</v>
      </c>
      <c r="H27" s="619">
        <v>27970</v>
      </c>
      <c r="I27" s="619">
        <v>29844</v>
      </c>
      <c r="J27" s="619">
        <v>27732</v>
      </c>
      <c r="K27" s="619">
        <v>24500</v>
      </c>
      <c r="L27" s="619">
        <v>24773</v>
      </c>
      <c r="M27" s="619">
        <v>28099</v>
      </c>
      <c r="N27" s="620">
        <v>25100</v>
      </c>
      <c r="O27" s="619">
        <v>27983</v>
      </c>
      <c r="P27" s="619">
        <v>26665</v>
      </c>
      <c r="Q27" s="619">
        <v>27021</v>
      </c>
      <c r="R27" s="619">
        <v>26063</v>
      </c>
      <c r="S27" s="619">
        <v>23200</v>
      </c>
      <c r="T27" s="619">
        <v>22434</v>
      </c>
      <c r="U27" s="618">
        <v>26486</v>
      </c>
      <c r="V27" s="621" t="s">
        <v>1549</v>
      </c>
      <c r="W27" s="621"/>
      <c r="X27" s="623" t="s">
        <v>1516</v>
      </c>
      <c r="Y27" s="622"/>
      <c r="Z27" s="875"/>
      <c r="AA27" s="621"/>
      <c r="AB27" s="634"/>
      <c r="EX27" s="385"/>
      <c r="EY27" s="621"/>
      <c r="EZ27" s="621"/>
      <c r="FA27" s="621"/>
      <c r="FB27" s="621"/>
      <c r="FC27" s="607"/>
      <c r="FD27" s="607"/>
      <c r="FE27" s="607"/>
      <c r="FF27" s="607"/>
      <c r="FG27" s="607"/>
      <c r="FH27" s="607"/>
      <c r="FI27" s="607"/>
      <c r="FJ27" s="607"/>
      <c r="FK27" s="607"/>
      <c r="FL27" s="607"/>
      <c r="FM27" s="607"/>
      <c r="FN27" s="607"/>
      <c r="FO27" s="607"/>
      <c r="FP27" s="607"/>
      <c r="FQ27" s="607"/>
      <c r="FR27" s="607"/>
      <c r="FS27" s="607"/>
      <c r="FT27" s="607"/>
      <c r="FU27" s="607"/>
      <c r="FV27" s="607"/>
      <c r="FW27" s="385"/>
      <c r="FX27" s="621"/>
      <c r="FY27" s="621"/>
      <c r="FZ27" s="621"/>
      <c r="GA27" s="621"/>
      <c r="GB27" s="607"/>
      <c r="GC27" s="607"/>
      <c r="GD27" s="607"/>
      <c r="GE27" s="607"/>
      <c r="GF27" s="607"/>
      <c r="GG27" s="607"/>
      <c r="GH27" s="607"/>
      <c r="GI27" s="607"/>
      <c r="GJ27" s="607"/>
      <c r="GK27" s="607"/>
      <c r="GL27" s="607"/>
      <c r="GM27" s="607"/>
      <c r="GN27" s="607"/>
      <c r="GO27" s="607"/>
      <c r="GP27" s="607"/>
      <c r="GQ27" s="607"/>
      <c r="GR27" s="607"/>
      <c r="GS27" s="607"/>
      <c r="GT27" s="607"/>
      <c r="GU27" s="607"/>
      <c r="GV27" s="607"/>
      <c r="GW27" s="607"/>
    </row>
    <row r="28" spans="1:205" s="254" customFormat="1" ht="20.25" customHeight="1" x14ac:dyDescent="0.15">
      <c r="A28" s="607"/>
      <c r="B28" s="857" t="s">
        <v>451</v>
      </c>
      <c r="C28" s="1049"/>
      <c r="D28" s="1036" t="s">
        <v>1550</v>
      </c>
      <c r="E28" s="1037"/>
      <c r="F28" s="619">
        <v>151787</v>
      </c>
      <c r="G28" s="619">
        <v>12424</v>
      </c>
      <c r="H28" s="619">
        <v>12412</v>
      </c>
      <c r="I28" s="619">
        <v>12777</v>
      </c>
      <c r="J28" s="619">
        <v>13454</v>
      </c>
      <c r="K28" s="619">
        <v>11921</v>
      </c>
      <c r="L28" s="619">
        <v>12171</v>
      </c>
      <c r="M28" s="619">
        <v>13541</v>
      </c>
      <c r="N28" s="620">
        <v>12566</v>
      </c>
      <c r="O28" s="619">
        <v>12786</v>
      </c>
      <c r="P28" s="619">
        <v>12751</v>
      </c>
      <c r="Q28" s="619">
        <v>12113</v>
      </c>
      <c r="R28" s="619">
        <v>12871</v>
      </c>
      <c r="S28" s="619">
        <v>11157</v>
      </c>
      <c r="T28" s="619">
        <v>12528</v>
      </c>
      <c r="U28" s="618">
        <v>12137</v>
      </c>
      <c r="V28" s="607" t="s">
        <v>1551</v>
      </c>
      <c r="W28" s="607"/>
      <c r="X28" s="616"/>
      <c r="Y28" s="615"/>
      <c r="Z28" s="608"/>
      <c r="AA28" s="607"/>
      <c r="FP28" s="607"/>
      <c r="FQ28" s="607"/>
      <c r="FR28" s="607"/>
      <c r="FS28" s="607"/>
      <c r="FT28" s="607"/>
      <c r="FU28" s="607"/>
      <c r="FV28" s="607"/>
      <c r="FW28" s="385"/>
      <c r="FX28" s="621"/>
      <c r="FY28" s="621"/>
      <c r="FZ28" s="621"/>
      <c r="GA28" s="621"/>
      <c r="GB28" s="607"/>
      <c r="GC28" s="607"/>
      <c r="GD28" s="607"/>
      <c r="GE28" s="607"/>
      <c r="GF28" s="607"/>
      <c r="GG28" s="607"/>
      <c r="GH28" s="607"/>
      <c r="GI28" s="607"/>
      <c r="GJ28" s="607"/>
      <c r="GK28" s="607"/>
      <c r="GL28" s="607"/>
      <c r="GM28" s="607"/>
      <c r="GN28" s="607"/>
      <c r="GO28" s="607"/>
      <c r="GP28" s="607"/>
      <c r="GQ28" s="607"/>
      <c r="GR28" s="607"/>
      <c r="GS28" s="607"/>
      <c r="GT28" s="607"/>
      <c r="GU28" s="607"/>
      <c r="GV28" s="607"/>
      <c r="GW28" s="607"/>
    </row>
    <row r="29" spans="1:205" s="254" customFormat="1" ht="20.25" customHeight="1" x14ac:dyDescent="0.15">
      <c r="A29" s="607"/>
      <c r="B29" s="857"/>
      <c r="C29" s="1049"/>
      <c r="D29" s="1036" t="s">
        <v>1552</v>
      </c>
      <c r="E29" s="1037"/>
      <c r="F29" s="619">
        <v>57367</v>
      </c>
      <c r="G29" s="619">
        <v>4197</v>
      </c>
      <c r="H29" s="619">
        <v>3264</v>
      </c>
      <c r="I29" s="619">
        <v>6039</v>
      </c>
      <c r="J29" s="619">
        <v>5916</v>
      </c>
      <c r="K29" s="619">
        <v>5010</v>
      </c>
      <c r="L29" s="619">
        <v>4616</v>
      </c>
      <c r="M29" s="619">
        <v>4921</v>
      </c>
      <c r="N29" s="620">
        <v>3640</v>
      </c>
      <c r="O29" s="619">
        <v>4969</v>
      </c>
      <c r="P29" s="619">
        <v>5583</v>
      </c>
      <c r="Q29" s="619">
        <v>4658</v>
      </c>
      <c r="R29" s="619">
        <v>4554</v>
      </c>
      <c r="S29" s="619">
        <v>3931</v>
      </c>
      <c r="T29" s="619">
        <v>3017</v>
      </c>
      <c r="U29" s="618">
        <v>4859</v>
      </c>
      <c r="V29" s="607" t="s">
        <v>1553</v>
      </c>
      <c r="W29" s="607"/>
      <c r="X29" s="616"/>
      <c r="Y29" s="615"/>
      <c r="Z29" s="608"/>
      <c r="AA29" s="607"/>
      <c r="FP29" s="607"/>
      <c r="FQ29" s="607"/>
      <c r="FR29" s="607"/>
      <c r="FS29" s="607"/>
      <c r="FT29" s="607"/>
      <c r="FU29" s="607"/>
      <c r="FV29" s="607"/>
      <c r="FW29" s="607"/>
      <c r="FX29" s="607"/>
      <c r="FY29" s="607"/>
      <c r="FZ29" s="607"/>
      <c r="GA29" s="607"/>
      <c r="GB29" s="607"/>
      <c r="GC29" s="607"/>
      <c r="GD29" s="607"/>
      <c r="GE29" s="607"/>
      <c r="GF29" s="607"/>
      <c r="GG29" s="607"/>
      <c r="GH29" s="607"/>
      <c r="GI29" s="607"/>
      <c r="GJ29" s="607"/>
      <c r="GK29" s="607"/>
      <c r="GL29" s="607"/>
      <c r="GM29" s="607"/>
      <c r="GN29" s="607"/>
      <c r="GO29" s="607"/>
      <c r="GP29" s="607"/>
      <c r="GQ29" s="607"/>
      <c r="GR29" s="607"/>
      <c r="GS29" s="607"/>
      <c r="GT29" s="607"/>
      <c r="GU29" s="607"/>
      <c r="GV29" s="607"/>
      <c r="GW29" s="607"/>
    </row>
    <row r="30" spans="1:205" s="254" customFormat="1" ht="20.25" customHeight="1" x14ac:dyDescent="0.15">
      <c r="A30" s="607"/>
      <c r="B30" s="857"/>
      <c r="C30" s="1049"/>
      <c r="D30" s="1036" t="s">
        <v>447</v>
      </c>
      <c r="E30" s="1037"/>
      <c r="F30" s="619">
        <v>551498</v>
      </c>
      <c r="G30" s="619">
        <v>45363</v>
      </c>
      <c r="H30" s="619">
        <v>47761</v>
      </c>
      <c r="I30" s="619">
        <v>45851</v>
      </c>
      <c r="J30" s="619">
        <v>50236</v>
      </c>
      <c r="K30" s="619">
        <v>46532</v>
      </c>
      <c r="L30" s="619">
        <v>44856</v>
      </c>
      <c r="M30" s="619">
        <v>50832</v>
      </c>
      <c r="N30" s="620">
        <v>35927</v>
      </c>
      <c r="O30" s="619">
        <v>45216</v>
      </c>
      <c r="P30" s="619">
        <v>48594</v>
      </c>
      <c r="Q30" s="619">
        <v>46435</v>
      </c>
      <c r="R30" s="619">
        <v>43895</v>
      </c>
      <c r="S30" s="619">
        <v>40831</v>
      </c>
      <c r="T30" s="619">
        <v>42811</v>
      </c>
      <c r="U30" s="618">
        <v>44924</v>
      </c>
      <c r="V30" s="607" t="s">
        <v>1554</v>
      </c>
      <c r="W30" s="607"/>
      <c r="X30" s="616"/>
      <c r="Y30" s="615"/>
      <c r="Z30" s="608"/>
      <c r="AA30" s="607"/>
      <c r="FP30" s="607"/>
      <c r="FQ30" s="607"/>
      <c r="FR30" s="607"/>
      <c r="FS30" s="607"/>
      <c r="FT30" s="607"/>
      <c r="FU30" s="607"/>
      <c r="FV30" s="607"/>
      <c r="FW30" s="607"/>
      <c r="FX30" s="607"/>
      <c r="FY30" s="607"/>
      <c r="FZ30" s="607"/>
      <c r="GA30" s="607"/>
      <c r="GB30" s="607"/>
      <c r="GC30" s="607"/>
      <c r="GD30" s="607"/>
      <c r="GE30" s="607"/>
      <c r="GF30" s="607"/>
      <c r="GG30" s="607"/>
      <c r="GH30" s="607"/>
      <c r="GI30" s="607"/>
      <c r="GJ30" s="607"/>
      <c r="GK30" s="607"/>
      <c r="GL30" s="607"/>
      <c r="GM30" s="607"/>
      <c r="GN30" s="607"/>
      <c r="GO30" s="607"/>
      <c r="GP30" s="607"/>
      <c r="GQ30" s="607"/>
      <c r="GR30" s="607"/>
      <c r="GS30" s="607"/>
      <c r="GT30" s="607"/>
      <c r="GU30" s="607"/>
      <c r="GV30" s="607"/>
      <c r="GW30" s="607"/>
    </row>
    <row r="31" spans="1:205" s="254" customFormat="1" ht="20.25" customHeight="1" x14ac:dyDescent="0.15">
      <c r="A31" s="607"/>
      <c r="B31" s="1044" t="s">
        <v>450</v>
      </c>
      <c r="C31" s="1049"/>
      <c r="D31" s="1036" t="s">
        <v>1555</v>
      </c>
      <c r="E31" s="1037"/>
      <c r="F31" s="619">
        <v>277355</v>
      </c>
      <c r="G31" s="619">
        <v>22576</v>
      </c>
      <c r="H31" s="619">
        <v>21395</v>
      </c>
      <c r="I31" s="619">
        <v>20274</v>
      </c>
      <c r="J31" s="619">
        <v>24121</v>
      </c>
      <c r="K31" s="619">
        <v>23763</v>
      </c>
      <c r="L31" s="619">
        <v>22520</v>
      </c>
      <c r="M31" s="619">
        <v>24241</v>
      </c>
      <c r="N31" s="620">
        <v>22827</v>
      </c>
      <c r="O31" s="619">
        <v>24658</v>
      </c>
      <c r="P31" s="619">
        <v>25449</v>
      </c>
      <c r="Q31" s="619">
        <v>24934</v>
      </c>
      <c r="R31" s="619">
        <v>20597</v>
      </c>
      <c r="S31" s="619">
        <v>22643</v>
      </c>
      <c r="T31" s="619">
        <v>20625</v>
      </c>
      <c r="U31" s="618">
        <v>20207</v>
      </c>
      <c r="V31" s="607" t="s">
        <v>1556</v>
      </c>
      <c r="W31" s="607"/>
      <c r="X31" s="616"/>
      <c r="Y31" s="615"/>
      <c r="Z31" s="608"/>
      <c r="AA31" s="607"/>
      <c r="FP31" s="607"/>
      <c r="FQ31" s="607"/>
      <c r="FR31" s="607"/>
      <c r="FS31" s="607"/>
      <c r="FT31" s="607"/>
      <c r="FU31" s="607"/>
      <c r="FV31" s="607"/>
      <c r="FW31" s="607"/>
      <c r="FX31" s="607"/>
      <c r="FY31" s="607"/>
      <c r="FZ31" s="607"/>
      <c r="GA31" s="607"/>
      <c r="GB31" s="607"/>
      <c r="GC31" s="607"/>
      <c r="GD31" s="607"/>
      <c r="GE31" s="607"/>
      <c r="GF31" s="607"/>
      <c r="GG31" s="607"/>
      <c r="GH31" s="607"/>
      <c r="GI31" s="607"/>
      <c r="GJ31" s="607"/>
      <c r="GK31" s="607"/>
      <c r="GL31" s="607"/>
      <c r="GM31" s="607"/>
      <c r="GN31" s="607"/>
      <c r="GO31" s="607"/>
      <c r="GP31" s="607"/>
      <c r="GQ31" s="607"/>
      <c r="GR31" s="607"/>
      <c r="GS31" s="607"/>
      <c r="GT31" s="607"/>
      <c r="GU31" s="607"/>
      <c r="GV31" s="607"/>
      <c r="GW31" s="607"/>
    </row>
    <row r="32" spans="1:205" s="254" customFormat="1" ht="12.75" customHeight="1" x14ac:dyDescent="0.15">
      <c r="A32" s="607"/>
      <c r="B32" s="1045"/>
      <c r="C32" s="1050"/>
      <c r="D32" s="633" t="s">
        <v>294</v>
      </c>
      <c r="E32" s="610"/>
      <c r="F32" s="619"/>
      <c r="G32" s="619"/>
      <c r="H32" s="619"/>
      <c r="I32" s="619"/>
      <c r="J32" s="619"/>
      <c r="K32" s="619"/>
      <c r="L32" s="619"/>
      <c r="M32" s="619"/>
      <c r="N32" s="620"/>
      <c r="O32" s="619"/>
      <c r="P32" s="619"/>
      <c r="Q32" s="619"/>
      <c r="R32" s="619"/>
      <c r="S32" s="619"/>
      <c r="T32" s="619"/>
      <c r="U32" s="618"/>
      <c r="V32" s="632"/>
      <c r="W32" s="632"/>
      <c r="X32" s="609"/>
      <c r="Y32" s="856" t="s">
        <v>1557</v>
      </c>
      <c r="Z32" s="608"/>
      <c r="AA32" s="607"/>
      <c r="FP32" s="607"/>
      <c r="FQ32" s="607"/>
      <c r="FR32" s="607"/>
      <c r="FS32" s="607"/>
      <c r="FT32" s="607"/>
      <c r="FU32" s="607"/>
      <c r="FV32" s="607"/>
      <c r="FW32" s="607"/>
      <c r="FX32" s="607"/>
      <c r="FY32" s="607"/>
      <c r="FZ32" s="607"/>
      <c r="GA32" s="607"/>
      <c r="GB32" s="607"/>
      <c r="GC32" s="607"/>
      <c r="GD32" s="607"/>
      <c r="GE32" s="607"/>
      <c r="GF32" s="607"/>
      <c r="GG32" s="607"/>
      <c r="GH32" s="607"/>
      <c r="GI32" s="607"/>
      <c r="GJ32" s="607"/>
      <c r="GK32" s="607"/>
      <c r="GL32" s="607"/>
      <c r="GM32" s="607"/>
      <c r="GN32" s="607"/>
      <c r="GO32" s="607"/>
      <c r="GP32" s="607"/>
      <c r="GQ32" s="607"/>
      <c r="GR32" s="607"/>
      <c r="GS32" s="607"/>
      <c r="GT32" s="607"/>
      <c r="GU32" s="607"/>
      <c r="GV32" s="607"/>
      <c r="GW32" s="607"/>
    </row>
    <row r="33" spans="1:205" s="254" customFormat="1" ht="20.25" customHeight="1" x14ac:dyDescent="0.15">
      <c r="A33" s="607"/>
      <c r="B33" s="1045"/>
      <c r="C33" s="621"/>
      <c r="D33" s="1046" t="s">
        <v>1558</v>
      </c>
      <c r="E33" s="1047"/>
      <c r="F33" s="630">
        <v>290480</v>
      </c>
      <c r="G33" s="630">
        <v>291979</v>
      </c>
      <c r="H33" s="630">
        <v>293263</v>
      </c>
      <c r="I33" s="630">
        <v>297917</v>
      </c>
      <c r="J33" s="630">
        <v>290281</v>
      </c>
      <c r="K33" s="630">
        <v>291932</v>
      </c>
      <c r="L33" s="630">
        <v>291795</v>
      </c>
      <c r="M33" s="630">
        <v>286481</v>
      </c>
      <c r="N33" s="631">
        <v>286941</v>
      </c>
      <c r="O33" s="630">
        <v>282863</v>
      </c>
      <c r="P33" s="630">
        <v>282845</v>
      </c>
      <c r="Q33" s="630">
        <v>293587</v>
      </c>
      <c r="R33" s="630">
        <v>290480</v>
      </c>
      <c r="S33" s="630">
        <v>292334</v>
      </c>
      <c r="T33" s="630">
        <v>289045</v>
      </c>
      <c r="U33" s="629">
        <v>299965</v>
      </c>
      <c r="V33" s="628" t="s">
        <v>1559</v>
      </c>
      <c r="W33" s="627"/>
      <c r="X33" s="626"/>
      <c r="Y33" s="625" t="s">
        <v>1560</v>
      </c>
      <c r="Z33" s="608"/>
      <c r="AA33" s="607"/>
      <c r="FP33" s="607"/>
      <c r="FQ33" s="607"/>
      <c r="FR33" s="607"/>
      <c r="FS33" s="607"/>
      <c r="FT33" s="607"/>
      <c r="FU33" s="607"/>
      <c r="FV33" s="607"/>
      <c r="FW33" s="607"/>
      <c r="FX33" s="607"/>
      <c r="FY33" s="607"/>
      <c r="FZ33" s="607"/>
      <c r="GA33" s="607"/>
      <c r="GB33" s="607"/>
      <c r="GC33" s="607"/>
      <c r="GD33" s="607"/>
      <c r="GE33" s="607"/>
      <c r="GF33" s="607"/>
      <c r="GG33" s="607"/>
      <c r="GH33" s="607"/>
      <c r="GI33" s="607"/>
      <c r="GJ33" s="607"/>
      <c r="GK33" s="607"/>
      <c r="GL33" s="607"/>
      <c r="GM33" s="607"/>
      <c r="GN33" s="607"/>
      <c r="GO33" s="607"/>
      <c r="GP33" s="607"/>
      <c r="GQ33" s="607"/>
      <c r="GR33" s="607"/>
      <c r="GS33" s="607"/>
      <c r="GT33" s="607"/>
      <c r="GU33" s="607"/>
      <c r="GV33" s="607"/>
      <c r="GW33" s="607"/>
    </row>
    <row r="34" spans="1:205" s="254" customFormat="1" ht="20.25" customHeight="1" x14ac:dyDescent="0.15">
      <c r="A34" s="607"/>
      <c r="B34" s="857"/>
      <c r="C34" s="621"/>
      <c r="D34" s="1040" t="s">
        <v>1561</v>
      </c>
      <c r="E34" s="1041"/>
      <c r="F34" s="619">
        <v>21764</v>
      </c>
      <c r="G34" s="619">
        <v>23222</v>
      </c>
      <c r="H34" s="619">
        <v>23492</v>
      </c>
      <c r="I34" s="619">
        <v>23151</v>
      </c>
      <c r="J34" s="619">
        <v>23338</v>
      </c>
      <c r="K34" s="619">
        <v>23889</v>
      </c>
      <c r="L34" s="619">
        <v>23987</v>
      </c>
      <c r="M34" s="619">
        <v>24357</v>
      </c>
      <c r="N34" s="620">
        <v>22959</v>
      </c>
      <c r="O34" s="619">
        <v>20976</v>
      </c>
      <c r="P34" s="619">
        <v>22393</v>
      </c>
      <c r="Q34" s="619">
        <v>22335</v>
      </c>
      <c r="R34" s="619">
        <v>21764</v>
      </c>
      <c r="S34" s="619">
        <v>21545</v>
      </c>
      <c r="T34" s="619">
        <v>22076</v>
      </c>
      <c r="U34" s="618">
        <v>21685</v>
      </c>
      <c r="V34" s="621" t="s">
        <v>1562</v>
      </c>
      <c r="W34" s="624"/>
      <c r="X34" s="616"/>
      <c r="Y34" s="622"/>
      <c r="Z34" s="608"/>
      <c r="AA34" s="607"/>
      <c r="FP34" s="607"/>
      <c r="FQ34" s="607"/>
      <c r="FR34" s="607"/>
      <c r="FS34" s="607"/>
      <c r="FT34" s="607"/>
      <c r="FU34" s="607"/>
      <c r="FV34" s="607"/>
      <c r="FW34" s="607"/>
      <c r="FX34" s="607"/>
      <c r="FY34" s="607"/>
      <c r="FZ34" s="607"/>
      <c r="GA34" s="607"/>
      <c r="GB34" s="607"/>
      <c r="GC34" s="607"/>
      <c r="GD34" s="607"/>
      <c r="GE34" s="607"/>
      <c r="GF34" s="607"/>
      <c r="GG34" s="607"/>
      <c r="GH34" s="607"/>
      <c r="GI34" s="607"/>
      <c r="GJ34" s="607"/>
      <c r="GK34" s="607"/>
      <c r="GL34" s="607"/>
      <c r="GM34" s="607"/>
      <c r="GN34" s="607"/>
      <c r="GO34" s="607"/>
      <c r="GP34" s="607"/>
      <c r="GQ34" s="607"/>
      <c r="GR34" s="607"/>
      <c r="GS34" s="607"/>
      <c r="GT34" s="607"/>
      <c r="GU34" s="607"/>
      <c r="GV34" s="607"/>
      <c r="GW34" s="607"/>
    </row>
    <row r="35" spans="1:205" s="254" customFormat="1" ht="20.25" customHeight="1" x14ac:dyDescent="0.15">
      <c r="A35" s="607"/>
      <c r="B35" s="624"/>
      <c r="C35" s="621"/>
      <c r="D35" s="1036" t="s">
        <v>449</v>
      </c>
      <c r="E35" s="1037"/>
      <c r="F35" s="619">
        <v>10336</v>
      </c>
      <c r="G35" s="619">
        <v>10455</v>
      </c>
      <c r="H35" s="619">
        <v>10212</v>
      </c>
      <c r="I35" s="619">
        <v>10420</v>
      </c>
      <c r="J35" s="619">
        <v>10712</v>
      </c>
      <c r="K35" s="619">
        <v>10441</v>
      </c>
      <c r="L35" s="619">
        <v>10886</v>
      </c>
      <c r="M35" s="619">
        <v>10810</v>
      </c>
      <c r="N35" s="620">
        <v>10566</v>
      </c>
      <c r="O35" s="619">
        <v>9746</v>
      </c>
      <c r="P35" s="619">
        <v>10582</v>
      </c>
      <c r="Q35" s="619">
        <v>10367</v>
      </c>
      <c r="R35" s="619">
        <v>10336</v>
      </c>
      <c r="S35" s="619">
        <v>10460</v>
      </c>
      <c r="T35" s="619">
        <v>10787</v>
      </c>
      <c r="U35" s="618">
        <v>10099</v>
      </c>
      <c r="V35" s="621" t="s">
        <v>1563</v>
      </c>
      <c r="W35" s="624"/>
      <c r="X35" s="616"/>
      <c r="Y35" s="622"/>
      <c r="Z35" s="608"/>
      <c r="AA35" s="607"/>
      <c r="FP35" s="607"/>
      <c r="FQ35" s="607"/>
      <c r="FR35" s="607"/>
      <c r="FS35" s="607"/>
      <c r="FT35" s="607"/>
      <c r="FU35" s="607"/>
      <c r="FV35" s="607"/>
      <c r="FW35" s="607"/>
      <c r="FX35" s="607"/>
      <c r="FY35" s="607"/>
      <c r="FZ35" s="607"/>
      <c r="GA35" s="607"/>
      <c r="GB35" s="607"/>
      <c r="GC35" s="607"/>
      <c r="GD35" s="607"/>
      <c r="GE35" s="607"/>
      <c r="GF35" s="607"/>
      <c r="GG35" s="607"/>
      <c r="GH35" s="607"/>
      <c r="GI35" s="607"/>
      <c r="GJ35" s="607"/>
      <c r="GK35" s="607"/>
      <c r="GL35" s="607"/>
      <c r="GM35" s="607"/>
      <c r="GN35" s="607"/>
      <c r="GO35" s="607"/>
      <c r="GP35" s="607"/>
      <c r="GQ35" s="607"/>
      <c r="GR35" s="607"/>
      <c r="GS35" s="607"/>
      <c r="GT35" s="607"/>
      <c r="GU35" s="607"/>
      <c r="GV35" s="607"/>
      <c r="GW35" s="607"/>
    </row>
    <row r="36" spans="1:205" s="254" customFormat="1" ht="20.25" customHeight="1" x14ac:dyDescent="0.15">
      <c r="A36" s="607"/>
      <c r="B36" s="858" t="s">
        <v>448</v>
      </c>
      <c r="C36" s="621"/>
      <c r="D36" s="1040" t="s">
        <v>1564</v>
      </c>
      <c r="E36" s="1041"/>
      <c r="F36" s="619">
        <v>20458</v>
      </c>
      <c r="G36" s="619">
        <v>18240</v>
      </c>
      <c r="H36" s="619">
        <v>18635</v>
      </c>
      <c r="I36" s="619">
        <v>19164</v>
      </c>
      <c r="J36" s="619">
        <v>20289</v>
      </c>
      <c r="K36" s="619">
        <v>19997</v>
      </c>
      <c r="L36" s="619">
        <v>20616</v>
      </c>
      <c r="M36" s="619">
        <v>20340</v>
      </c>
      <c r="N36" s="620">
        <v>20736</v>
      </c>
      <c r="O36" s="619">
        <v>19004</v>
      </c>
      <c r="P36" s="619">
        <v>19294</v>
      </c>
      <c r="Q36" s="619">
        <v>19086</v>
      </c>
      <c r="R36" s="619">
        <v>20458</v>
      </c>
      <c r="S36" s="619">
        <v>18926</v>
      </c>
      <c r="T36" s="619">
        <v>18642</v>
      </c>
      <c r="U36" s="618">
        <v>18973</v>
      </c>
      <c r="V36" s="621" t="s">
        <v>1565</v>
      </c>
      <c r="W36" s="624"/>
      <c r="X36" s="616"/>
      <c r="Y36" s="622"/>
      <c r="Z36" s="608"/>
      <c r="AA36" s="607"/>
      <c r="FP36" s="607"/>
      <c r="FQ36" s="607"/>
      <c r="FR36" s="607"/>
      <c r="FS36" s="607"/>
      <c r="FT36" s="607"/>
      <c r="FU36" s="607"/>
      <c r="FV36" s="607"/>
      <c r="FW36" s="607"/>
      <c r="FX36" s="607"/>
      <c r="FY36" s="607"/>
      <c r="FZ36" s="607"/>
      <c r="GA36" s="607"/>
      <c r="GB36" s="607"/>
      <c r="GC36" s="607"/>
      <c r="GD36" s="607"/>
      <c r="GE36" s="607"/>
      <c r="GF36" s="607"/>
      <c r="GG36" s="607"/>
      <c r="GH36" s="607"/>
      <c r="GI36" s="607"/>
      <c r="GJ36" s="607"/>
      <c r="GK36" s="607"/>
      <c r="GL36" s="607"/>
      <c r="GM36" s="607"/>
      <c r="GN36" s="607"/>
      <c r="GO36" s="607"/>
      <c r="GP36" s="607"/>
      <c r="GQ36" s="607"/>
      <c r="GR36" s="607"/>
      <c r="GS36" s="607"/>
      <c r="GT36" s="607"/>
      <c r="GU36" s="607"/>
      <c r="GV36" s="607"/>
      <c r="GW36" s="607"/>
    </row>
    <row r="37" spans="1:205" s="254" customFormat="1" ht="20.25" customHeight="1" x14ac:dyDescent="0.15">
      <c r="A37" s="607"/>
      <c r="B37" s="617"/>
      <c r="C37" s="1042" t="s">
        <v>1566</v>
      </c>
      <c r="D37" s="1040" t="s">
        <v>1567</v>
      </c>
      <c r="E37" s="1041"/>
      <c r="F37" s="619">
        <v>10478</v>
      </c>
      <c r="G37" s="619">
        <v>11845</v>
      </c>
      <c r="H37" s="619">
        <v>11507</v>
      </c>
      <c r="I37" s="619">
        <v>11307</v>
      </c>
      <c r="J37" s="619">
        <v>12248</v>
      </c>
      <c r="K37" s="619">
        <v>11149</v>
      </c>
      <c r="L37" s="619">
        <v>11045</v>
      </c>
      <c r="M37" s="619">
        <v>9971</v>
      </c>
      <c r="N37" s="620">
        <v>8993</v>
      </c>
      <c r="O37" s="619">
        <v>9093</v>
      </c>
      <c r="P37" s="619">
        <v>9520</v>
      </c>
      <c r="Q37" s="619">
        <v>9872</v>
      </c>
      <c r="R37" s="619">
        <v>10478</v>
      </c>
      <c r="S37" s="619">
        <v>10041</v>
      </c>
      <c r="T37" s="619">
        <v>10369</v>
      </c>
      <c r="U37" s="618">
        <v>10305</v>
      </c>
      <c r="V37" s="621" t="s">
        <v>1568</v>
      </c>
      <c r="W37" s="624"/>
      <c r="X37" s="616"/>
      <c r="Y37" s="622"/>
      <c r="Z37" s="608"/>
      <c r="AA37" s="607"/>
      <c r="FP37" s="607"/>
      <c r="FQ37" s="607"/>
      <c r="FR37" s="607"/>
      <c r="FS37" s="607"/>
      <c r="FT37" s="607"/>
      <c r="FU37" s="607"/>
      <c r="FV37" s="607"/>
      <c r="FW37" s="607"/>
      <c r="FX37" s="607"/>
      <c r="FY37" s="607"/>
      <c r="FZ37" s="607"/>
      <c r="GA37" s="607"/>
      <c r="GB37" s="607"/>
      <c r="GC37" s="607"/>
      <c r="GD37" s="607"/>
      <c r="GE37" s="607"/>
      <c r="GF37" s="607"/>
      <c r="GG37" s="607"/>
      <c r="GH37" s="607"/>
      <c r="GI37" s="607"/>
      <c r="GJ37" s="607"/>
      <c r="GK37" s="607"/>
      <c r="GL37" s="607"/>
      <c r="GM37" s="607"/>
      <c r="GN37" s="607"/>
      <c r="GO37" s="607"/>
      <c r="GP37" s="607"/>
      <c r="GQ37" s="607"/>
      <c r="GR37" s="607"/>
      <c r="GS37" s="607"/>
      <c r="GT37" s="607"/>
      <c r="GU37" s="607"/>
      <c r="GV37" s="607"/>
      <c r="GW37" s="607"/>
    </row>
    <row r="38" spans="1:205" s="254" customFormat="1" ht="20.25" customHeight="1" x14ac:dyDescent="0.15">
      <c r="A38" s="607"/>
      <c r="B38" s="617"/>
      <c r="C38" s="1043"/>
      <c r="D38" s="1040" t="s">
        <v>1569</v>
      </c>
      <c r="E38" s="1041"/>
      <c r="F38" s="619">
        <v>18056</v>
      </c>
      <c r="G38" s="619">
        <v>18129</v>
      </c>
      <c r="H38" s="619">
        <v>17638</v>
      </c>
      <c r="I38" s="619">
        <v>17977</v>
      </c>
      <c r="J38" s="619">
        <v>17696</v>
      </c>
      <c r="K38" s="619">
        <v>18654</v>
      </c>
      <c r="L38" s="619">
        <v>18876</v>
      </c>
      <c r="M38" s="619">
        <v>18607</v>
      </c>
      <c r="N38" s="620">
        <v>18324</v>
      </c>
      <c r="O38" s="619">
        <v>17322</v>
      </c>
      <c r="P38" s="619">
        <v>18176</v>
      </c>
      <c r="Q38" s="619">
        <v>17515</v>
      </c>
      <c r="R38" s="619">
        <v>18056</v>
      </c>
      <c r="S38" s="619">
        <v>18078</v>
      </c>
      <c r="T38" s="619">
        <v>17816</v>
      </c>
      <c r="U38" s="618">
        <v>16974</v>
      </c>
      <c r="V38" s="621" t="s">
        <v>1570</v>
      </c>
      <c r="W38" s="624"/>
      <c r="X38" s="623" t="s">
        <v>1571</v>
      </c>
      <c r="Y38" s="622"/>
      <c r="Z38" s="608"/>
      <c r="AA38" s="607"/>
      <c r="FP38" s="607"/>
      <c r="FQ38" s="607"/>
      <c r="FR38" s="607"/>
      <c r="FS38" s="607"/>
      <c r="FT38" s="607"/>
      <c r="FU38" s="607"/>
      <c r="FV38" s="607"/>
      <c r="FW38" s="607"/>
      <c r="FX38" s="607"/>
      <c r="FY38" s="607"/>
      <c r="FZ38" s="607"/>
      <c r="GA38" s="607"/>
      <c r="GB38" s="607"/>
      <c r="GC38" s="607"/>
      <c r="GD38" s="607"/>
      <c r="GE38" s="607"/>
      <c r="GF38" s="607"/>
      <c r="GG38" s="607"/>
      <c r="GH38" s="607"/>
      <c r="GI38" s="607"/>
      <c r="GJ38" s="607"/>
      <c r="GK38" s="607"/>
      <c r="GL38" s="607"/>
      <c r="GM38" s="607"/>
      <c r="GN38" s="607"/>
      <c r="GO38" s="607"/>
      <c r="GP38" s="607"/>
      <c r="GQ38" s="607"/>
      <c r="GR38" s="607"/>
      <c r="GS38" s="607"/>
      <c r="GT38" s="607"/>
      <c r="GU38" s="607"/>
      <c r="GV38" s="607"/>
      <c r="GW38" s="607"/>
    </row>
    <row r="39" spans="1:205" s="254" customFormat="1" ht="20.25" customHeight="1" x14ac:dyDescent="0.15">
      <c r="A39" s="607"/>
      <c r="B39" s="617"/>
      <c r="C39" s="621"/>
      <c r="D39" s="1036" t="s">
        <v>1572</v>
      </c>
      <c r="E39" s="1037"/>
      <c r="F39" s="619">
        <v>13086</v>
      </c>
      <c r="G39" s="619">
        <v>14799</v>
      </c>
      <c r="H39" s="619">
        <v>14649</v>
      </c>
      <c r="I39" s="619">
        <v>14241</v>
      </c>
      <c r="J39" s="619">
        <v>13923</v>
      </c>
      <c r="K39" s="619">
        <v>15251</v>
      </c>
      <c r="L39" s="619">
        <v>14051</v>
      </c>
      <c r="M39" s="619">
        <v>14502</v>
      </c>
      <c r="N39" s="620">
        <v>14216</v>
      </c>
      <c r="O39" s="619">
        <v>12620</v>
      </c>
      <c r="P39" s="619">
        <v>13641</v>
      </c>
      <c r="Q39" s="619">
        <v>13686</v>
      </c>
      <c r="R39" s="619">
        <v>13086</v>
      </c>
      <c r="S39" s="619">
        <v>13857</v>
      </c>
      <c r="T39" s="619">
        <v>14014</v>
      </c>
      <c r="U39" s="618">
        <v>13300</v>
      </c>
      <c r="V39" s="607" t="s">
        <v>1573</v>
      </c>
      <c r="W39" s="617"/>
      <c r="X39" s="616"/>
      <c r="Y39" s="615"/>
      <c r="Z39" s="608"/>
      <c r="AA39" s="607"/>
      <c r="FP39" s="607"/>
      <c r="FQ39" s="607"/>
      <c r="FR39" s="607"/>
      <c r="FS39" s="607"/>
      <c r="FT39" s="607"/>
      <c r="FU39" s="607"/>
      <c r="FV39" s="607"/>
      <c r="FW39" s="607"/>
      <c r="FX39" s="607"/>
      <c r="FY39" s="607"/>
      <c r="FZ39" s="607"/>
      <c r="GA39" s="607"/>
      <c r="GB39" s="607"/>
      <c r="GC39" s="607"/>
      <c r="GD39" s="607"/>
      <c r="GE39" s="607"/>
      <c r="GF39" s="607"/>
      <c r="GG39" s="607"/>
      <c r="GH39" s="607"/>
      <c r="GI39" s="607"/>
      <c r="GJ39" s="607"/>
      <c r="GK39" s="607"/>
      <c r="GL39" s="607"/>
      <c r="GM39" s="607"/>
      <c r="GN39" s="607"/>
      <c r="GO39" s="607"/>
      <c r="GP39" s="607"/>
      <c r="GQ39" s="607"/>
      <c r="GR39" s="607"/>
      <c r="GS39" s="607"/>
      <c r="GT39" s="607"/>
      <c r="GU39" s="607"/>
      <c r="GV39" s="607"/>
      <c r="GW39" s="607"/>
    </row>
    <row r="40" spans="1:205" s="254" customFormat="1" ht="20.25" customHeight="1" x14ac:dyDescent="0.15">
      <c r="A40" s="607"/>
      <c r="B40" s="617"/>
      <c r="C40" s="621"/>
      <c r="D40" s="1036" t="s">
        <v>1574</v>
      </c>
      <c r="E40" s="1037"/>
      <c r="F40" s="619">
        <v>4682</v>
      </c>
      <c r="G40" s="619">
        <v>2831</v>
      </c>
      <c r="H40" s="619">
        <v>4193</v>
      </c>
      <c r="I40" s="619">
        <v>5248</v>
      </c>
      <c r="J40" s="619">
        <v>4589</v>
      </c>
      <c r="K40" s="619">
        <v>3945</v>
      </c>
      <c r="L40" s="619">
        <v>3170</v>
      </c>
      <c r="M40" s="619">
        <v>3223</v>
      </c>
      <c r="N40" s="620">
        <v>3938</v>
      </c>
      <c r="O40" s="619">
        <v>4848</v>
      </c>
      <c r="P40" s="619">
        <v>5139</v>
      </c>
      <c r="Q40" s="619">
        <v>5127</v>
      </c>
      <c r="R40" s="619">
        <v>4682</v>
      </c>
      <c r="S40" s="619">
        <v>4590</v>
      </c>
      <c r="T40" s="619">
        <v>3840</v>
      </c>
      <c r="U40" s="618">
        <v>3718</v>
      </c>
      <c r="V40" s="607" t="s">
        <v>1575</v>
      </c>
      <c r="W40" s="617"/>
      <c r="X40" s="616"/>
      <c r="Y40" s="615"/>
      <c r="Z40" s="608"/>
      <c r="AA40" s="607"/>
      <c r="FP40" s="607"/>
      <c r="FQ40" s="607"/>
      <c r="FR40" s="607"/>
      <c r="FS40" s="607"/>
      <c r="FT40" s="607"/>
      <c r="FU40" s="607"/>
      <c r="FV40" s="607"/>
      <c r="FW40" s="607"/>
      <c r="FX40" s="607"/>
      <c r="FY40" s="607"/>
      <c r="FZ40" s="607"/>
      <c r="GA40" s="607"/>
      <c r="GB40" s="607"/>
      <c r="GC40" s="607"/>
      <c r="GD40" s="607"/>
      <c r="GE40" s="607"/>
      <c r="GF40" s="607"/>
      <c r="GG40" s="607"/>
      <c r="GH40" s="607"/>
      <c r="GI40" s="607"/>
      <c r="GJ40" s="607"/>
      <c r="GK40" s="607"/>
      <c r="GL40" s="607"/>
      <c r="GM40" s="607"/>
      <c r="GN40" s="607"/>
      <c r="GO40" s="607"/>
      <c r="GP40" s="607"/>
      <c r="GQ40" s="607"/>
      <c r="GR40" s="607"/>
      <c r="GS40" s="607"/>
      <c r="GT40" s="607"/>
      <c r="GU40" s="607"/>
      <c r="GV40" s="607"/>
      <c r="GW40" s="607"/>
    </row>
    <row r="41" spans="1:205" s="254" customFormat="1" ht="20.25" customHeight="1" x14ac:dyDescent="0.15">
      <c r="A41" s="607"/>
      <c r="B41" s="617"/>
      <c r="C41" s="621"/>
      <c r="D41" s="1036" t="s">
        <v>447</v>
      </c>
      <c r="E41" s="1037"/>
      <c r="F41" s="619">
        <v>112184</v>
      </c>
      <c r="G41" s="619">
        <v>112124</v>
      </c>
      <c r="H41" s="619">
        <v>112292</v>
      </c>
      <c r="I41" s="619">
        <v>111770</v>
      </c>
      <c r="J41" s="619">
        <v>109510</v>
      </c>
      <c r="K41" s="619">
        <v>103269</v>
      </c>
      <c r="L41" s="619">
        <v>106288</v>
      </c>
      <c r="M41" s="619">
        <v>97770</v>
      </c>
      <c r="N41" s="620">
        <v>102285</v>
      </c>
      <c r="O41" s="619">
        <v>100477</v>
      </c>
      <c r="P41" s="619">
        <v>104789</v>
      </c>
      <c r="Q41" s="619">
        <v>110581</v>
      </c>
      <c r="R41" s="619">
        <v>112184</v>
      </c>
      <c r="S41" s="619">
        <v>106956</v>
      </c>
      <c r="T41" s="619">
        <v>108661</v>
      </c>
      <c r="U41" s="618">
        <v>115438</v>
      </c>
      <c r="V41" s="607" t="s">
        <v>1554</v>
      </c>
      <c r="W41" s="617"/>
      <c r="X41" s="616"/>
      <c r="Y41" s="615"/>
      <c r="Z41" s="608"/>
      <c r="AA41" s="607"/>
      <c r="FP41" s="607"/>
      <c r="FQ41" s="607"/>
      <c r="FR41" s="607"/>
      <c r="FS41" s="607"/>
      <c r="FT41" s="607"/>
      <c r="FU41" s="607"/>
      <c r="FV41" s="607"/>
      <c r="FW41" s="607"/>
      <c r="FX41" s="607"/>
      <c r="FY41" s="607"/>
      <c r="FZ41" s="607"/>
      <c r="GA41" s="607"/>
      <c r="GB41" s="607"/>
      <c r="GC41" s="607"/>
      <c r="GD41" s="607"/>
      <c r="GE41" s="607"/>
      <c r="GF41" s="607"/>
      <c r="GG41" s="607"/>
      <c r="GH41" s="607"/>
      <c r="GI41" s="607"/>
      <c r="GJ41" s="607"/>
      <c r="GK41" s="607"/>
      <c r="GL41" s="607"/>
      <c r="GM41" s="607"/>
      <c r="GN41" s="607"/>
      <c r="GO41" s="607"/>
      <c r="GP41" s="607"/>
      <c r="GQ41" s="607"/>
      <c r="GR41" s="607"/>
      <c r="GS41" s="607"/>
      <c r="GT41" s="607"/>
      <c r="GU41" s="607"/>
      <c r="GV41" s="607"/>
      <c r="GW41" s="607"/>
    </row>
    <row r="42" spans="1:205" s="254" customFormat="1" ht="20.25" customHeight="1" x14ac:dyDescent="0.15">
      <c r="A42" s="607"/>
      <c r="B42" s="610"/>
      <c r="C42" s="614"/>
      <c r="D42" s="1038" t="s">
        <v>1576</v>
      </c>
      <c r="E42" s="1039"/>
      <c r="F42" s="612">
        <v>79436</v>
      </c>
      <c r="G42" s="612">
        <v>80334</v>
      </c>
      <c r="H42" s="612">
        <v>80645</v>
      </c>
      <c r="I42" s="612">
        <v>84639</v>
      </c>
      <c r="J42" s="612">
        <v>77976</v>
      </c>
      <c r="K42" s="612">
        <v>85337</v>
      </c>
      <c r="L42" s="612">
        <v>82876</v>
      </c>
      <c r="M42" s="612">
        <v>86901</v>
      </c>
      <c r="N42" s="613">
        <v>84924</v>
      </c>
      <c r="O42" s="612">
        <v>88777</v>
      </c>
      <c r="P42" s="612">
        <v>79311</v>
      </c>
      <c r="Q42" s="612">
        <v>85018</v>
      </c>
      <c r="R42" s="612">
        <v>79436</v>
      </c>
      <c r="S42" s="612">
        <v>87881</v>
      </c>
      <c r="T42" s="612">
        <v>82840</v>
      </c>
      <c r="U42" s="611">
        <v>89473</v>
      </c>
      <c r="V42" s="863" t="s">
        <v>1577</v>
      </c>
      <c r="W42" s="610"/>
      <c r="X42" s="609"/>
      <c r="Y42" s="862"/>
      <c r="Z42" s="608"/>
      <c r="AA42" s="607"/>
      <c r="FP42" s="607"/>
      <c r="FQ42" s="607"/>
      <c r="FR42" s="607"/>
      <c r="FS42" s="607"/>
      <c r="FT42" s="607"/>
      <c r="FU42" s="607"/>
      <c r="FV42" s="607"/>
      <c r="FW42" s="607"/>
      <c r="FX42" s="607"/>
      <c r="FY42" s="607"/>
      <c r="FZ42" s="607"/>
      <c r="GA42" s="607"/>
      <c r="GB42" s="607"/>
      <c r="GC42" s="607"/>
      <c r="GD42" s="607"/>
      <c r="GE42" s="607"/>
      <c r="GF42" s="607"/>
      <c r="GG42" s="607"/>
      <c r="GH42" s="607"/>
      <c r="GI42" s="607"/>
      <c r="GJ42" s="607"/>
      <c r="GK42" s="607"/>
      <c r="GL42" s="607"/>
      <c r="GM42" s="607"/>
      <c r="GN42" s="607"/>
      <c r="GO42" s="607"/>
      <c r="GP42" s="607"/>
      <c r="GQ42" s="607"/>
      <c r="GR42" s="607"/>
      <c r="GS42" s="607"/>
      <c r="GT42" s="607"/>
      <c r="GU42" s="607"/>
      <c r="GV42" s="607"/>
      <c r="GW42" s="607"/>
    </row>
    <row r="43" spans="1:205" ht="15.95" customHeight="1" x14ac:dyDescent="0.15">
      <c r="A43" s="604"/>
      <c r="B43" s="604"/>
      <c r="C43" s="604"/>
      <c r="D43" s="604"/>
      <c r="E43" s="604"/>
      <c r="F43" s="604"/>
      <c r="G43" s="605"/>
      <c r="H43" s="605"/>
      <c r="I43" s="605"/>
      <c r="J43" s="605"/>
      <c r="K43" s="605"/>
      <c r="L43" s="605"/>
      <c r="M43" s="606"/>
      <c r="N43" s="606"/>
      <c r="O43" s="606"/>
      <c r="P43" s="606"/>
      <c r="Q43" s="606"/>
      <c r="R43" s="606"/>
      <c r="S43" s="606"/>
      <c r="T43" s="606"/>
      <c r="U43" s="606"/>
      <c r="V43" s="605"/>
      <c r="W43" s="605"/>
      <c r="X43" s="605"/>
      <c r="Y43" s="605"/>
      <c r="Z43" s="604"/>
      <c r="AA43" s="603"/>
      <c r="AB43" s="593"/>
      <c r="AC43" s="593"/>
      <c r="AD43" s="593"/>
      <c r="AE43" s="593"/>
      <c r="AF43" s="593"/>
      <c r="AG43" s="593"/>
      <c r="AH43" s="593"/>
      <c r="AI43" s="593"/>
      <c r="AJ43" s="593"/>
      <c r="AK43" s="593"/>
      <c r="AL43" s="593"/>
      <c r="AM43" s="593"/>
      <c r="AN43" s="593"/>
      <c r="AO43" s="593"/>
      <c r="AP43" s="593"/>
      <c r="AQ43" s="593"/>
      <c r="AR43" s="593"/>
      <c r="AS43" s="593"/>
      <c r="EY43" s="592"/>
      <c r="EZ43" s="592"/>
      <c r="FA43" s="592"/>
      <c r="FB43" s="592"/>
      <c r="FC43" s="592"/>
      <c r="FD43" s="592"/>
      <c r="FE43" s="592"/>
      <c r="FF43" s="592"/>
      <c r="FG43" s="592"/>
      <c r="FH43" s="592"/>
      <c r="FI43" s="592"/>
      <c r="FJ43" s="592"/>
      <c r="FK43" s="592"/>
      <c r="FL43" s="592"/>
      <c r="FM43" s="592"/>
      <c r="FN43" s="592"/>
      <c r="FO43" s="592"/>
      <c r="FP43" s="592"/>
    </row>
    <row r="44" spans="1:205" ht="15.95" customHeight="1" x14ac:dyDescent="0.15">
      <c r="A44" s="601"/>
      <c r="B44" s="601"/>
      <c r="C44" s="601"/>
      <c r="D44" s="601"/>
      <c r="E44" s="601"/>
      <c r="F44" s="601"/>
      <c r="G44" s="602"/>
      <c r="H44" s="602"/>
      <c r="I44" s="602"/>
      <c r="J44" s="602"/>
      <c r="K44" s="602"/>
      <c r="L44" s="602"/>
      <c r="M44" s="601"/>
      <c r="N44" s="601"/>
      <c r="O44" s="601"/>
      <c r="P44" s="601"/>
      <c r="Q44" s="601"/>
      <c r="R44" s="601"/>
      <c r="S44" s="601"/>
      <c r="T44" s="601"/>
      <c r="U44" s="601"/>
      <c r="V44" s="602"/>
      <c r="W44" s="602"/>
      <c r="X44" s="602"/>
      <c r="Y44" s="602"/>
      <c r="Z44" s="601"/>
      <c r="AA44" s="600"/>
      <c r="AB44" s="592"/>
      <c r="AC44" s="592"/>
      <c r="AD44" s="592"/>
      <c r="AE44" s="592"/>
      <c r="AF44" s="592"/>
      <c r="AG44" s="592"/>
      <c r="AH44" s="592"/>
      <c r="AI44" s="592"/>
      <c r="AJ44" s="592"/>
      <c r="EY44" s="592"/>
      <c r="EZ44" s="592"/>
      <c r="FA44" s="592"/>
      <c r="FB44" s="592"/>
      <c r="FC44" s="592"/>
      <c r="FD44" s="592"/>
      <c r="FE44" s="592"/>
      <c r="FF44" s="592"/>
      <c r="FG44" s="592"/>
      <c r="FH44" s="592"/>
      <c r="FI44" s="592"/>
      <c r="FJ44" s="592"/>
      <c r="FK44" s="592"/>
      <c r="FL44" s="592"/>
      <c r="FM44" s="592"/>
      <c r="FN44" s="592"/>
      <c r="FO44" s="592"/>
      <c r="FP44" s="592"/>
    </row>
    <row r="45" spans="1:205" ht="15.95" customHeight="1" x14ac:dyDescent="0.15">
      <c r="A45" s="601"/>
      <c r="B45" s="601"/>
      <c r="C45" s="601"/>
      <c r="D45" s="601"/>
      <c r="E45" s="601"/>
      <c r="F45" s="601"/>
      <c r="H45" s="602"/>
      <c r="I45" s="602"/>
      <c r="J45" s="602"/>
      <c r="K45" s="602"/>
      <c r="L45" s="602"/>
      <c r="M45" s="601"/>
      <c r="N45" s="601"/>
      <c r="O45" s="601"/>
      <c r="P45" s="601"/>
      <c r="Q45" s="601"/>
      <c r="R45" s="601"/>
      <c r="S45" s="601"/>
      <c r="T45" s="601"/>
      <c r="U45" s="601"/>
      <c r="V45" s="602"/>
      <c r="W45" s="602"/>
      <c r="X45" s="602"/>
      <c r="Y45" s="602"/>
      <c r="Z45" s="601"/>
      <c r="AA45" s="600"/>
      <c r="AB45" s="592"/>
      <c r="AC45" s="592"/>
      <c r="AD45" s="592"/>
      <c r="AE45" s="592"/>
      <c r="AF45" s="592"/>
      <c r="AG45" s="592"/>
      <c r="AH45" s="592"/>
      <c r="AI45" s="592"/>
      <c r="AJ45" s="592"/>
      <c r="EY45" s="592"/>
      <c r="EZ45" s="592"/>
      <c r="FA45" s="592"/>
      <c r="FB45" s="592"/>
      <c r="FC45" s="592"/>
      <c r="FD45" s="592"/>
      <c r="FE45" s="592"/>
      <c r="FF45" s="592"/>
      <c r="FG45" s="592"/>
      <c r="FH45" s="592"/>
      <c r="FI45" s="592"/>
      <c r="FJ45" s="592"/>
      <c r="FK45" s="592"/>
      <c r="FL45" s="592"/>
      <c r="FM45" s="592"/>
      <c r="FN45" s="592"/>
      <c r="FO45" s="592"/>
      <c r="FP45" s="592"/>
    </row>
    <row r="46" spans="1:205" ht="15.95" customHeight="1" x14ac:dyDescent="0.15">
      <c r="A46" s="601"/>
      <c r="B46" s="601"/>
      <c r="C46" s="601"/>
      <c r="D46" s="601"/>
      <c r="E46" s="601"/>
      <c r="F46" s="601"/>
      <c r="G46" s="602"/>
      <c r="H46" s="602"/>
      <c r="I46" s="602"/>
      <c r="J46" s="602"/>
      <c r="K46" s="602"/>
      <c r="L46" s="602"/>
      <c r="M46" s="601"/>
      <c r="N46" s="601"/>
      <c r="O46" s="601"/>
      <c r="P46" s="601"/>
      <c r="Q46" s="601"/>
      <c r="R46" s="601"/>
      <c r="S46" s="601"/>
      <c r="T46" s="601"/>
      <c r="U46" s="601"/>
      <c r="V46" s="602"/>
      <c r="W46" s="602"/>
      <c r="X46" s="602"/>
      <c r="Y46" s="602"/>
      <c r="Z46" s="601"/>
      <c r="AA46" s="600"/>
      <c r="AB46" s="592"/>
      <c r="AC46" s="592"/>
      <c r="AD46" s="592"/>
      <c r="AE46" s="592"/>
      <c r="AF46" s="592"/>
      <c r="AG46" s="592"/>
      <c r="AH46" s="592"/>
      <c r="AI46" s="592"/>
      <c r="AJ46" s="592"/>
      <c r="EY46" s="592"/>
      <c r="EZ46" s="592"/>
      <c r="FA46" s="592"/>
      <c r="FB46" s="592"/>
      <c r="FC46" s="592"/>
      <c r="FD46" s="592"/>
      <c r="FE46" s="592"/>
      <c r="FF46" s="592"/>
      <c r="FG46" s="592"/>
      <c r="FH46" s="592"/>
      <c r="FI46" s="592"/>
      <c r="FJ46" s="592"/>
      <c r="FK46" s="592"/>
      <c r="FL46" s="592"/>
      <c r="FM46" s="592"/>
      <c r="FN46" s="592"/>
      <c r="FO46" s="592"/>
      <c r="FP46" s="592"/>
    </row>
    <row r="47" spans="1:205" ht="15.95" customHeight="1" x14ac:dyDescent="0.15">
      <c r="A47" s="592"/>
      <c r="B47" s="592"/>
      <c r="C47" s="592"/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8"/>
      <c r="W47" s="598"/>
      <c r="X47" s="598"/>
      <c r="Y47" s="598"/>
      <c r="Z47" s="592"/>
      <c r="AA47" s="597"/>
      <c r="AB47" s="592"/>
      <c r="AC47" s="592"/>
      <c r="AD47" s="592"/>
      <c r="AE47" s="592"/>
      <c r="AF47" s="592"/>
      <c r="AG47" s="592"/>
      <c r="AH47" s="592"/>
      <c r="AI47" s="592"/>
      <c r="AJ47" s="592"/>
      <c r="EY47" s="592"/>
      <c r="EZ47" s="592"/>
      <c r="FA47" s="592"/>
      <c r="FB47" s="592"/>
      <c r="FC47" s="592"/>
      <c r="FD47" s="592"/>
      <c r="FE47" s="592"/>
      <c r="FF47" s="592"/>
      <c r="FG47" s="592"/>
      <c r="FH47" s="592"/>
      <c r="FI47" s="592"/>
      <c r="FJ47" s="592"/>
      <c r="FK47" s="592"/>
      <c r="FL47" s="592"/>
      <c r="FM47" s="592"/>
      <c r="FN47" s="592"/>
      <c r="FO47" s="592"/>
      <c r="FP47" s="592"/>
    </row>
    <row r="48" spans="1:205" ht="15.95" customHeight="1" x14ac:dyDescent="0.15">
      <c r="A48" s="592"/>
      <c r="B48" s="592"/>
      <c r="C48" s="592"/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8"/>
      <c r="W48" s="598"/>
      <c r="X48" s="598"/>
      <c r="Y48" s="598"/>
      <c r="Z48" s="592"/>
      <c r="AA48" s="597"/>
      <c r="AB48" s="592"/>
      <c r="AC48" s="592"/>
      <c r="AD48" s="592"/>
      <c r="AE48" s="592"/>
      <c r="AF48" s="592"/>
      <c r="AG48" s="592"/>
      <c r="AH48" s="592"/>
      <c r="AI48" s="592"/>
      <c r="AJ48" s="592"/>
      <c r="EY48" s="592"/>
      <c r="EZ48" s="592"/>
      <c r="FA48" s="592"/>
      <c r="FB48" s="592"/>
      <c r="FC48" s="592"/>
      <c r="FD48" s="592"/>
      <c r="FE48" s="592"/>
      <c r="FF48" s="592"/>
      <c r="FG48" s="592"/>
      <c r="FH48" s="592"/>
      <c r="FI48" s="592"/>
      <c r="FJ48" s="592"/>
      <c r="FK48" s="592"/>
      <c r="FL48" s="592"/>
      <c r="FM48" s="592"/>
      <c r="FN48" s="592"/>
      <c r="FO48" s="592"/>
      <c r="FP48" s="592"/>
    </row>
    <row r="49" spans="1:172" ht="15.95" customHeight="1" x14ac:dyDescent="0.15">
      <c r="A49" s="592"/>
      <c r="B49" s="592"/>
      <c r="C49" s="592"/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8"/>
      <c r="W49" s="598"/>
      <c r="X49" s="598"/>
      <c r="Y49" s="598"/>
      <c r="Z49" s="592"/>
      <c r="AA49" s="597"/>
      <c r="AB49" s="592"/>
      <c r="AC49" s="592"/>
      <c r="AD49" s="592"/>
      <c r="AE49" s="592"/>
      <c r="AF49" s="592"/>
      <c r="AG49" s="592"/>
      <c r="AH49" s="592"/>
      <c r="AI49" s="592"/>
      <c r="AJ49" s="592"/>
      <c r="EY49" s="592"/>
      <c r="EZ49" s="592"/>
      <c r="FA49" s="592"/>
      <c r="FB49" s="592"/>
      <c r="FC49" s="592"/>
      <c r="FD49" s="592"/>
      <c r="FE49" s="592"/>
      <c r="FF49" s="592"/>
      <c r="FG49" s="592"/>
      <c r="FH49" s="592"/>
      <c r="FI49" s="592"/>
      <c r="FJ49" s="592"/>
      <c r="FK49" s="592"/>
      <c r="FL49" s="592"/>
      <c r="FM49" s="592"/>
      <c r="FN49" s="592"/>
      <c r="FO49" s="592"/>
      <c r="FP49" s="592"/>
    </row>
    <row r="50" spans="1:172" ht="15.95" customHeight="1" x14ac:dyDescent="0.15">
      <c r="A50" s="592"/>
      <c r="B50" s="592"/>
      <c r="C50" s="592"/>
      <c r="D50" s="592"/>
      <c r="E50" s="592"/>
      <c r="F50" s="592"/>
      <c r="G50" s="592"/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8"/>
      <c r="W50" s="598"/>
      <c r="X50" s="598"/>
      <c r="Y50" s="598"/>
      <c r="Z50" s="592"/>
      <c r="AA50" s="597"/>
      <c r="AB50" s="592"/>
      <c r="AC50" s="592"/>
      <c r="AD50" s="592"/>
      <c r="AE50" s="592"/>
      <c r="AF50" s="592"/>
      <c r="AG50" s="592"/>
      <c r="AH50" s="592"/>
      <c r="AI50" s="592"/>
      <c r="AJ50" s="592"/>
      <c r="EY50" s="592"/>
      <c r="EZ50" s="592"/>
      <c r="FA50" s="592"/>
      <c r="FB50" s="592"/>
      <c r="FC50" s="592"/>
      <c r="FD50" s="592"/>
      <c r="FE50" s="592"/>
      <c r="FF50" s="592"/>
      <c r="FG50" s="592"/>
      <c r="FH50" s="592"/>
      <c r="FI50" s="592"/>
      <c r="FJ50" s="592"/>
      <c r="FK50" s="592"/>
      <c r="FL50" s="592"/>
      <c r="FM50" s="592"/>
      <c r="FN50" s="592"/>
      <c r="FO50" s="592"/>
      <c r="FP50" s="592"/>
    </row>
    <row r="51" spans="1:172" ht="15.95" customHeight="1" x14ac:dyDescent="0.15">
      <c r="A51" s="592"/>
      <c r="B51" s="592"/>
      <c r="C51" s="592"/>
      <c r="D51" s="592"/>
      <c r="E51" s="592"/>
      <c r="F51" s="592"/>
      <c r="G51" s="592"/>
      <c r="H51" s="592"/>
      <c r="I51" s="592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8"/>
      <c r="W51" s="598"/>
      <c r="X51" s="598"/>
      <c r="Y51" s="598"/>
      <c r="Z51" s="592"/>
      <c r="AA51" s="597"/>
      <c r="AB51" s="592"/>
      <c r="AC51" s="592"/>
      <c r="AD51" s="592"/>
      <c r="AE51" s="592"/>
      <c r="AF51" s="592"/>
      <c r="AG51" s="592"/>
      <c r="AH51" s="592"/>
      <c r="AI51" s="592"/>
      <c r="AJ51" s="592"/>
      <c r="EY51" s="592"/>
      <c r="EZ51" s="592"/>
      <c r="FA51" s="592"/>
      <c r="FB51" s="592"/>
      <c r="FC51" s="592"/>
      <c r="FD51" s="592"/>
      <c r="FE51" s="592"/>
      <c r="FF51" s="592"/>
      <c r="FG51" s="592"/>
      <c r="FH51" s="592"/>
      <c r="FI51" s="592"/>
      <c r="FJ51" s="592"/>
      <c r="FK51" s="592"/>
      <c r="FL51" s="592"/>
      <c r="FM51" s="592"/>
      <c r="FN51" s="592"/>
      <c r="FO51" s="592"/>
      <c r="FP51" s="592"/>
    </row>
    <row r="52" spans="1:172" ht="15.95" customHeight="1" x14ac:dyDescent="0.15">
      <c r="A52" s="592"/>
      <c r="B52" s="592"/>
      <c r="C52" s="592"/>
      <c r="D52" s="592"/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8"/>
      <c r="W52" s="598"/>
      <c r="X52" s="598"/>
      <c r="Y52" s="598"/>
      <c r="Z52" s="592"/>
      <c r="AA52" s="597"/>
      <c r="AB52" s="592"/>
      <c r="AC52" s="592"/>
      <c r="AD52" s="592"/>
      <c r="AE52" s="592"/>
      <c r="AF52" s="592"/>
      <c r="AG52" s="592"/>
      <c r="AH52" s="592"/>
      <c r="AI52" s="592"/>
      <c r="AJ52" s="592"/>
      <c r="EY52" s="592"/>
      <c r="EZ52" s="592"/>
      <c r="FA52" s="592"/>
      <c r="FB52" s="592"/>
      <c r="FC52" s="592"/>
      <c r="FD52" s="592"/>
      <c r="FE52" s="592"/>
      <c r="FF52" s="592"/>
      <c r="FG52" s="592"/>
      <c r="FH52" s="592"/>
      <c r="FI52" s="592"/>
      <c r="FJ52" s="592"/>
      <c r="FK52" s="592"/>
      <c r="FL52" s="592"/>
      <c r="FM52" s="592"/>
      <c r="FN52" s="592"/>
      <c r="FO52" s="592"/>
      <c r="FP52" s="592"/>
    </row>
    <row r="53" spans="1:172" ht="15.95" customHeight="1" x14ac:dyDescent="0.15">
      <c r="A53" s="592"/>
      <c r="B53" s="592"/>
      <c r="C53" s="592"/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8"/>
      <c r="W53" s="598"/>
      <c r="X53" s="598"/>
      <c r="Y53" s="598"/>
      <c r="Z53" s="592"/>
      <c r="AA53" s="597"/>
      <c r="AB53" s="592"/>
      <c r="AC53" s="592"/>
      <c r="AD53" s="592"/>
      <c r="AE53" s="592"/>
      <c r="AF53" s="592"/>
      <c r="AG53" s="592"/>
      <c r="AH53" s="592"/>
      <c r="AI53" s="592"/>
      <c r="AJ53" s="592"/>
      <c r="EY53" s="592"/>
      <c r="EZ53" s="592"/>
      <c r="FA53" s="592"/>
      <c r="FB53" s="592"/>
      <c r="FC53" s="592"/>
      <c r="FD53" s="592"/>
      <c r="FE53" s="592"/>
      <c r="FF53" s="592"/>
      <c r="FG53" s="592"/>
      <c r="FH53" s="592"/>
      <c r="FI53" s="592"/>
      <c r="FJ53" s="592"/>
      <c r="FK53" s="592"/>
      <c r="FL53" s="592"/>
      <c r="FM53" s="592"/>
      <c r="FN53" s="592"/>
      <c r="FO53" s="592"/>
      <c r="FP53" s="592"/>
    </row>
    <row r="54" spans="1:172" ht="15.95" customHeight="1" x14ac:dyDescent="0.15">
      <c r="A54" s="592"/>
      <c r="B54" s="592"/>
      <c r="C54" s="592"/>
      <c r="D54" s="592"/>
      <c r="E54" s="592"/>
      <c r="F54" s="592"/>
      <c r="G54" s="592"/>
      <c r="H54" s="592"/>
      <c r="I54" s="592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8"/>
      <c r="W54" s="598"/>
      <c r="X54" s="598"/>
      <c r="Y54" s="598"/>
      <c r="Z54" s="592"/>
      <c r="AA54" s="597"/>
      <c r="AB54" s="592"/>
      <c r="AC54" s="592"/>
      <c r="AD54" s="592"/>
      <c r="AE54" s="592"/>
      <c r="AF54" s="592"/>
      <c r="AG54" s="592"/>
      <c r="AH54" s="592"/>
      <c r="AI54" s="592"/>
      <c r="AJ54" s="592"/>
      <c r="EY54" s="592"/>
      <c r="EZ54" s="592"/>
      <c r="FA54" s="592"/>
      <c r="FB54" s="592"/>
      <c r="FC54" s="592"/>
      <c r="FD54" s="592"/>
      <c r="FE54" s="592"/>
      <c r="FF54" s="592"/>
      <c r="FG54" s="592"/>
      <c r="FH54" s="592"/>
      <c r="FI54" s="592"/>
      <c r="FJ54" s="592"/>
      <c r="FK54" s="592"/>
      <c r="FL54" s="592"/>
      <c r="FM54" s="592"/>
      <c r="FN54" s="592"/>
      <c r="FO54" s="592"/>
      <c r="FP54" s="592"/>
    </row>
    <row r="55" spans="1:172" ht="15.95" customHeight="1" x14ac:dyDescent="0.15">
      <c r="A55" s="592"/>
      <c r="B55" s="592"/>
      <c r="C55" s="592"/>
      <c r="D55" s="592"/>
      <c r="E55" s="592"/>
      <c r="F55" s="592"/>
      <c r="G55" s="592"/>
      <c r="H55" s="592"/>
      <c r="I55" s="592"/>
      <c r="J55" s="592"/>
      <c r="K55" s="592"/>
      <c r="L55" s="592"/>
      <c r="M55" s="592"/>
      <c r="N55" s="592"/>
      <c r="O55" s="592"/>
      <c r="P55" s="592"/>
      <c r="Q55" s="592"/>
      <c r="R55" s="592"/>
      <c r="S55" s="592"/>
      <c r="T55" s="592"/>
      <c r="U55" s="592"/>
      <c r="V55" s="598"/>
      <c r="W55" s="598"/>
      <c r="X55" s="598"/>
      <c r="Y55" s="598"/>
      <c r="Z55" s="592"/>
      <c r="AA55" s="597"/>
      <c r="AB55" s="592"/>
      <c r="AC55" s="592"/>
      <c r="AD55" s="592"/>
      <c r="AE55" s="592"/>
      <c r="AF55" s="592"/>
      <c r="AG55" s="592"/>
      <c r="AH55" s="592"/>
      <c r="AI55" s="592"/>
      <c r="AJ55" s="592"/>
      <c r="EY55" s="592"/>
      <c r="EZ55" s="592"/>
      <c r="FA55" s="592"/>
      <c r="FB55" s="592"/>
      <c r="FC55" s="592"/>
      <c r="FD55" s="592"/>
      <c r="FE55" s="592"/>
      <c r="FF55" s="592"/>
      <c r="FG55" s="592"/>
      <c r="FH55" s="592"/>
      <c r="FI55" s="592"/>
      <c r="FJ55" s="592"/>
      <c r="FK55" s="592"/>
      <c r="FL55" s="592"/>
      <c r="FM55" s="592"/>
      <c r="FN55" s="592"/>
      <c r="FO55" s="592"/>
      <c r="FP55" s="592"/>
    </row>
    <row r="56" spans="1:172" ht="15.95" customHeight="1" x14ac:dyDescent="0.15">
      <c r="A56" s="592"/>
      <c r="B56" s="592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2"/>
      <c r="P56" s="592"/>
      <c r="Q56" s="592"/>
      <c r="R56" s="592"/>
      <c r="S56" s="592"/>
      <c r="T56" s="592"/>
      <c r="U56" s="592"/>
      <c r="V56" s="598"/>
      <c r="W56" s="598"/>
      <c r="X56" s="598"/>
      <c r="Y56" s="598"/>
      <c r="Z56" s="592"/>
      <c r="AA56" s="597"/>
      <c r="AB56" s="592"/>
      <c r="AC56" s="592"/>
      <c r="AD56" s="592"/>
      <c r="AE56" s="592"/>
      <c r="AF56" s="592"/>
      <c r="AG56" s="592"/>
      <c r="AH56" s="592"/>
      <c r="AI56" s="592"/>
      <c r="AJ56" s="592"/>
      <c r="EY56" s="592"/>
      <c r="EZ56" s="592"/>
      <c r="FA56" s="592"/>
      <c r="FB56" s="592"/>
      <c r="FC56" s="592"/>
      <c r="FD56" s="592"/>
      <c r="FE56" s="592"/>
      <c r="FF56" s="592"/>
      <c r="FG56" s="592"/>
      <c r="FH56" s="592"/>
      <c r="FI56" s="592"/>
      <c r="FJ56" s="592"/>
      <c r="FK56" s="592"/>
      <c r="FL56" s="592"/>
      <c r="FM56" s="592"/>
      <c r="FN56" s="592"/>
      <c r="FO56" s="592"/>
      <c r="FP56" s="592"/>
    </row>
    <row r="57" spans="1:172" ht="15.95" customHeight="1" x14ac:dyDescent="0.15">
      <c r="A57" s="592"/>
      <c r="B57" s="592"/>
      <c r="C57" s="592"/>
      <c r="D57" s="592"/>
      <c r="E57" s="592"/>
      <c r="F57" s="592"/>
      <c r="G57" s="592"/>
      <c r="H57" s="592"/>
      <c r="I57" s="592"/>
      <c r="J57" s="592"/>
      <c r="K57" s="592"/>
      <c r="L57" s="592"/>
      <c r="M57" s="592"/>
      <c r="N57" s="592"/>
      <c r="O57" s="592"/>
      <c r="P57" s="592"/>
      <c r="Q57" s="592"/>
      <c r="R57" s="592"/>
      <c r="S57" s="592"/>
      <c r="T57" s="592"/>
      <c r="U57" s="592"/>
      <c r="V57" s="598"/>
      <c r="W57" s="598"/>
      <c r="X57" s="598"/>
      <c r="Y57" s="598"/>
      <c r="Z57" s="592"/>
      <c r="AA57" s="597"/>
      <c r="AB57" s="592"/>
      <c r="AC57" s="592"/>
      <c r="AD57" s="592"/>
      <c r="AE57" s="592"/>
      <c r="AF57" s="592"/>
      <c r="AG57" s="592"/>
      <c r="AH57" s="592"/>
      <c r="AI57" s="592"/>
      <c r="AJ57" s="592"/>
      <c r="EY57" s="592"/>
      <c r="EZ57" s="592"/>
      <c r="FA57" s="592"/>
      <c r="FB57" s="592"/>
      <c r="FC57" s="592"/>
      <c r="FD57" s="592"/>
      <c r="FE57" s="592"/>
      <c r="FF57" s="592"/>
      <c r="FG57" s="592"/>
      <c r="FH57" s="592"/>
      <c r="FI57" s="592"/>
      <c r="FJ57" s="592"/>
      <c r="FK57" s="592"/>
      <c r="FL57" s="592"/>
      <c r="FM57" s="592"/>
      <c r="FN57" s="592"/>
      <c r="FO57" s="592"/>
      <c r="FP57" s="592"/>
    </row>
    <row r="58" spans="1:172" ht="15.95" customHeight="1" x14ac:dyDescent="0.15">
      <c r="A58" s="592"/>
      <c r="B58" s="592"/>
      <c r="C58" s="592"/>
      <c r="D58" s="592"/>
      <c r="E58" s="592"/>
      <c r="F58" s="592"/>
      <c r="G58" s="592"/>
      <c r="H58" s="592"/>
      <c r="I58" s="592"/>
      <c r="J58" s="592"/>
      <c r="K58" s="592"/>
      <c r="L58" s="592"/>
      <c r="M58" s="592"/>
      <c r="N58" s="592"/>
      <c r="O58" s="592"/>
      <c r="P58" s="592"/>
      <c r="Q58" s="592"/>
      <c r="R58" s="592"/>
      <c r="S58" s="592"/>
      <c r="T58" s="592"/>
      <c r="U58" s="592"/>
      <c r="V58" s="598"/>
      <c r="W58" s="598"/>
      <c r="X58" s="598"/>
      <c r="Y58" s="598"/>
      <c r="Z58" s="592"/>
      <c r="AA58" s="597"/>
      <c r="AB58" s="592"/>
      <c r="AC58" s="592"/>
      <c r="AD58" s="592"/>
      <c r="AE58" s="592"/>
      <c r="AF58" s="592"/>
      <c r="AG58" s="592"/>
      <c r="AH58" s="592"/>
      <c r="AI58" s="592"/>
      <c r="AJ58" s="592"/>
      <c r="EY58" s="592"/>
      <c r="EZ58" s="592"/>
      <c r="FA58" s="592"/>
      <c r="FB58" s="592"/>
      <c r="FC58" s="592"/>
      <c r="FD58" s="592"/>
      <c r="FE58" s="592"/>
      <c r="FF58" s="592"/>
      <c r="FG58" s="592"/>
      <c r="FH58" s="592"/>
      <c r="FI58" s="592"/>
      <c r="FJ58" s="592"/>
      <c r="FK58" s="592"/>
      <c r="FL58" s="592"/>
      <c r="FM58" s="592"/>
      <c r="FN58" s="592"/>
      <c r="FO58" s="592"/>
      <c r="FP58" s="592"/>
    </row>
    <row r="59" spans="1:172" ht="15.95" customHeight="1" x14ac:dyDescent="0.15">
      <c r="A59" s="592"/>
      <c r="B59" s="592"/>
      <c r="C59" s="592"/>
      <c r="D59" s="592"/>
      <c r="E59" s="592"/>
      <c r="F59" s="592"/>
      <c r="G59" s="592"/>
      <c r="H59" s="592"/>
      <c r="I59" s="592"/>
      <c r="J59" s="592"/>
      <c r="K59" s="592"/>
      <c r="L59" s="592"/>
      <c r="M59" s="592"/>
      <c r="N59" s="592"/>
      <c r="O59" s="592"/>
      <c r="P59" s="592"/>
      <c r="Q59" s="592"/>
      <c r="R59" s="592"/>
      <c r="S59" s="592"/>
      <c r="T59" s="592"/>
      <c r="U59" s="592"/>
      <c r="V59" s="598"/>
      <c r="W59" s="598"/>
      <c r="X59" s="598"/>
      <c r="Y59" s="598"/>
      <c r="Z59" s="592"/>
      <c r="AA59" s="597"/>
      <c r="AB59" s="592"/>
      <c r="AC59" s="592"/>
      <c r="AD59" s="592"/>
      <c r="AE59" s="592"/>
      <c r="AF59" s="592"/>
      <c r="AG59" s="592"/>
      <c r="AH59" s="592"/>
      <c r="AI59" s="592"/>
      <c r="AJ59" s="592"/>
      <c r="EY59" s="592"/>
      <c r="EZ59" s="592"/>
      <c r="FA59" s="592"/>
      <c r="FB59" s="592"/>
      <c r="FC59" s="592"/>
      <c r="FD59" s="592"/>
      <c r="FE59" s="592"/>
      <c r="FF59" s="592"/>
      <c r="FG59" s="592"/>
      <c r="FH59" s="592"/>
      <c r="FI59" s="592"/>
      <c r="FJ59" s="592"/>
      <c r="FK59" s="592"/>
      <c r="FL59" s="592"/>
      <c r="FM59" s="592"/>
      <c r="FN59" s="592"/>
      <c r="FO59" s="592"/>
      <c r="FP59" s="592"/>
    </row>
    <row r="60" spans="1:172" ht="15.95" customHeight="1" x14ac:dyDescent="0.15">
      <c r="A60" s="592"/>
      <c r="B60" s="592"/>
      <c r="C60" s="592"/>
      <c r="D60" s="592"/>
      <c r="E60" s="592"/>
      <c r="F60" s="592"/>
      <c r="G60" s="592"/>
      <c r="H60" s="592"/>
      <c r="I60" s="592"/>
      <c r="J60" s="592"/>
      <c r="K60" s="592"/>
      <c r="L60" s="592"/>
      <c r="M60" s="592"/>
      <c r="N60" s="592"/>
      <c r="O60" s="592"/>
      <c r="P60" s="592"/>
      <c r="Q60" s="592"/>
      <c r="R60" s="592"/>
      <c r="S60" s="592"/>
      <c r="T60" s="592"/>
      <c r="U60" s="592"/>
      <c r="V60" s="598"/>
      <c r="W60" s="598"/>
      <c r="X60" s="598"/>
      <c r="Y60" s="598"/>
      <c r="Z60" s="592"/>
      <c r="AA60" s="597"/>
      <c r="AB60" s="592"/>
      <c r="AC60" s="592"/>
      <c r="AD60" s="592"/>
      <c r="AE60" s="592"/>
      <c r="AF60" s="592"/>
      <c r="AG60" s="592"/>
      <c r="AH60" s="592"/>
      <c r="AI60" s="592"/>
      <c r="AJ60" s="592"/>
      <c r="EY60" s="592"/>
      <c r="EZ60" s="592"/>
      <c r="FA60" s="592"/>
      <c r="FB60" s="592"/>
      <c r="FC60" s="592"/>
      <c r="FD60" s="592"/>
      <c r="FE60" s="592"/>
      <c r="FF60" s="592"/>
      <c r="FG60" s="592"/>
      <c r="FH60" s="592"/>
      <c r="FI60" s="592"/>
      <c r="FJ60" s="592"/>
      <c r="FK60" s="592"/>
      <c r="FL60" s="592"/>
      <c r="FM60" s="592"/>
      <c r="FN60" s="592"/>
      <c r="FO60" s="592"/>
      <c r="FP60" s="592"/>
    </row>
    <row r="61" spans="1:172" ht="15.95" customHeight="1" x14ac:dyDescent="0.15">
      <c r="A61" s="592"/>
      <c r="B61" s="592"/>
      <c r="C61" s="592"/>
      <c r="D61" s="592"/>
      <c r="E61" s="592"/>
      <c r="F61" s="592"/>
      <c r="G61" s="592"/>
      <c r="H61" s="592"/>
      <c r="I61" s="592"/>
      <c r="J61" s="592"/>
      <c r="K61" s="592"/>
      <c r="L61" s="592"/>
      <c r="M61" s="592"/>
      <c r="N61" s="592"/>
      <c r="O61" s="592"/>
      <c r="P61" s="592"/>
      <c r="Q61" s="592"/>
      <c r="R61" s="592"/>
      <c r="S61" s="592"/>
      <c r="T61" s="592"/>
      <c r="U61" s="592"/>
      <c r="V61" s="598"/>
      <c r="W61" s="598"/>
      <c r="X61" s="598"/>
      <c r="Y61" s="598"/>
      <c r="Z61" s="592"/>
      <c r="AA61" s="597"/>
      <c r="AB61" s="592"/>
      <c r="AC61" s="592"/>
      <c r="AD61" s="592"/>
      <c r="AE61" s="592"/>
      <c r="AF61" s="592"/>
      <c r="AG61" s="592"/>
      <c r="AH61" s="592"/>
      <c r="AI61" s="592"/>
      <c r="AJ61" s="592"/>
      <c r="EY61" s="592"/>
      <c r="EZ61" s="592"/>
      <c r="FA61" s="592"/>
      <c r="FB61" s="592"/>
      <c r="FC61" s="592"/>
      <c r="FD61" s="592"/>
      <c r="FE61" s="592"/>
      <c r="FF61" s="592"/>
      <c r="FG61" s="592"/>
      <c r="FH61" s="592"/>
      <c r="FI61" s="592"/>
      <c r="FJ61" s="592"/>
      <c r="FK61" s="592"/>
      <c r="FL61" s="592"/>
      <c r="FM61" s="592"/>
      <c r="FN61" s="592"/>
      <c r="FO61" s="592"/>
      <c r="FP61" s="592"/>
    </row>
    <row r="62" spans="1:172" ht="15.95" customHeight="1" x14ac:dyDescent="0.15">
      <c r="A62" s="592"/>
      <c r="B62" s="592"/>
      <c r="C62" s="592"/>
      <c r="D62" s="592"/>
      <c r="E62" s="592"/>
      <c r="F62" s="592"/>
      <c r="G62" s="599"/>
      <c r="H62" s="592"/>
      <c r="I62" s="592"/>
      <c r="J62" s="592"/>
      <c r="K62" s="592"/>
      <c r="L62" s="592"/>
      <c r="M62" s="592"/>
      <c r="N62" s="592"/>
      <c r="O62" s="592"/>
      <c r="P62" s="592"/>
      <c r="Q62" s="592"/>
      <c r="R62" s="592"/>
      <c r="S62" s="592"/>
      <c r="T62" s="592"/>
      <c r="U62" s="592"/>
      <c r="V62" s="598"/>
      <c r="W62" s="598"/>
      <c r="X62" s="598"/>
      <c r="Y62" s="598"/>
      <c r="Z62" s="592"/>
      <c r="AA62" s="597"/>
      <c r="AB62" s="592"/>
      <c r="AC62" s="592"/>
      <c r="AD62" s="592"/>
      <c r="AE62" s="592"/>
      <c r="AF62" s="592"/>
      <c r="AG62" s="592"/>
      <c r="AH62" s="592"/>
      <c r="AI62" s="592"/>
      <c r="AJ62" s="592"/>
      <c r="EY62" s="592"/>
      <c r="EZ62" s="592"/>
      <c r="FA62" s="592"/>
      <c r="FB62" s="592"/>
      <c r="FC62" s="592"/>
      <c r="FD62" s="592"/>
      <c r="FE62" s="592"/>
      <c r="FF62" s="592"/>
      <c r="FG62" s="592"/>
      <c r="FH62" s="592"/>
      <c r="FI62" s="592"/>
      <c r="FJ62" s="592"/>
      <c r="FK62" s="592"/>
      <c r="FL62" s="592"/>
      <c r="FM62" s="592"/>
      <c r="FN62" s="592"/>
      <c r="FO62" s="592"/>
      <c r="FP62" s="592"/>
    </row>
    <row r="63" spans="1:172" ht="15.95" customHeight="1" x14ac:dyDescent="0.15">
      <c r="A63" s="592"/>
      <c r="B63" s="592"/>
      <c r="C63" s="592"/>
      <c r="D63" s="592"/>
      <c r="E63" s="592"/>
      <c r="F63" s="592"/>
      <c r="G63" s="592"/>
      <c r="H63" s="592"/>
      <c r="I63" s="592"/>
      <c r="J63" s="592"/>
      <c r="K63" s="592"/>
      <c r="L63" s="592"/>
      <c r="M63" s="592"/>
      <c r="N63" s="592"/>
      <c r="O63" s="592"/>
      <c r="P63" s="592"/>
      <c r="Q63" s="592"/>
      <c r="R63" s="592"/>
      <c r="S63" s="592"/>
      <c r="T63" s="592"/>
      <c r="U63" s="592"/>
      <c r="V63" s="598"/>
      <c r="W63" s="598"/>
      <c r="X63" s="598"/>
      <c r="Y63" s="598"/>
      <c r="Z63" s="592"/>
      <c r="AA63" s="597"/>
      <c r="AB63" s="592"/>
      <c r="AC63" s="592"/>
      <c r="AD63" s="592"/>
      <c r="AE63" s="592"/>
      <c r="AF63" s="592"/>
      <c r="AG63" s="592"/>
      <c r="AH63" s="592"/>
      <c r="AI63" s="592"/>
      <c r="AJ63" s="592"/>
      <c r="EY63" s="592"/>
      <c r="EZ63" s="592"/>
      <c r="FA63" s="592"/>
      <c r="FB63" s="592"/>
      <c r="FC63" s="592"/>
      <c r="FD63" s="592"/>
      <c r="FE63" s="592"/>
      <c r="FF63" s="592"/>
      <c r="FG63" s="592"/>
      <c r="FH63" s="592"/>
      <c r="FI63" s="592"/>
      <c r="FJ63" s="592"/>
      <c r="FK63" s="592"/>
      <c r="FL63" s="592"/>
      <c r="FM63" s="592"/>
      <c r="FN63" s="592"/>
      <c r="FO63" s="592"/>
      <c r="FP63" s="592"/>
    </row>
    <row r="64" spans="1:172" ht="15.95" customHeight="1" x14ac:dyDescent="0.15">
      <c r="A64" s="592"/>
      <c r="B64" s="592"/>
      <c r="C64" s="592"/>
      <c r="D64" s="592"/>
      <c r="E64" s="592"/>
      <c r="F64" s="592"/>
      <c r="G64" s="592"/>
      <c r="H64" s="592"/>
      <c r="I64" s="592"/>
      <c r="J64" s="592"/>
      <c r="K64" s="592"/>
      <c r="L64" s="592"/>
      <c r="M64" s="592"/>
      <c r="N64" s="592"/>
      <c r="O64" s="592"/>
      <c r="P64" s="592"/>
      <c r="Q64" s="592"/>
      <c r="R64" s="592"/>
      <c r="S64" s="592"/>
      <c r="T64" s="592"/>
      <c r="U64" s="592"/>
      <c r="V64" s="598"/>
      <c r="W64" s="598"/>
      <c r="X64" s="598"/>
      <c r="Y64" s="598"/>
      <c r="Z64" s="592"/>
      <c r="AA64" s="597"/>
      <c r="AB64" s="592"/>
      <c r="AC64" s="592"/>
      <c r="AD64" s="592"/>
      <c r="AE64" s="592"/>
      <c r="AF64" s="592"/>
      <c r="AG64" s="592"/>
      <c r="AH64" s="592"/>
      <c r="AI64" s="592"/>
      <c r="AJ64" s="592"/>
      <c r="EY64" s="592"/>
      <c r="EZ64" s="592"/>
      <c r="FA64" s="592"/>
      <c r="FB64" s="592"/>
      <c r="FC64" s="592"/>
      <c r="FD64" s="592"/>
      <c r="FE64" s="592"/>
      <c r="FF64" s="592"/>
      <c r="FG64" s="592"/>
      <c r="FH64" s="592"/>
      <c r="FI64" s="592"/>
      <c r="FJ64" s="592"/>
      <c r="FK64" s="592"/>
      <c r="FL64" s="592"/>
      <c r="FM64" s="592"/>
      <c r="FN64" s="592"/>
      <c r="FO64" s="592"/>
      <c r="FP64" s="592"/>
    </row>
    <row r="65" spans="1:172" ht="15.95" customHeight="1" x14ac:dyDescent="0.15">
      <c r="A65" s="592"/>
      <c r="B65" s="592"/>
      <c r="C65" s="592"/>
      <c r="D65" s="592"/>
      <c r="E65" s="592"/>
      <c r="F65" s="592"/>
      <c r="G65" s="592"/>
      <c r="H65" s="592"/>
      <c r="I65" s="592"/>
      <c r="J65" s="592"/>
      <c r="K65" s="592"/>
      <c r="L65" s="592"/>
      <c r="M65" s="592"/>
      <c r="N65" s="592"/>
      <c r="O65" s="592"/>
      <c r="P65" s="592"/>
      <c r="Q65" s="592"/>
      <c r="R65" s="592"/>
      <c r="S65" s="592"/>
      <c r="T65" s="592"/>
      <c r="U65" s="592"/>
      <c r="V65" s="598"/>
      <c r="W65" s="598"/>
      <c r="X65" s="598"/>
      <c r="Y65" s="598"/>
      <c r="Z65" s="592"/>
      <c r="AA65" s="597"/>
      <c r="AB65" s="592"/>
      <c r="AC65" s="592"/>
      <c r="AD65" s="592"/>
      <c r="AE65" s="592"/>
      <c r="AF65" s="592"/>
      <c r="AG65" s="592"/>
      <c r="AH65" s="592"/>
      <c r="AI65" s="592"/>
      <c r="AJ65" s="592"/>
      <c r="EY65" s="592"/>
      <c r="EZ65" s="592"/>
      <c r="FA65" s="592"/>
      <c r="FB65" s="592"/>
      <c r="FC65" s="592"/>
      <c r="FD65" s="592"/>
      <c r="FE65" s="592"/>
      <c r="FF65" s="592"/>
      <c r="FG65" s="592"/>
      <c r="FH65" s="592"/>
      <c r="FI65" s="592"/>
      <c r="FJ65" s="592"/>
      <c r="FK65" s="592"/>
      <c r="FL65" s="592"/>
      <c r="FM65" s="592"/>
      <c r="FN65" s="592"/>
      <c r="FO65" s="592"/>
      <c r="FP65" s="592"/>
    </row>
    <row r="66" spans="1:172" ht="15.95" customHeight="1" x14ac:dyDescent="0.15">
      <c r="A66" s="592"/>
      <c r="B66" s="592"/>
      <c r="C66" s="592"/>
      <c r="D66" s="592"/>
      <c r="E66" s="592"/>
      <c r="F66" s="592"/>
      <c r="G66" s="592"/>
      <c r="H66" s="592"/>
      <c r="I66" s="592"/>
      <c r="J66" s="592"/>
      <c r="K66" s="592"/>
      <c r="L66" s="592"/>
      <c r="M66" s="592"/>
      <c r="N66" s="592"/>
      <c r="O66" s="592"/>
      <c r="P66" s="592"/>
      <c r="Q66" s="592"/>
      <c r="R66" s="592"/>
      <c r="S66" s="592"/>
      <c r="T66" s="592"/>
      <c r="U66" s="592"/>
      <c r="V66" s="598"/>
      <c r="W66" s="598"/>
      <c r="X66" s="598"/>
      <c r="Y66" s="598"/>
      <c r="Z66" s="592"/>
      <c r="AA66" s="597"/>
      <c r="AB66" s="592"/>
      <c r="AC66" s="592"/>
      <c r="AD66" s="592"/>
      <c r="AE66" s="592"/>
      <c r="AF66" s="592"/>
      <c r="AG66" s="592"/>
      <c r="AH66" s="592"/>
      <c r="AI66" s="592"/>
      <c r="AJ66" s="592"/>
      <c r="EY66" s="592"/>
      <c r="EZ66" s="592"/>
      <c r="FA66" s="592"/>
      <c r="FB66" s="592"/>
      <c r="FC66" s="592"/>
      <c r="FD66" s="592"/>
      <c r="FE66" s="592"/>
      <c r="FF66" s="592"/>
      <c r="FG66" s="592"/>
      <c r="FH66" s="592"/>
      <c r="FI66" s="592"/>
      <c r="FJ66" s="592"/>
      <c r="FK66" s="592"/>
      <c r="FL66" s="592"/>
      <c r="FM66" s="592"/>
      <c r="FN66" s="592"/>
      <c r="FO66" s="592"/>
      <c r="FP66" s="592"/>
    </row>
    <row r="67" spans="1:172" ht="15.95" customHeight="1" x14ac:dyDescent="0.15">
      <c r="A67" s="592"/>
      <c r="B67" s="592"/>
      <c r="C67" s="592"/>
      <c r="D67" s="592"/>
      <c r="E67" s="592"/>
      <c r="F67" s="592"/>
      <c r="G67" s="592"/>
      <c r="H67" s="592"/>
      <c r="I67" s="592"/>
      <c r="J67" s="592"/>
      <c r="K67" s="592"/>
      <c r="L67" s="592"/>
      <c r="M67" s="592"/>
      <c r="N67" s="592"/>
      <c r="O67" s="592"/>
      <c r="P67" s="592"/>
      <c r="Q67" s="592"/>
      <c r="R67" s="592"/>
      <c r="S67" s="592"/>
      <c r="T67" s="592"/>
      <c r="U67" s="592"/>
      <c r="V67" s="598"/>
      <c r="W67" s="598"/>
      <c r="X67" s="598"/>
      <c r="Y67" s="598"/>
      <c r="Z67" s="592"/>
      <c r="AA67" s="597"/>
      <c r="AB67" s="592"/>
      <c r="AC67" s="592"/>
      <c r="AD67" s="592"/>
      <c r="AE67" s="592"/>
      <c r="AF67" s="592"/>
      <c r="AG67" s="592"/>
      <c r="AH67" s="592"/>
      <c r="AI67" s="592"/>
      <c r="AJ67" s="592"/>
      <c r="EY67" s="592"/>
      <c r="EZ67" s="592"/>
      <c r="FA67" s="592"/>
      <c r="FB67" s="592"/>
      <c r="FC67" s="592"/>
      <c r="FD67" s="592"/>
      <c r="FE67" s="592"/>
      <c r="FF67" s="592"/>
      <c r="FG67" s="592"/>
      <c r="FH67" s="592"/>
      <c r="FI67" s="592"/>
      <c r="FJ67" s="592"/>
      <c r="FK67" s="592"/>
      <c r="FL67" s="592"/>
      <c r="FM67" s="592"/>
      <c r="FN67" s="592"/>
      <c r="FO67" s="592"/>
      <c r="FP67" s="592"/>
    </row>
    <row r="68" spans="1:172" ht="15.95" customHeight="1" x14ac:dyDescent="0.15">
      <c r="A68" s="592"/>
      <c r="B68" s="592"/>
      <c r="C68" s="592"/>
      <c r="D68" s="592"/>
      <c r="E68" s="592"/>
      <c r="F68" s="592"/>
      <c r="G68" s="592"/>
      <c r="H68" s="592"/>
      <c r="I68" s="592"/>
      <c r="J68" s="592"/>
      <c r="K68" s="592"/>
      <c r="L68" s="592"/>
      <c r="M68" s="592"/>
      <c r="N68" s="592"/>
      <c r="O68" s="592"/>
      <c r="P68" s="592"/>
      <c r="Q68" s="592"/>
      <c r="R68" s="592"/>
      <c r="S68" s="592"/>
      <c r="T68" s="592"/>
      <c r="U68" s="592"/>
      <c r="V68" s="598"/>
      <c r="W68" s="598"/>
      <c r="X68" s="598"/>
      <c r="Y68" s="598"/>
      <c r="Z68" s="592"/>
      <c r="AA68" s="597"/>
      <c r="AB68" s="592"/>
      <c r="AC68" s="592"/>
      <c r="AD68" s="592"/>
      <c r="AE68" s="592"/>
      <c r="AF68" s="592"/>
      <c r="AG68" s="592"/>
      <c r="AH68" s="592"/>
      <c r="AI68" s="592"/>
      <c r="AJ68" s="592"/>
      <c r="EY68" s="592"/>
      <c r="EZ68" s="592"/>
      <c r="FA68" s="592"/>
      <c r="FB68" s="592"/>
      <c r="FC68" s="592"/>
      <c r="FD68" s="592"/>
      <c r="FE68" s="592"/>
      <c r="FF68" s="592"/>
      <c r="FG68" s="592"/>
      <c r="FH68" s="592"/>
      <c r="FI68" s="592"/>
      <c r="FJ68" s="592"/>
      <c r="FK68" s="592"/>
      <c r="FL68" s="592"/>
      <c r="FM68" s="592"/>
      <c r="FN68" s="592"/>
      <c r="FO68" s="592"/>
      <c r="FP68" s="592"/>
    </row>
    <row r="69" spans="1:172" ht="15.95" customHeight="1" x14ac:dyDescent="0.15">
      <c r="A69" s="592"/>
      <c r="B69" s="592"/>
      <c r="C69" s="592"/>
      <c r="D69" s="592"/>
      <c r="E69" s="592"/>
      <c r="F69" s="592"/>
      <c r="G69" s="592"/>
      <c r="H69" s="592"/>
      <c r="I69" s="592"/>
      <c r="J69" s="592"/>
      <c r="K69" s="592"/>
      <c r="L69" s="592"/>
      <c r="M69" s="592"/>
      <c r="N69" s="592"/>
      <c r="O69" s="592"/>
      <c r="P69" s="592"/>
      <c r="Q69" s="592"/>
      <c r="R69" s="592"/>
      <c r="S69" s="592"/>
      <c r="T69" s="592"/>
      <c r="U69" s="592"/>
      <c r="V69" s="598"/>
      <c r="W69" s="598"/>
      <c r="X69" s="598"/>
      <c r="Y69" s="598"/>
      <c r="Z69" s="592"/>
      <c r="AA69" s="597"/>
      <c r="AB69" s="592"/>
      <c r="AC69" s="592"/>
      <c r="AD69" s="592"/>
      <c r="AE69" s="592"/>
      <c r="AF69" s="592"/>
      <c r="AG69" s="592"/>
      <c r="AH69" s="592"/>
      <c r="AI69" s="592"/>
      <c r="AJ69" s="592"/>
      <c r="EY69" s="592"/>
      <c r="EZ69" s="592"/>
      <c r="FA69" s="592"/>
      <c r="FB69" s="592"/>
      <c r="FC69" s="592"/>
      <c r="FD69" s="592"/>
      <c r="FE69" s="592"/>
      <c r="FF69" s="592"/>
      <c r="FG69" s="592"/>
      <c r="FH69" s="592"/>
      <c r="FI69" s="592"/>
      <c r="FJ69" s="592"/>
      <c r="FK69" s="592"/>
      <c r="FL69" s="592"/>
      <c r="FM69" s="592"/>
      <c r="FN69" s="592"/>
      <c r="FO69" s="592"/>
      <c r="FP69" s="592"/>
    </row>
    <row r="70" spans="1:172" ht="15.95" customHeight="1" x14ac:dyDescent="0.15">
      <c r="A70" s="592"/>
      <c r="B70" s="592"/>
      <c r="C70" s="592"/>
      <c r="D70" s="592"/>
      <c r="E70" s="592"/>
      <c r="F70" s="592"/>
      <c r="G70" s="592"/>
      <c r="H70" s="592"/>
      <c r="I70" s="592"/>
      <c r="J70" s="592"/>
      <c r="K70" s="592"/>
      <c r="L70" s="592"/>
      <c r="M70" s="592"/>
      <c r="N70" s="592"/>
      <c r="O70" s="592"/>
      <c r="P70" s="592"/>
      <c r="Q70" s="592"/>
      <c r="R70" s="592"/>
      <c r="S70" s="592"/>
      <c r="T70" s="592"/>
      <c r="U70" s="592"/>
      <c r="V70" s="598"/>
      <c r="W70" s="598"/>
      <c r="X70" s="598"/>
      <c r="Y70" s="598"/>
      <c r="Z70" s="592"/>
      <c r="AA70" s="597"/>
      <c r="AB70" s="592"/>
      <c r="AC70" s="592"/>
      <c r="AD70" s="592"/>
      <c r="AE70" s="592"/>
      <c r="AF70" s="592"/>
      <c r="AG70" s="592"/>
      <c r="AH70" s="592"/>
      <c r="AI70" s="592"/>
      <c r="AJ70" s="592"/>
      <c r="EY70" s="592"/>
      <c r="EZ70" s="592"/>
      <c r="FA70" s="592"/>
      <c r="FB70" s="592"/>
      <c r="FC70" s="592"/>
      <c r="FD70" s="592"/>
      <c r="FE70" s="592"/>
      <c r="FF70" s="592"/>
      <c r="FG70" s="592"/>
      <c r="FH70" s="592"/>
      <c r="FI70" s="592"/>
      <c r="FJ70" s="592"/>
      <c r="FK70" s="592"/>
      <c r="FL70" s="592"/>
      <c r="FM70" s="592"/>
      <c r="FN70" s="592"/>
      <c r="FO70" s="592"/>
      <c r="FP70" s="592"/>
    </row>
    <row r="71" spans="1:172" ht="15.95" customHeight="1" x14ac:dyDescent="0.15">
      <c r="A71" s="592"/>
      <c r="B71" s="592"/>
      <c r="C71" s="592"/>
      <c r="D71" s="592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2"/>
      <c r="U71" s="592"/>
      <c r="V71" s="598"/>
      <c r="W71" s="598"/>
      <c r="X71" s="598"/>
      <c r="Y71" s="598"/>
      <c r="Z71" s="592"/>
      <c r="AA71" s="597"/>
      <c r="AB71" s="592"/>
      <c r="AC71" s="592"/>
      <c r="AD71" s="592"/>
      <c r="AE71" s="592"/>
      <c r="AF71" s="592"/>
      <c r="AG71" s="592"/>
      <c r="AH71" s="592"/>
      <c r="AI71" s="592"/>
      <c r="AJ71" s="592"/>
      <c r="EY71" s="592"/>
      <c r="EZ71" s="592"/>
      <c r="FA71" s="592"/>
      <c r="FB71" s="592"/>
      <c r="FC71" s="592"/>
      <c r="FD71" s="592"/>
      <c r="FE71" s="592"/>
      <c r="FF71" s="592"/>
      <c r="FG71" s="592"/>
      <c r="FH71" s="592"/>
      <c r="FI71" s="592"/>
      <c r="FJ71" s="592"/>
      <c r="FK71" s="592"/>
      <c r="FL71" s="592"/>
      <c r="FM71" s="592"/>
      <c r="FN71" s="592"/>
      <c r="FO71" s="592"/>
      <c r="FP71" s="592"/>
    </row>
    <row r="72" spans="1:172" ht="15.95" customHeight="1" x14ac:dyDescent="0.15">
      <c r="A72" s="592"/>
      <c r="B72" s="592"/>
      <c r="C72" s="592"/>
      <c r="D72" s="592"/>
      <c r="E72" s="592"/>
      <c r="F72" s="592"/>
      <c r="G72" s="592"/>
      <c r="H72" s="592"/>
      <c r="I72" s="592"/>
      <c r="J72" s="592"/>
      <c r="K72" s="592"/>
      <c r="L72" s="592"/>
      <c r="M72" s="592"/>
      <c r="N72" s="592"/>
      <c r="O72" s="592"/>
      <c r="P72" s="592"/>
      <c r="Q72" s="592"/>
      <c r="R72" s="592"/>
      <c r="S72" s="592"/>
      <c r="T72" s="592"/>
      <c r="U72" s="592"/>
      <c r="V72" s="598"/>
      <c r="W72" s="598"/>
      <c r="X72" s="598"/>
      <c r="Y72" s="598"/>
      <c r="Z72" s="592"/>
      <c r="AA72" s="597"/>
      <c r="AB72" s="592"/>
      <c r="AC72" s="592"/>
      <c r="AD72" s="592"/>
      <c r="AE72" s="592"/>
      <c r="AF72" s="592"/>
      <c r="AG72" s="592"/>
      <c r="AH72" s="592"/>
      <c r="AI72" s="592"/>
      <c r="AJ72" s="592"/>
      <c r="EY72" s="592"/>
      <c r="EZ72" s="592"/>
      <c r="FA72" s="592"/>
      <c r="FB72" s="592"/>
      <c r="FC72" s="592"/>
      <c r="FD72" s="592"/>
      <c r="FE72" s="592"/>
      <c r="FF72" s="592"/>
      <c r="FG72" s="592"/>
      <c r="FH72" s="592"/>
      <c r="FI72" s="592"/>
      <c r="FJ72" s="592"/>
      <c r="FK72" s="592"/>
      <c r="FL72" s="592"/>
      <c r="FM72" s="592"/>
      <c r="FN72" s="592"/>
      <c r="FO72" s="592"/>
      <c r="FP72" s="592"/>
    </row>
    <row r="73" spans="1:172" ht="15.95" customHeight="1" x14ac:dyDescent="0.15">
      <c r="A73" s="592"/>
      <c r="B73" s="592"/>
      <c r="C73" s="592"/>
      <c r="D73" s="592"/>
      <c r="E73" s="592"/>
      <c r="F73" s="592"/>
      <c r="G73" s="592"/>
      <c r="H73" s="592"/>
      <c r="I73" s="592"/>
      <c r="J73" s="592"/>
      <c r="K73" s="592"/>
      <c r="L73" s="592"/>
      <c r="M73" s="592"/>
      <c r="N73" s="592"/>
      <c r="O73" s="592"/>
      <c r="P73" s="592"/>
      <c r="Q73" s="592"/>
      <c r="R73" s="592"/>
      <c r="S73" s="592"/>
      <c r="T73" s="592"/>
      <c r="U73" s="592"/>
      <c r="V73" s="598"/>
      <c r="W73" s="598"/>
      <c r="X73" s="598"/>
      <c r="Y73" s="598"/>
      <c r="Z73" s="592"/>
      <c r="AA73" s="597"/>
      <c r="AB73" s="592"/>
      <c r="AC73" s="592"/>
      <c r="AD73" s="592"/>
      <c r="AE73" s="592"/>
      <c r="AF73" s="592"/>
      <c r="AG73" s="592"/>
      <c r="AH73" s="592"/>
      <c r="AI73" s="592"/>
      <c r="AJ73" s="592"/>
      <c r="EY73" s="592"/>
      <c r="EZ73" s="592"/>
      <c r="FA73" s="592"/>
      <c r="FB73" s="592"/>
      <c r="FC73" s="592"/>
      <c r="FD73" s="592"/>
      <c r="FE73" s="592"/>
      <c r="FF73" s="592"/>
      <c r="FG73" s="592"/>
      <c r="FH73" s="592"/>
      <c r="FI73" s="592"/>
      <c r="FJ73" s="592"/>
      <c r="FK73" s="592"/>
      <c r="FL73" s="592"/>
      <c r="FM73" s="592"/>
      <c r="FN73" s="592"/>
      <c r="FO73" s="592"/>
      <c r="FP73" s="592"/>
    </row>
    <row r="74" spans="1:172" ht="15.95" customHeight="1" x14ac:dyDescent="0.15">
      <c r="A74" s="592"/>
      <c r="B74" s="592"/>
      <c r="C74" s="592"/>
      <c r="D74" s="592"/>
      <c r="E74" s="592"/>
      <c r="F74" s="592"/>
      <c r="G74" s="592"/>
      <c r="H74" s="592"/>
      <c r="I74" s="592"/>
      <c r="J74" s="592"/>
      <c r="K74" s="592"/>
      <c r="L74" s="592"/>
      <c r="M74" s="592"/>
      <c r="N74" s="592"/>
      <c r="O74" s="592"/>
      <c r="P74" s="592"/>
      <c r="Q74" s="592"/>
      <c r="R74" s="592"/>
      <c r="S74" s="592"/>
      <c r="T74" s="592"/>
      <c r="U74" s="592"/>
      <c r="V74" s="598"/>
      <c r="W74" s="598"/>
      <c r="X74" s="598"/>
      <c r="Y74" s="598"/>
      <c r="Z74" s="592"/>
      <c r="AA74" s="597"/>
      <c r="AB74" s="592"/>
      <c r="AC74" s="592"/>
      <c r="AD74" s="592"/>
      <c r="AE74" s="592"/>
      <c r="AF74" s="592"/>
      <c r="AG74" s="592"/>
      <c r="AH74" s="592"/>
      <c r="AI74" s="592"/>
      <c r="AJ74" s="592"/>
      <c r="EY74" s="592"/>
      <c r="EZ74" s="592"/>
      <c r="FA74" s="592"/>
      <c r="FB74" s="592"/>
      <c r="FC74" s="592"/>
      <c r="FD74" s="592"/>
      <c r="FE74" s="592"/>
      <c r="FF74" s="592"/>
      <c r="FG74" s="592"/>
      <c r="FH74" s="592"/>
      <c r="FI74" s="592"/>
      <c r="FJ74" s="592"/>
      <c r="FK74" s="592"/>
      <c r="FL74" s="592"/>
      <c r="FM74" s="592"/>
      <c r="FN74" s="592"/>
      <c r="FO74" s="592"/>
      <c r="FP74" s="592"/>
    </row>
    <row r="75" spans="1:172" ht="15.95" customHeight="1" x14ac:dyDescent="0.15">
      <c r="A75" s="592"/>
      <c r="B75" s="592"/>
      <c r="C75" s="592"/>
      <c r="D75" s="592"/>
      <c r="E75" s="592"/>
      <c r="F75" s="592"/>
      <c r="G75" s="592"/>
      <c r="H75" s="592"/>
      <c r="I75" s="592"/>
      <c r="J75" s="592"/>
      <c r="K75" s="592"/>
      <c r="L75" s="592"/>
      <c r="M75" s="592"/>
      <c r="N75" s="592"/>
      <c r="O75" s="592"/>
      <c r="P75" s="592"/>
      <c r="Q75" s="592"/>
      <c r="R75" s="592"/>
      <c r="S75" s="592"/>
      <c r="T75" s="592"/>
      <c r="U75" s="592"/>
      <c r="V75" s="598"/>
      <c r="W75" s="598"/>
      <c r="X75" s="598"/>
      <c r="Y75" s="598"/>
      <c r="Z75" s="592"/>
      <c r="AA75" s="597"/>
      <c r="AB75" s="592"/>
      <c r="AC75" s="592"/>
      <c r="AD75" s="592"/>
      <c r="AE75" s="592"/>
      <c r="AF75" s="592"/>
      <c r="AG75" s="592"/>
      <c r="AH75" s="592"/>
      <c r="AI75" s="592"/>
      <c r="AJ75" s="592"/>
      <c r="EY75" s="592"/>
      <c r="EZ75" s="592"/>
      <c r="FA75" s="592"/>
      <c r="FB75" s="592"/>
      <c r="FC75" s="592"/>
      <c r="FD75" s="592"/>
      <c r="FE75" s="592"/>
      <c r="FF75" s="592"/>
      <c r="FG75" s="592"/>
      <c r="FH75" s="592"/>
      <c r="FI75" s="592"/>
      <c r="FJ75" s="592"/>
      <c r="FK75" s="592"/>
      <c r="FL75" s="592"/>
      <c r="FM75" s="592"/>
      <c r="FN75" s="592"/>
      <c r="FO75" s="592"/>
      <c r="FP75" s="592"/>
    </row>
    <row r="76" spans="1:172" ht="15.95" customHeight="1" x14ac:dyDescent="0.15">
      <c r="A76" s="592"/>
      <c r="B76" s="592"/>
      <c r="C76" s="592"/>
      <c r="D76" s="592"/>
      <c r="E76" s="592"/>
      <c r="F76" s="592"/>
      <c r="G76" s="592"/>
      <c r="H76" s="592"/>
      <c r="I76" s="592"/>
      <c r="J76" s="592"/>
      <c r="K76" s="592"/>
      <c r="L76" s="592"/>
      <c r="M76" s="592"/>
      <c r="N76" s="592"/>
      <c r="O76" s="592"/>
      <c r="P76" s="592"/>
      <c r="Q76" s="592"/>
      <c r="R76" s="592"/>
      <c r="S76" s="592"/>
      <c r="T76" s="592"/>
      <c r="U76" s="592"/>
      <c r="V76" s="598"/>
      <c r="W76" s="598"/>
      <c r="X76" s="598"/>
      <c r="Y76" s="598"/>
      <c r="Z76" s="592"/>
      <c r="AA76" s="597"/>
      <c r="AB76" s="592"/>
      <c r="AC76" s="592"/>
      <c r="AD76" s="592"/>
      <c r="AE76" s="592"/>
      <c r="AF76" s="592"/>
      <c r="AG76" s="592"/>
      <c r="AH76" s="592"/>
      <c r="AI76" s="592"/>
      <c r="AJ76" s="592"/>
      <c r="EY76" s="592"/>
      <c r="EZ76" s="592"/>
      <c r="FA76" s="592"/>
      <c r="FB76" s="592"/>
      <c r="FC76" s="592"/>
      <c r="FD76" s="592"/>
      <c r="FE76" s="592"/>
      <c r="FF76" s="592"/>
      <c r="FG76" s="592"/>
      <c r="FH76" s="592"/>
      <c r="FI76" s="592"/>
      <c r="FJ76" s="592"/>
      <c r="FK76" s="592"/>
      <c r="FL76" s="592"/>
      <c r="FM76" s="592"/>
      <c r="FN76" s="592"/>
      <c r="FO76" s="592"/>
      <c r="FP76" s="592"/>
    </row>
    <row r="77" spans="1:172" ht="15.95" customHeight="1" x14ac:dyDescent="0.15">
      <c r="A77" s="592"/>
      <c r="B77" s="592"/>
      <c r="C77" s="592"/>
      <c r="D77" s="592"/>
      <c r="E77" s="592"/>
      <c r="F77" s="592"/>
      <c r="G77" s="592"/>
      <c r="H77" s="592"/>
      <c r="I77" s="592"/>
      <c r="J77" s="592"/>
      <c r="K77" s="592"/>
      <c r="L77" s="592"/>
      <c r="M77" s="592"/>
      <c r="N77" s="592"/>
      <c r="O77" s="592"/>
      <c r="P77" s="592"/>
      <c r="Q77" s="592"/>
      <c r="R77" s="592"/>
      <c r="S77" s="592"/>
      <c r="T77" s="592"/>
      <c r="U77" s="592"/>
      <c r="V77" s="598"/>
      <c r="W77" s="598"/>
      <c r="X77" s="598"/>
      <c r="Y77" s="598"/>
      <c r="Z77" s="592"/>
      <c r="AA77" s="597"/>
      <c r="AB77" s="592"/>
      <c r="AC77" s="592"/>
      <c r="AD77" s="592"/>
      <c r="AE77" s="592"/>
      <c r="AF77" s="592"/>
      <c r="AG77" s="592"/>
      <c r="AH77" s="592"/>
      <c r="AI77" s="592"/>
      <c r="AJ77" s="592"/>
      <c r="EY77" s="592"/>
      <c r="EZ77" s="592"/>
      <c r="FA77" s="592"/>
      <c r="FB77" s="592"/>
      <c r="FC77" s="592"/>
      <c r="FD77" s="592"/>
      <c r="FE77" s="592"/>
      <c r="FF77" s="592"/>
      <c r="FG77" s="592"/>
      <c r="FH77" s="592"/>
      <c r="FI77" s="592"/>
      <c r="FJ77" s="592"/>
      <c r="FK77" s="592"/>
      <c r="FL77" s="592"/>
      <c r="FM77" s="592"/>
      <c r="FN77" s="592"/>
      <c r="FO77" s="592"/>
      <c r="FP77" s="592"/>
    </row>
    <row r="78" spans="1:172" ht="15.95" customHeight="1" x14ac:dyDescent="0.15">
      <c r="A78" s="592"/>
      <c r="B78" s="592"/>
      <c r="C78" s="592"/>
      <c r="D78" s="592"/>
      <c r="E78" s="592"/>
      <c r="F78" s="592"/>
      <c r="G78" s="592"/>
      <c r="H78" s="592"/>
      <c r="I78" s="592"/>
      <c r="J78" s="592"/>
      <c r="K78" s="592"/>
      <c r="L78" s="592"/>
      <c r="M78" s="592"/>
      <c r="N78" s="592"/>
      <c r="O78" s="592"/>
      <c r="P78" s="592"/>
      <c r="Q78" s="592"/>
      <c r="R78" s="592"/>
      <c r="S78" s="592"/>
      <c r="T78" s="592"/>
      <c r="U78" s="592"/>
      <c r="V78" s="598"/>
      <c r="W78" s="598"/>
      <c r="X78" s="598"/>
      <c r="Y78" s="598"/>
      <c r="Z78" s="592"/>
      <c r="AA78" s="597"/>
      <c r="AB78" s="592"/>
      <c r="AC78" s="592"/>
      <c r="AD78" s="592"/>
      <c r="AE78" s="592"/>
      <c r="AF78" s="592"/>
      <c r="AG78" s="592"/>
      <c r="AH78" s="592"/>
      <c r="AI78" s="592"/>
      <c r="AJ78" s="592"/>
      <c r="EY78" s="592"/>
      <c r="EZ78" s="592"/>
      <c r="FA78" s="592"/>
      <c r="FB78" s="592"/>
      <c r="FC78" s="592"/>
      <c r="FD78" s="592"/>
      <c r="FE78" s="592"/>
      <c r="FF78" s="592"/>
      <c r="FG78" s="592"/>
      <c r="FH78" s="592"/>
      <c r="FI78" s="592"/>
      <c r="FJ78" s="592"/>
      <c r="FK78" s="592"/>
      <c r="FL78" s="592"/>
      <c r="FM78" s="592"/>
      <c r="FN78" s="592"/>
      <c r="FO78" s="592"/>
      <c r="FP78" s="592"/>
    </row>
    <row r="79" spans="1:172" ht="15.95" customHeight="1" x14ac:dyDescent="0.15">
      <c r="A79" s="592"/>
      <c r="B79" s="592"/>
      <c r="C79" s="592"/>
      <c r="D79" s="592"/>
      <c r="E79" s="592"/>
      <c r="F79" s="592"/>
      <c r="G79" s="592"/>
      <c r="H79" s="592"/>
      <c r="I79" s="592"/>
      <c r="J79" s="592"/>
      <c r="K79" s="592"/>
      <c r="L79" s="592"/>
      <c r="M79" s="592"/>
      <c r="N79" s="592"/>
      <c r="O79" s="592"/>
      <c r="P79" s="592"/>
      <c r="Q79" s="592"/>
      <c r="R79" s="592"/>
      <c r="S79" s="592"/>
      <c r="T79" s="592"/>
      <c r="U79" s="592"/>
      <c r="V79" s="598"/>
      <c r="W79" s="598"/>
      <c r="X79" s="598"/>
      <c r="Y79" s="598"/>
      <c r="Z79" s="592"/>
      <c r="AA79" s="597"/>
      <c r="AB79" s="592"/>
      <c r="AC79" s="592"/>
      <c r="AD79" s="592"/>
      <c r="AE79" s="592"/>
      <c r="AF79" s="592"/>
      <c r="AG79" s="592"/>
      <c r="AH79" s="592"/>
      <c r="AI79" s="592"/>
      <c r="AJ79" s="592"/>
      <c r="EY79" s="592"/>
      <c r="EZ79" s="592"/>
      <c r="FA79" s="592"/>
      <c r="FB79" s="592"/>
      <c r="FC79" s="592"/>
      <c r="FD79" s="592"/>
      <c r="FE79" s="592"/>
      <c r="FF79" s="592"/>
      <c r="FG79" s="592"/>
      <c r="FH79" s="592"/>
      <c r="FI79" s="592"/>
      <c r="FJ79" s="592"/>
      <c r="FK79" s="592"/>
      <c r="FL79" s="592"/>
      <c r="FM79" s="592"/>
      <c r="FN79" s="592"/>
      <c r="FO79" s="592"/>
      <c r="FP79" s="592"/>
    </row>
    <row r="80" spans="1:172" ht="15.95" customHeight="1" x14ac:dyDescent="0.15">
      <c r="A80" s="592"/>
      <c r="B80" s="592"/>
      <c r="C80" s="592"/>
      <c r="D80" s="592"/>
      <c r="E80" s="592"/>
      <c r="F80" s="592"/>
      <c r="G80" s="592"/>
      <c r="H80" s="592"/>
      <c r="I80" s="592"/>
      <c r="J80" s="592"/>
      <c r="K80" s="592"/>
      <c r="L80" s="592"/>
      <c r="M80" s="592"/>
      <c r="N80" s="592"/>
      <c r="O80" s="592"/>
      <c r="P80" s="592"/>
      <c r="Q80" s="592"/>
      <c r="R80" s="592"/>
      <c r="S80" s="592"/>
      <c r="T80" s="592"/>
      <c r="U80" s="592"/>
      <c r="V80" s="598"/>
      <c r="W80" s="598"/>
      <c r="X80" s="598"/>
      <c r="Y80" s="598"/>
      <c r="Z80" s="592"/>
      <c r="AA80" s="597"/>
      <c r="AB80" s="592"/>
      <c r="AC80" s="592"/>
      <c r="AD80" s="592"/>
      <c r="AE80" s="592"/>
      <c r="AF80" s="592"/>
      <c r="AG80" s="592"/>
      <c r="AH80" s="592"/>
      <c r="AI80" s="592"/>
      <c r="AJ80" s="592"/>
      <c r="EY80" s="592"/>
      <c r="EZ80" s="592"/>
      <c r="FA80" s="592"/>
      <c r="FB80" s="592"/>
      <c r="FC80" s="592"/>
      <c r="FD80" s="592"/>
      <c r="FE80" s="592"/>
      <c r="FF80" s="592"/>
      <c r="FG80" s="592"/>
      <c r="FH80" s="592"/>
      <c r="FI80" s="592"/>
      <c r="FJ80" s="592"/>
      <c r="FK80" s="592"/>
      <c r="FL80" s="592"/>
      <c r="FM80" s="592"/>
      <c r="FN80" s="592"/>
      <c r="FO80" s="592"/>
      <c r="FP80" s="592"/>
    </row>
    <row r="81" spans="1:172" ht="15.95" customHeight="1" x14ac:dyDescent="0.15">
      <c r="A81" s="592"/>
      <c r="B81" s="592"/>
      <c r="C81" s="592"/>
      <c r="D81" s="592"/>
      <c r="E81" s="592"/>
      <c r="F81" s="592"/>
      <c r="G81" s="592"/>
      <c r="H81" s="592"/>
      <c r="I81" s="592"/>
      <c r="J81" s="592"/>
      <c r="K81" s="592"/>
      <c r="L81" s="592"/>
      <c r="M81" s="592"/>
      <c r="N81" s="592"/>
      <c r="O81" s="592"/>
      <c r="P81" s="592"/>
      <c r="Q81" s="592"/>
      <c r="R81" s="592"/>
      <c r="S81" s="592"/>
      <c r="T81" s="592"/>
      <c r="U81" s="592"/>
      <c r="V81" s="598"/>
      <c r="W81" s="598"/>
      <c r="X81" s="598"/>
      <c r="Y81" s="598"/>
      <c r="Z81" s="592"/>
      <c r="AA81" s="597"/>
      <c r="AB81" s="592"/>
      <c r="AC81" s="592"/>
      <c r="AD81" s="592"/>
      <c r="AE81" s="592"/>
      <c r="AF81" s="592"/>
      <c r="AG81" s="592"/>
      <c r="AH81" s="592"/>
      <c r="AI81" s="592"/>
      <c r="AJ81" s="592"/>
      <c r="EY81" s="592"/>
      <c r="EZ81" s="592"/>
      <c r="FA81" s="592"/>
      <c r="FB81" s="592"/>
      <c r="FC81" s="592"/>
      <c r="FD81" s="592"/>
      <c r="FE81" s="592"/>
      <c r="FF81" s="592"/>
      <c r="FG81" s="592"/>
      <c r="FH81" s="592"/>
      <c r="FI81" s="592"/>
      <c r="FJ81" s="592"/>
      <c r="FK81" s="592"/>
      <c r="FL81" s="592"/>
      <c r="FM81" s="592"/>
      <c r="FN81" s="592"/>
      <c r="FO81" s="592"/>
      <c r="FP81" s="592"/>
    </row>
    <row r="82" spans="1:172" ht="15.95" customHeight="1" x14ac:dyDescent="0.15">
      <c r="A82" s="592"/>
      <c r="B82" s="592"/>
      <c r="C82" s="592"/>
      <c r="D82" s="592"/>
      <c r="E82" s="592"/>
      <c r="F82" s="592"/>
      <c r="G82" s="592"/>
      <c r="H82" s="592"/>
      <c r="I82" s="592"/>
      <c r="J82" s="592"/>
      <c r="K82" s="592"/>
      <c r="L82" s="592"/>
      <c r="M82" s="592"/>
      <c r="N82" s="592"/>
      <c r="O82" s="592"/>
      <c r="P82" s="592"/>
      <c r="Q82" s="592"/>
      <c r="R82" s="592"/>
      <c r="S82" s="592"/>
      <c r="T82" s="592"/>
      <c r="U82" s="592"/>
      <c r="V82" s="598"/>
      <c r="W82" s="598"/>
      <c r="X82" s="598"/>
      <c r="Y82" s="598"/>
      <c r="Z82" s="592"/>
      <c r="AA82" s="597"/>
      <c r="AB82" s="592"/>
      <c r="AC82" s="592"/>
      <c r="AD82" s="592"/>
      <c r="AE82" s="592"/>
      <c r="AF82" s="592"/>
      <c r="AG82" s="592"/>
      <c r="AH82" s="592"/>
      <c r="AI82" s="592"/>
      <c r="AJ82" s="592"/>
      <c r="EY82" s="592"/>
      <c r="EZ82" s="592"/>
      <c r="FA82" s="592"/>
      <c r="FB82" s="592"/>
      <c r="FC82" s="592"/>
      <c r="FD82" s="592"/>
      <c r="FE82" s="592"/>
      <c r="FF82" s="592"/>
      <c r="FG82" s="592"/>
      <c r="FH82" s="592"/>
      <c r="FI82" s="592"/>
      <c r="FJ82" s="592"/>
      <c r="FK82" s="592"/>
      <c r="FL82" s="592"/>
      <c r="FM82" s="592"/>
      <c r="FN82" s="592"/>
      <c r="FO82" s="592"/>
      <c r="FP82" s="592"/>
    </row>
    <row r="83" spans="1:172" ht="15.95" customHeight="1" x14ac:dyDescent="0.15"/>
    <row r="84" spans="1:172" ht="15.95" customHeight="1" x14ac:dyDescent="0.15"/>
    <row r="85" spans="1:172" ht="15.95" customHeight="1" x14ac:dyDescent="0.15"/>
    <row r="86" spans="1:172" ht="15.95" customHeight="1" x14ac:dyDescent="0.15"/>
    <row r="87" spans="1:172" ht="15.95" customHeight="1" x14ac:dyDescent="0.15"/>
    <row r="88" spans="1:172" ht="15.95" customHeight="1" x14ac:dyDescent="0.15"/>
    <row r="89" spans="1:172" ht="15.95" customHeight="1" x14ac:dyDescent="0.15"/>
    <row r="90" spans="1:172" ht="15.95" customHeight="1" x14ac:dyDescent="0.15"/>
    <row r="91" spans="1:172" ht="15.95" customHeight="1" x14ac:dyDescent="0.15"/>
    <row r="92" spans="1:172" ht="15.95" customHeight="1" x14ac:dyDescent="0.15"/>
    <row r="93" spans="1:172" ht="15.95" customHeight="1" x14ac:dyDescent="0.15"/>
    <row r="94" spans="1:172" ht="15.95" customHeight="1" x14ac:dyDescent="0.15"/>
    <row r="95" spans="1:172" ht="15.95" customHeight="1" x14ac:dyDescent="0.15"/>
    <row r="96" spans="1:172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</sheetData>
  <mergeCells count="55">
    <mergeCell ref="B4:E5"/>
    <mergeCell ref="V4:Y5"/>
    <mergeCell ref="EX5:EZ5"/>
    <mergeCell ref="FW5:FY5"/>
    <mergeCell ref="C6:C10"/>
    <mergeCell ref="D6:E6"/>
    <mergeCell ref="V6:W6"/>
    <mergeCell ref="D7:E7"/>
    <mergeCell ref="X7:X8"/>
    <mergeCell ref="D8:E8"/>
    <mergeCell ref="D9:E9"/>
    <mergeCell ref="Y9:Y10"/>
    <mergeCell ref="D11:E11"/>
    <mergeCell ref="V11:W11"/>
    <mergeCell ref="C12:C13"/>
    <mergeCell ref="D12:E12"/>
    <mergeCell ref="X12:X13"/>
    <mergeCell ref="D13:E13"/>
    <mergeCell ref="D14:E14"/>
    <mergeCell ref="C15:C18"/>
    <mergeCell ref="D15:E15"/>
    <mergeCell ref="V15:W15"/>
    <mergeCell ref="D16:E16"/>
    <mergeCell ref="D17:E17"/>
    <mergeCell ref="Y17:Y18"/>
    <mergeCell ref="B18:B19"/>
    <mergeCell ref="C19:C21"/>
    <mergeCell ref="D19:E19"/>
    <mergeCell ref="V19:W19"/>
    <mergeCell ref="D20:E20"/>
    <mergeCell ref="D21:E21"/>
    <mergeCell ref="D35:E35"/>
    <mergeCell ref="C22:C32"/>
    <mergeCell ref="D22:E22"/>
    <mergeCell ref="V22:W22"/>
    <mergeCell ref="D23:E23"/>
    <mergeCell ref="D24:E24"/>
    <mergeCell ref="D25:E25"/>
    <mergeCell ref="D26:E26"/>
    <mergeCell ref="D27:E27"/>
    <mergeCell ref="D28:E28"/>
    <mergeCell ref="D29:E29"/>
    <mergeCell ref="D30:E30"/>
    <mergeCell ref="B31:B33"/>
    <mergeCell ref="D31:E31"/>
    <mergeCell ref="D33:E33"/>
    <mergeCell ref="D34:E34"/>
    <mergeCell ref="D41:E41"/>
    <mergeCell ref="D42:E42"/>
    <mergeCell ref="D36:E36"/>
    <mergeCell ref="C37:C38"/>
    <mergeCell ref="D37:E37"/>
    <mergeCell ref="D38:E38"/>
    <mergeCell ref="D39:E39"/>
    <mergeCell ref="D40:E40"/>
  </mergeCells>
  <phoneticPr fontId="28"/>
  <pageMargins left="0.39370078740157483" right="0.19685039370078741" top="0.78740157480314965" bottom="0.39370078740157483" header="0.59055118110236227" footer="0.19685039370078741"/>
  <pageSetup paperSize="9" orientation="portrait" r:id="rId1"/>
  <headerFooter alignWithMargins="0"/>
  <colBreaks count="1" manualBreakCount="1">
    <brk id="14" min="1" max="4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8"/>
  <sheetViews>
    <sheetView view="pageBreakPreview" zoomScaleNormal="110" zoomScaleSheetLayoutView="100" workbookViewId="0">
      <selection activeCell="A25" sqref="A25"/>
    </sheetView>
  </sheetViews>
  <sheetFormatPr defaultRowHeight="16.5" customHeight="1" x14ac:dyDescent="0.15"/>
  <cols>
    <col min="1" max="1" width="5.625" style="990" customWidth="1"/>
    <col min="2" max="2" width="15.75" style="990" customWidth="1"/>
    <col min="3" max="15" width="12.625" style="990" customWidth="1"/>
    <col min="16" max="16384" width="9" style="990"/>
  </cols>
  <sheetData>
    <row r="1" spans="2:18" ht="16.5" customHeight="1" x14ac:dyDescent="0.15">
      <c r="B1" s="670"/>
      <c r="C1" s="835"/>
      <c r="D1" s="672" t="s">
        <v>526</v>
      </c>
      <c r="E1" s="672" t="s">
        <v>525</v>
      </c>
      <c r="F1" s="672" t="s">
        <v>524</v>
      </c>
      <c r="G1" s="672" t="s">
        <v>523</v>
      </c>
      <c r="H1" s="835"/>
      <c r="I1" s="835"/>
      <c r="J1" s="672" t="s">
        <v>1578</v>
      </c>
      <c r="K1" s="835"/>
      <c r="L1" s="835"/>
      <c r="M1" s="835"/>
      <c r="N1" s="835"/>
      <c r="O1" s="835"/>
      <c r="P1" s="835"/>
      <c r="Q1" s="835"/>
    </row>
    <row r="2" spans="2:18" ht="16.5" customHeight="1" x14ac:dyDescent="0.15">
      <c r="B2" s="777" t="s">
        <v>522</v>
      </c>
      <c r="C2" s="25"/>
      <c r="D2" s="835"/>
      <c r="E2" s="823"/>
      <c r="F2" s="823"/>
      <c r="G2" s="823"/>
      <c r="H2" s="823"/>
      <c r="I2" s="823"/>
      <c r="J2" s="835"/>
      <c r="K2" s="835"/>
      <c r="L2" s="835"/>
      <c r="M2" s="835"/>
      <c r="N2" s="822"/>
      <c r="O2" s="821" t="s">
        <v>521</v>
      </c>
      <c r="P2" s="835"/>
      <c r="Q2" s="835"/>
    </row>
    <row r="3" spans="2:18" ht="19.5" customHeight="1" x14ac:dyDescent="0.15">
      <c r="B3" s="1082" t="s">
        <v>510</v>
      </c>
      <c r="C3" s="819" t="s">
        <v>520</v>
      </c>
      <c r="D3" s="820"/>
      <c r="E3" s="820"/>
      <c r="F3" s="820"/>
      <c r="G3" s="1085" t="s">
        <v>519</v>
      </c>
      <c r="H3" s="1086"/>
      <c r="I3" s="1086"/>
      <c r="J3" s="1087"/>
      <c r="K3" s="1088" t="s">
        <v>518</v>
      </c>
      <c r="L3" s="1089"/>
      <c r="M3" s="1086"/>
      <c r="N3" s="819" t="s">
        <v>517</v>
      </c>
      <c r="O3" s="818"/>
      <c r="P3" s="1080" t="s">
        <v>714</v>
      </c>
      <c r="Q3" s="816"/>
      <c r="R3" s="991"/>
    </row>
    <row r="4" spans="2:18" ht="19.5" customHeight="1" x14ac:dyDescent="0.15">
      <c r="B4" s="1083"/>
      <c r="C4" s="547"/>
      <c r="D4" s="250"/>
      <c r="E4" s="849" t="s">
        <v>516</v>
      </c>
      <c r="F4" s="1074" t="s">
        <v>595</v>
      </c>
      <c r="G4" s="547"/>
      <c r="H4" s="250"/>
      <c r="I4" s="849" t="s">
        <v>516</v>
      </c>
      <c r="J4" s="1092" t="s">
        <v>595</v>
      </c>
      <c r="K4" s="1074" t="s">
        <v>515</v>
      </c>
      <c r="L4" s="1095" t="s">
        <v>596</v>
      </c>
      <c r="M4" s="1074" t="s">
        <v>597</v>
      </c>
      <c r="N4" s="1095" t="s">
        <v>598</v>
      </c>
      <c r="O4" s="1074" t="s">
        <v>597</v>
      </c>
      <c r="P4" s="1090"/>
      <c r="Q4" s="817"/>
      <c r="R4" s="991"/>
    </row>
    <row r="5" spans="2:18" ht="35.25" customHeight="1" x14ac:dyDescent="0.15">
      <c r="B5" s="1084"/>
      <c r="C5" s="799" t="s">
        <v>515</v>
      </c>
      <c r="D5" s="799" t="s">
        <v>514</v>
      </c>
      <c r="E5" s="815" t="s">
        <v>596</v>
      </c>
      <c r="F5" s="1075"/>
      <c r="G5" s="799" t="s">
        <v>515</v>
      </c>
      <c r="H5" s="799" t="s">
        <v>514</v>
      </c>
      <c r="I5" s="815" t="s">
        <v>596</v>
      </c>
      <c r="J5" s="1093"/>
      <c r="K5" s="1094"/>
      <c r="L5" s="1096"/>
      <c r="M5" s="1075"/>
      <c r="N5" s="1097"/>
      <c r="O5" s="1075"/>
      <c r="P5" s="1091"/>
      <c r="Q5" s="814"/>
      <c r="R5" s="991"/>
    </row>
    <row r="6" spans="2:18" ht="16.5" customHeight="1" x14ac:dyDescent="0.15">
      <c r="B6" s="992"/>
      <c r="C6" s="813"/>
      <c r="D6" s="812"/>
      <c r="E6" s="812"/>
      <c r="F6" s="812"/>
      <c r="G6" s="812"/>
      <c r="H6" s="812"/>
      <c r="I6" s="812"/>
      <c r="J6" s="812"/>
      <c r="K6" s="812"/>
      <c r="L6" s="812"/>
      <c r="M6" s="812"/>
      <c r="N6" s="812"/>
      <c r="O6" s="811"/>
      <c r="P6" s="554"/>
      <c r="Q6" s="701"/>
      <c r="R6" s="991"/>
    </row>
    <row r="7" spans="2:18" ht="16.5" customHeight="1" x14ac:dyDescent="0.15">
      <c r="B7" s="883" t="s">
        <v>1579</v>
      </c>
      <c r="C7" s="809">
        <v>1462</v>
      </c>
      <c r="D7" s="808">
        <v>1716</v>
      </c>
      <c r="E7" s="808">
        <v>3105</v>
      </c>
      <c r="F7" s="808">
        <v>87</v>
      </c>
      <c r="G7" s="808">
        <v>4733</v>
      </c>
      <c r="H7" s="808">
        <v>143</v>
      </c>
      <c r="I7" s="808">
        <v>4639</v>
      </c>
      <c r="J7" s="808">
        <v>131</v>
      </c>
      <c r="K7" s="808">
        <v>219</v>
      </c>
      <c r="L7" s="808">
        <v>208</v>
      </c>
      <c r="M7" s="808">
        <v>6</v>
      </c>
      <c r="N7" s="808">
        <v>7952</v>
      </c>
      <c r="O7" s="807">
        <v>224</v>
      </c>
      <c r="P7" s="411">
        <v>43466</v>
      </c>
      <c r="Q7" s="701"/>
      <c r="R7" s="991"/>
    </row>
    <row r="8" spans="2:18" ht="16.5" customHeight="1" x14ac:dyDescent="0.15">
      <c r="B8" s="883" t="s">
        <v>1580</v>
      </c>
      <c r="C8" s="809">
        <v>1530</v>
      </c>
      <c r="D8" s="808">
        <v>1606</v>
      </c>
      <c r="E8" s="808">
        <v>3059</v>
      </c>
      <c r="F8" s="808">
        <v>87</v>
      </c>
      <c r="G8" s="808">
        <v>4722</v>
      </c>
      <c r="H8" s="808">
        <v>143</v>
      </c>
      <c r="I8" s="808">
        <v>4629</v>
      </c>
      <c r="J8" s="808">
        <v>131</v>
      </c>
      <c r="K8" s="808">
        <v>219</v>
      </c>
      <c r="L8" s="808">
        <v>208</v>
      </c>
      <c r="M8" s="808">
        <v>6</v>
      </c>
      <c r="N8" s="808">
        <v>7895</v>
      </c>
      <c r="O8" s="807">
        <v>224</v>
      </c>
      <c r="P8" s="397" t="s">
        <v>86</v>
      </c>
      <c r="Q8" s="701"/>
      <c r="R8" s="991"/>
    </row>
    <row r="9" spans="2:18" ht="16.5" customHeight="1" x14ac:dyDescent="0.15">
      <c r="B9" s="883" t="s">
        <v>1581</v>
      </c>
      <c r="C9" s="809">
        <v>1522</v>
      </c>
      <c r="D9" s="808">
        <v>1507</v>
      </c>
      <c r="E9" s="808">
        <v>2953</v>
      </c>
      <c r="F9" s="808">
        <v>85</v>
      </c>
      <c r="G9" s="808">
        <v>4701</v>
      </c>
      <c r="H9" s="808">
        <v>143</v>
      </c>
      <c r="I9" s="808">
        <v>4609</v>
      </c>
      <c r="J9" s="808">
        <v>132</v>
      </c>
      <c r="K9" s="808">
        <v>193</v>
      </c>
      <c r="L9" s="808">
        <v>183</v>
      </c>
      <c r="M9" s="808">
        <v>5</v>
      </c>
      <c r="N9" s="808">
        <v>7745</v>
      </c>
      <c r="O9" s="807">
        <v>222</v>
      </c>
      <c r="P9" s="397" t="s">
        <v>87</v>
      </c>
      <c r="Q9" s="701"/>
      <c r="R9" s="991"/>
    </row>
    <row r="10" spans="2:18" ht="16.5" customHeight="1" x14ac:dyDescent="0.15">
      <c r="B10" s="883" t="s">
        <v>1582</v>
      </c>
      <c r="C10" s="809">
        <v>1536</v>
      </c>
      <c r="D10" s="808">
        <v>1542</v>
      </c>
      <c r="E10" s="808">
        <v>3001</v>
      </c>
      <c r="F10" s="808">
        <v>87</v>
      </c>
      <c r="G10" s="808">
        <v>4701</v>
      </c>
      <c r="H10" s="808">
        <v>143</v>
      </c>
      <c r="I10" s="808">
        <v>4609</v>
      </c>
      <c r="J10" s="808">
        <v>133</v>
      </c>
      <c r="K10" s="808">
        <v>193</v>
      </c>
      <c r="L10" s="808">
        <v>183</v>
      </c>
      <c r="M10" s="810">
        <v>5</v>
      </c>
      <c r="N10" s="808">
        <v>7793</v>
      </c>
      <c r="O10" s="807">
        <v>225</v>
      </c>
      <c r="P10" s="397" t="s">
        <v>88</v>
      </c>
      <c r="Q10" s="701"/>
      <c r="R10" s="991"/>
    </row>
    <row r="11" spans="2:18" ht="16.5" customHeight="1" x14ac:dyDescent="0.15">
      <c r="B11" s="883" t="s">
        <v>1583</v>
      </c>
      <c r="C11" s="809">
        <v>1646</v>
      </c>
      <c r="D11" s="808">
        <v>1598</v>
      </c>
      <c r="E11" s="808">
        <v>3162</v>
      </c>
      <c r="F11" s="808">
        <v>92</v>
      </c>
      <c r="G11" s="808">
        <v>4700</v>
      </c>
      <c r="H11" s="808">
        <v>143</v>
      </c>
      <c r="I11" s="808">
        <v>4608</v>
      </c>
      <c r="J11" s="808">
        <v>134</v>
      </c>
      <c r="K11" s="808">
        <v>193</v>
      </c>
      <c r="L11" s="808">
        <v>183</v>
      </c>
      <c r="M11" s="808">
        <v>5</v>
      </c>
      <c r="N11" s="808">
        <v>7953</v>
      </c>
      <c r="O11" s="807">
        <v>232</v>
      </c>
      <c r="P11" s="397" t="s">
        <v>715</v>
      </c>
      <c r="Q11" s="701"/>
      <c r="R11" s="991"/>
    </row>
    <row r="12" spans="2:18" ht="16.5" customHeight="1" x14ac:dyDescent="0.15">
      <c r="B12" s="883" t="s">
        <v>1584</v>
      </c>
      <c r="C12" s="809">
        <v>1483</v>
      </c>
      <c r="D12" s="808">
        <v>1646</v>
      </c>
      <c r="E12" s="808">
        <v>3055</v>
      </c>
      <c r="F12" s="808">
        <v>90</v>
      </c>
      <c r="G12" s="808">
        <v>4701</v>
      </c>
      <c r="H12" s="808">
        <v>143</v>
      </c>
      <c r="I12" s="808">
        <v>4609</v>
      </c>
      <c r="J12" s="808">
        <v>135</v>
      </c>
      <c r="K12" s="808">
        <v>193</v>
      </c>
      <c r="L12" s="808">
        <v>183</v>
      </c>
      <c r="M12" s="808">
        <v>5</v>
      </c>
      <c r="N12" s="808">
        <v>7846</v>
      </c>
      <c r="O12" s="807">
        <v>231</v>
      </c>
      <c r="P12" s="397" t="s">
        <v>104</v>
      </c>
      <c r="Q12" s="701"/>
      <c r="R12" s="991"/>
    </row>
    <row r="13" spans="2:18" ht="16.5" customHeight="1" x14ac:dyDescent="0.15">
      <c r="B13" s="883" t="s">
        <v>1585</v>
      </c>
      <c r="C13" s="809">
        <v>1689</v>
      </c>
      <c r="D13" s="808">
        <v>1687</v>
      </c>
      <c r="E13" s="808">
        <v>3291</v>
      </c>
      <c r="F13" s="808">
        <v>96</v>
      </c>
      <c r="G13" s="808">
        <v>4700</v>
      </c>
      <c r="H13" s="808">
        <v>143</v>
      </c>
      <c r="I13" s="808">
        <v>4608</v>
      </c>
      <c r="J13" s="808">
        <v>135</v>
      </c>
      <c r="K13" s="808">
        <v>182</v>
      </c>
      <c r="L13" s="808">
        <v>173</v>
      </c>
      <c r="M13" s="808">
        <v>5</v>
      </c>
      <c r="N13" s="808">
        <v>8072</v>
      </c>
      <c r="O13" s="807">
        <v>236</v>
      </c>
      <c r="P13" s="397" t="s">
        <v>105</v>
      </c>
      <c r="Q13" s="701"/>
      <c r="R13" s="991"/>
    </row>
    <row r="14" spans="2:18" ht="16.5" customHeight="1" x14ac:dyDescent="0.15">
      <c r="B14" s="883" t="s">
        <v>1586</v>
      </c>
      <c r="C14" s="809">
        <v>1583</v>
      </c>
      <c r="D14" s="808">
        <v>1813</v>
      </c>
      <c r="E14" s="808">
        <v>3316</v>
      </c>
      <c r="F14" s="808">
        <v>98</v>
      </c>
      <c r="G14" s="808">
        <v>4700</v>
      </c>
      <c r="H14" s="808">
        <v>143</v>
      </c>
      <c r="I14" s="808">
        <v>4608</v>
      </c>
      <c r="J14" s="808">
        <v>136</v>
      </c>
      <c r="K14" s="808">
        <v>150</v>
      </c>
      <c r="L14" s="808">
        <v>142</v>
      </c>
      <c r="M14" s="808">
        <v>4</v>
      </c>
      <c r="N14" s="808">
        <v>8066</v>
      </c>
      <c r="O14" s="807">
        <v>238</v>
      </c>
      <c r="P14" s="397" t="s">
        <v>106</v>
      </c>
      <c r="Q14" s="701"/>
      <c r="R14" s="991"/>
    </row>
    <row r="15" spans="2:18" ht="16.5" customHeight="1" x14ac:dyDescent="0.15">
      <c r="B15" s="883" t="s">
        <v>1587</v>
      </c>
      <c r="C15" s="809">
        <v>1431</v>
      </c>
      <c r="D15" s="808">
        <v>1705</v>
      </c>
      <c r="E15" s="808">
        <v>3065</v>
      </c>
      <c r="F15" s="808">
        <v>91</v>
      </c>
      <c r="G15" s="808">
        <v>4672</v>
      </c>
      <c r="H15" s="808">
        <v>143</v>
      </c>
      <c r="I15" s="808">
        <v>4582</v>
      </c>
      <c r="J15" s="808">
        <v>135</v>
      </c>
      <c r="K15" s="808">
        <v>150</v>
      </c>
      <c r="L15" s="808">
        <v>142</v>
      </c>
      <c r="M15" s="808">
        <v>4</v>
      </c>
      <c r="N15" s="808">
        <v>7789</v>
      </c>
      <c r="O15" s="807">
        <v>230</v>
      </c>
      <c r="P15" s="397" t="s">
        <v>107</v>
      </c>
      <c r="Q15" s="701"/>
      <c r="R15" s="991"/>
    </row>
    <row r="16" spans="2:18" ht="16.5" customHeight="1" x14ac:dyDescent="0.15">
      <c r="B16" s="883" t="s">
        <v>1588</v>
      </c>
      <c r="C16" s="809">
        <v>1503</v>
      </c>
      <c r="D16" s="808">
        <v>1770</v>
      </c>
      <c r="E16" s="808">
        <v>3197</v>
      </c>
      <c r="F16" s="808">
        <v>95</v>
      </c>
      <c r="G16" s="808">
        <v>4673</v>
      </c>
      <c r="H16" s="808">
        <v>143</v>
      </c>
      <c r="I16" s="808">
        <v>4583</v>
      </c>
      <c r="J16" s="808">
        <v>136</v>
      </c>
      <c r="K16" s="808">
        <v>110</v>
      </c>
      <c r="L16" s="808">
        <v>104</v>
      </c>
      <c r="M16" s="808">
        <v>3</v>
      </c>
      <c r="N16" s="808">
        <v>7884</v>
      </c>
      <c r="O16" s="807">
        <v>234</v>
      </c>
      <c r="P16" s="397" t="s">
        <v>89</v>
      </c>
      <c r="Q16" s="701"/>
      <c r="R16" s="991"/>
    </row>
    <row r="17" spans="2:18" ht="16.5" customHeight="1" x14ac:dyDescent="0.15">
      <c r="B17" s="883" t="s">
        <v>1589</v>
      </c>
      <c r="C17" s="809">
        <v>1453</v>
      </c>
      <c r="D17" s="808">
        <v>1775</v>
      </c>
      <c r="E17" s="808">
        <v>3156</v>
      </c>
      <c r="F17" s="808">
        <v>94</v>
      </c>
      <c r="G17" s="808">
        <v>4674</v>
      </c>
      <c r="H17" s="808">
        <v>143</v>
      </c>
      <c r="I17" s="808">
        <v>4583</v>
      </c>
      <c r="J17" s="808">
        <v>137</v>
      </c>
      <c r="K17" s="808">
        <v>141</v>
      </c>
      <c r="L17" s="808">
        <v>134</v>
      </c>
      <c r="M17" s="808">
        <v>4</v>
      </c>
      <c r="N17" s="808">
        <v>7874</v>
      </c>
      <c r="O17" s="807">
        <v>235</v>
      </c>
      <c r="P17" s="397" t="s">
        <v>90</v>
      </c>
      <c r="R17" s="991"/>
    </row>
    <row r="18" spans="2:18" ht="16.5" customHeight="1" x14ac:dyDescent="0.15">
      <c r="B18" s="883" t="s">
        <v>1590</v>
      </c>
      <c r="C18" s="809">
        <v>1566</v>
      </c>
      <c r="D18" s="808">
        <v>1663</v>
      </c>
      <c r="E18" s="808">
        <v>3150</v>
      </c>
      <c r="F18" s="808">
        <v>94</v>
      </c>
      <c r="G18" s="808">
        <v>4675</v>
      </c>
      <c r="H18" s="808">
        <v>143</v>
      </c>
      <c r="I18" s="808">
        <v>4584</v>
      </c>
      <c r="J18" s="808">
        <v>137</v>
      </c>
      <c r="K18" s="808">
        <v>126</v>
      </c>
      <c r="L18" s="808">
        <v>120</v>
      </c>
      <c r="M18" s="808">
        <v>4</v>
      </c>
      <c r="N18" s="808">
        <v>7854</v>
      </c>
      <c r="O18" s="807">
        <v>234</v>
      </c>
      <c r="P18" s="397" t="s">
        <v>91</v>
      </c>
      <c r="R18" s="991"/>
    </row>
    <row r="19" spans="2:18" ht="16.5" customHeight="1" x14ac:dyDescent="0.15">
      <c r="B19" s="883" t="s">
        <v>1591</v>
      </c>
      <c r="C19" s="809">
        <v>1311</v>
      </c>
      <c r="D19" s="808">
        <v>1740</v>
      </c>
      <c r="E19" s="808">
        <v>2985</v>
      </c>
      <c r="F19" s="808">
        <v>90</v>
      </c>
      <c r="G19" s="808">
        <v>4674</v>
      </c>
      <c r="H19" s="808">
        <v>143</v>
      </c>
      <c r="I19" s="808">
        <v>4584</v>
      </c>
      <c r="J19" s="808">
        <v>138</v>
      </c>
      <c r="K19" s="808">
        <v>126</v>
      </c>
      <c r="L19" s="808">
        <v>120</v>
      </c>
      <c r="M19" s="808">
        <v>4</v>
      </c>
      <c r="N19" s="808">
        <v>7688</v>
      </c>
      <c r="O19" s="807">
        <v>231</v>
      </c>
      <c r="P19" s="411">
        <v>43831</v>
      </c>
      <c r="R19" s="991"/>
    </row>
    <row r="20" spans="2:18" ht="16.5" customHeight="1" x14ac:dyDescent="0.15">
      <c r="B20" s="883" t="s">
        <v>1580</v>
      </c>
      <c r="C20" s="809">
        <v>1410</v>
      </c>
      <c r="D20" s="808">
        <v>1591</v>
      </c>
      <c r="E20" s="808">
        <v>2931</v>
      </c>
      <c r="F20" s="808">
        <v>88</v>
      </c>
      <c r="G20" s="808">
        <v>4674</v>
      </c>
      <c r="H20" s="808">
        <v>143</v>
      </c>
      <c r="I20" s="808">
        <v>4584</v>
      </c>
      <c r="J20" s="808">
        <v>138</v>
      </c>
      <c r="K20" s="808">
        <v>126</v>
      </c>
      <c r="L20" s="808">
        <v>120</v>
      </c>
      <c r="M20" s="808">
        <v>4</v>
      </c>
      <c r="N20" s="808">
        <v>7634</v>
      </c>
      <c r="O20" s="807">
        <v>229</v>
      </c>
      <c r="P20" s="397" t="s">
        <v>86</v>
      </c>
      <c r="R20" s="991"/>
    </row>
    <row r="21" spans="2:18" ht="16.5" customHeight="1" x14ac:dyDescent="0.15">
      <c r="B21" s="884" t="s">
        <v>1581</v>
      </c>
      <c r="C21" s="806">
        <v>1373</v>
      </c>
      <c r="D21" s="804">
        <v>1542</v>
      </c>
      <c r="E21" s="805">
        <v>2846</v>
      </c>
      <c r="F21" s="804">
        <v>86</v>
      </c>
      <c r="G21" s="804">
        <v>4675</v>
      </c>
      <c r="H21" s="804">
        <v>143</v>
      </c>
      <c r="I21" s="804">
        <v>4584</v>
      </c>
      <c r="J21" s="804">
        <v>138</v>
      </c>
      <c r="K21" s="804">
        <v>194</v>
      </c>
      <c r="L21" s="804">
        <v>184</v>
      </c>
      <c r="M21" s="804">
        <v>6</v>
      </c>
      <c r="N21" s="804">
        <v>7614</v>
      </c>
      <c r="O21" s="803">
        <v>229</v>
      </c>
      <c r="P21" s="784" t="s">
        <v>87</v>
      </c>
      <c r="Q21" s="993"/>
      <c r="R21" s="991"/>
    </row>
    <row r="22" spans="2:18" ht="16.5" customHeight="1" x14ac:dyDescent="0.15">
      <c r="B22" s="382" t="s">
        <v>513</v>
      </c>
      <c r="C22" s="382"/>
      <c r="D22" s="382"/>
      <c r="E22" s="382"/>
      <c r="F22" s="382"/>
      <c r="G22" s="701"/>
      <c r="H22" s="881"/>
      <c r="I22" s="881" t="s">
        <v>716</v>
      </c>
      <c r="J22" s="382"/>
      <c r="K22" s="382"/>
      <c r="L22" s="382"/>
      <c r="M22" s="382"/>
      <c r="N22" s="382"/>
      <c r="O22" s="382"/>
      <c r="P22" s="382"/>
      <c r="R22" s="991"/>
    </row>
    <row r="23" spans="2:18" ht="16.5" customHeight="1" x14ac:dyDescent="0.15">
      <c r="B23" s="382" t="s">
        <v>512</v>
      </c>
      <c r="C23" s="382"/>
      <c r="D23" s="382"/>
      <c r="E23" s="382"/>
      <c r="F23" s="382"/>
      <c r="G23" s="701"/>
      <c r="H23" s="382"/>
      <c r="I23" s="382" t="s">
        <v>717</v>
      </c>
      <c r="J23" s="382"/>
      <c r="K23" s="382"/>
      <c r="L23" s="382"/>
      <c r="M23" s="382"/>
      <c r="N23" s="382"/>
      <c r="O23" s="382"/>
      <c r="P23" s="382"/>
      <c r="R23" s="991"/>
    </row>
    <row r="24" spans="2:18" ht="16.5" customHeight="1" x14ac:dyDescent="0.15">
      <c r="B24" s="802"/>
      <c r="C24" s="835"/>
      <c r="D24" s="835"/>
      <c r="E24" s="835"/>
      <c r="F24" s="835"/>
      <c r="G24" s="835"/>
      <c r="H24" s="835"/>
      <c r="I24" s="835"/>
      <c r="J24" s="835"/>
      <c r="K24" s="835"/>
      <c r="L24" s="835"/>
      <c r="M24" s="835"/>
      <c r="N24" s="835"/>
      <c r="O24" s="835"/>
      <c r="P24" s="835"/>
      <c r="R24" s="991"/>
    </row>
    <row r="25" spans="2:18" ht="16.5" customHeight="1" x14ac:dyDescent="0.15">
      <c r="B25" s="777" t="s">
        <v>511</v>
      </c>
      <c r="C25" s="835"/>
      <c r="D25" s="835"/>
      <c r="E25" s="835"/>
      <c r="F25" s="835"/>
      <c r="G25" s="835"/>
      <c r="H25" s="835"/>
      <c r="I25" s="835"/>
      <c r="J25" s="835"/>
      <c r="K25" s="835"/>
      <c r="L25" s="835"/>
      <c r="M25" s="835"/>
      <c r="N25" s="835"/>
      <c r="O25" s="835"/>
      <c r="P25" s="835"/>
    </row>
    <row r="26" spans="2:18" ht="22.5" customHeight="1" x14ac:dyDescent="0.15">
      <c r="B26" s="1076" t="s">
        <v>510</v>
      </c>
      <c r="C26" s="1078" t="s">
        <v>509</v>
      </c>
      <c r="D26" s="1079"/>
      <c r="E26" s="871" t="s">
        <v>718</v>
      </c>
      <c r="F26" s="800" t="s">
        <v>508</v>
      </c>
      <c r="G26" s="800" t="s">
        <v>507</v>
      </c>
      <c r="H26" s="867" t="s">
        <v>506</v>
      </c>
      <c r="I26" s="865" t="s">
        <v>505</v>
      </c>
      <c r="J26" s="1080" t="s">
        <v>719</v>
      </c>
      <c r="K26" s="801"/>
      <c r="L26" s="801"/>
      <c r="M26" s="801"/>
      <c r="N26" s="701"/>
      <c r="O26" s="701"/>
      <c r="P26" s="385"/>
    </row>
    <row r="27" spans="2:18" ht="28.5" customHeight="1" x14ac:dyDescent="0.15">
      <c r="B27" s="1077"/>
      <c r="C27" s="872" t="s">
        <v>504</v>
      </c>
      <c r="D27" s="800" t="s">
        <v>720</v>
      </c>
      <c r="E27" s="799" t="s">
        <v>504</v>
      </c>
      <c r="F27" s="872" t="s">
        <v>504</v>
      </c>
      <c r="G27" s="872" t="s">
        <v>504</v>
      </c>
      <c r="H27" s="872" t="s">
        <v>503</v>
      </c>
      <c r="I27" s="799" t="s">
        <v>503</v>
      </c>
      <c r="J27" s="1081"/>
      <c r="K27" s="798"/>
      <c r="L27" s="798"/>
      <c r="M27" s="798"/>
      <c r="N27" s="701"/>
      <c r="O27" s="701"/>
      <c r="P27" s="385"/>
    </row>
    <row r="28" spans="2:18" ht="16.5" customHeight="1" x14ac:dyDescent="0.15">
      <c r="B28" s="992"/>
      <c r="C28" s="797"/>
      <c r="D28" s="382"/>
      <c r="E28" s="382"/>
      <c r="F28" s="796"/>
      <c r="G28" s="796"/>
      <c r="H28" s="796"/>
      <c r="I28" s="796"/>
      <c r="J28" s="554"/>
      <c r="K28" s="385"/>
      <c r="L28" s="385"/>
      <c r="M28" s="385"/>
      <c r="N28" s="701"/>
      <c r="O28" s="701"/>
      <c r="P28" s="385"/>
    </row>
    <row r="29" spans="2:18" ht="16.5" customHeight="1" x14ac:dyDescent="0.15">
      <c r="B29" s="883" t="s">
        <v>1579</v>
      </c>
      <c r="C29" s="794">
        <v>43110.146595704129</v>
      </c>
      <c r="D29" s="790">
        <v>62.677269274654662</v>
      </c>
      <c r="E29" s="87">
        <v>40107.905117406714</v>
      </c>
      <c r="F29" s="794">
        <v>52547.996729354047</v>
      </c>
      <c r="G29" s="794">
        <v>50584.571048547994</v>
      </c>
      <c r="H29" s="794">
        <v>53162.291031324414</v>
      </c>
      <c r="I29" s="793">
        <v>63308</v>
      </c>
      <c r="J29" s="411">
        <v>43466</v>
      </c>
      <c r="K29" s="792"/>
      <c r="L29" s="792"/>
      <c r="M29" s="792"/>
      <c r="N29" s="701"/>
      <c r="O29" s="701"/>
      <c r="P29" s="385"/>
    </row>
    <row r="30" spans="2:18" ht="16.5" customHeight="1" x14ac:dyDescent="0.15">
      <c r="B30" s="883" t="s">
        <v>1580</v>
      </c>
      <c r="C30" s="794">
        <v>42961.181746195529</v>
      </c>
      <c r="D30" s="790">
        <v>62.295481477747849</v>
      </c>
      <c r="E30" s="87">
        <v>37752.122728302646</v>
      </c>
      <c r="F30" s="789" t="s">
        <v>1592</v>
      </c>
      <c r="G30" s="794">
        <v>50626.783264746227</v>
      </c>
      <c r="H30" s="794">
        <v>51639.629922970475</v>
      </c>
      <c r="I30" s="789">
        <v>62884</v>
      </c>
      <c r="J30" s="397" t="s">
        <v>86</v>
      </c>
      <c r="K30" s="783"/>
      <c r="L30" s="783"/>
      <c r="M30" s="783"/>
      <c r="N30" s="701"/>
      <c r="O30" s="701"/>
      <c r="P30" s="385"/>
    </row>
    <row r="31" spans="2:18" ht="16.5" customHeight="1" x14ac:dyDescent="0.15">
      <c r="B31" s="883" t="s">
        <v>1581</v>
      </c>
      <c r="C31" s="794">
        <v>45969.815473684954</v>
      </c>
      <c r="D31" s="795">
        <v>65.740728044210428</v>
      </c>
      <c r="E31" s="87">
        <v>39733.918261784049</v>
      </c>
      <c r="F31" s="789">
        <v>56805.025125628141</v>
      </c>
      <c r="G31" s="794">
        <v>50333.907781862741</v>
      </c>
      <c r="H31" s="794">
        <v>54831.836061413524</v>
      </c>
      <c r="I31" s="789">
        <v>60953</v>
      </c>
      <c r="J31" s="397" t="s">
        <v>87</v>
      </c>
      <c r="K31" s="783"/>
      <c r="L31" s="783"/>
      <c r="M31" s="783"/>
      <c r="N31" s="701"/>
      <c r="O31" s="701"/>
      <c r="P31" s="385"/>
    </row>
    <row r="32" spans="2:18" ht="16.5" customHeight="1" x14ac:dyDescent="0.15">
      <c r="B32" s="883" t="s">
        <v>1582</v>
      </c>
      <c r="C32" s="794">
        <v>48149.674018772712</v>
      </c>
      <c r="D32" s="790">
        <v>68.882895022147409</v>
      </c>
      <c r="E32" s="87">
        <v>42279.806774688979</v>
      </c>
      <c r="F32" s="789" t="s">
        <v>1592</v>
      </c>
      <c r="G32" s="794" t="s">
        <v>1592</v>
      </c>
      <c r="H32" s="794">
        <v>57625.803348809211</v>
      </c>
      <c r="I32" s="789">
        <v>55607</v>
      </c>
      <c r="J32" s="397" t="s">
        <v>88</v>
      </c>
      <c r="K32" s="783"/>
      <c r="L32" s="783"/>
      <c r="M32" s="783"/>
      <c r="N32" s="701"/>
      <c r="O32" s="701"/>
      <c r="P32" s="385"/>
    </row>
    <row r="33" spans="2:16" ht="16.5" customHeight="1" x14ac:dyDescent="0.15">
      <c r="B33" s="883" t="s">
        <v>1583</v>
      </c>
      <c r="C33" s="794">
        <v>51036.876361174669</v>
      </c>
      <c r="D33" s="790">
        <v>73.092251190327545</v>
      </c>
      <c r="E33" s="87">
        <v>44209.199712440903</v>
      </c>
      <c r="F33" s="789">
        <v>57274.309278350513</v>
      </c>
      <c r="G33" s="794">
        <v>53409.227820372398</v>
      </c>
      <c r="H33" s="794">
        <v>58446.932749863394</v>
      </c>
      <c r="I33" s="789">
        <v>54666</v>
      </c>
      <c r="J33" s="397" t="s">
        <v>715</v>
      </c>
      <c r="K33" s="783"/>
      <c r="L33" s="783"/>
      <c r="M33" s="783"/>
      <c r="N33" s="701"/>
      <c r="O33" s="701"/>
      <c r="P33" s="385"/>
    </row>
    <row r="34" spans="2:16" ht="16.5" customHeight="1" x14ac:dyDescent="0.15">
      <c r="B34" s="883" t="s">
        <v>1584</v>
      </c>
      <c r="C34" s="794">
        <v>50014.440208895729</v>
      </c>
      <c r="D34" s="790">
        <v>72.902001804963461</v>
      </c>
      <c r="E34" s="87">
        <v>43704.450446639596</v>
      </c>
      <c r="F34" s="789">
        <v>51669.115191986639</v>
      </c>
      <c r="G34" s="794">
        <v>53807.04845814978</v>
      </c>
      <c r="H34" s="794">
        <v>52996.631352366232</v>
      </c>
      <c r="I34" s="789">
        <v>53068</v>
      </c>
      <c r="J34" s="397" t="s">
        <v>104</v>
      </c>
      <c r="K34" s="783"/>
      <c r="L34" s="783"/>
      <c r="M34" s="783"/>
      <c r="N34" s="701"/>
      <c r="O34" s="701"/>
      <c r="P34" s="385"/>
    </row>
    <row r="35" spans="2:16" ht="16.5" customHeight="1" x14ac:dyDescent="0.15">
      <c r="B35" s="883" t="s">
        <v>1585</v>
      </c>
      <c r="C35" s="794">
        <v>45741.102093643429</v>
      </c>
      <c r="D35" s="790">
        <v>67.339895444071814</v>
      </c>
      <c r="E35" s="87">
        <v>39217.34098189442</v>
      </c>
      <c r="F35" s="789">
        <v>54300.269058295969</v>
      </c>
      <c r="G35" s="794" t="s">
        <v>1592</v>
      </c>
      <c r="H35" s="794">
        <v>49264.345739486904</v>
      </c>
      <c r="I35" s="789">
        <v>53300</v>
      </c>
      <c r="J35" s="397" t="s">
        <v>105</v>
      </c>
      <c r="K35" s="783"/>
      <c r="L35" s="783"/>
      <c r="M35" s="783"/>
      <c r="N35" s="701"/>
      <c r="O35" s="701"/>
      <c r="P35" s="385"/>
    </row>
    <row r="36" spans="2:16" ht="16.5" customHeight="1" x14ac:dyDescent="0.15">
      <c r="B36" s="883" t="s">
        <v>1586</v>
      </c>
      <c r="C36" s="794">
        <v>45387.617793237136</v>
      </c>
      <c r="D36" s="790">
        <v>67.330759419624286</v>
      </c>
      <c r="E36" s="87">
        <v>38263.390644911146</v>
      </c>
      <c r="F36" s="789">
        <v>51359.753045219419</v>
      </c>
      <c r="G36" s="794" t="s">
        <v>1592</v>
      </c>
      <c r="H36" s="794">
        <v>42446.632362010881</v>
      </c>
      <c r="I36" s="789">
        <v>56053</v>
      </c>
      <c r="J36" s="397" t="s">
        <v>106</v>
      </c>
      <c r="K36" s="783"/>
      <c r="L36" s="783"/>
      <c r="M36" s="783"/>
      <c r="N36" s="701"/>
      <c r="O36" s="701"/>
      <c r="P36" s="385"/>
    </row>
    <row r="37" spans="2:16" ht="16.5" customHeight="1" x14ac:dyDescent="0.15">
      <c r="B37" s="883" t="s">
        <v>1587</v>
      </c>
      <c r="C37" s="794">
        <v>43125.250826902855</v>
      </c>
      <c r="D37" s="790">
        <v>64.292579743062035</v>
      </c>
      <c r="E37" s="87">
        <v>37209.4278274506</v>
      </c>
      <c r="F37" s="789">
        <v>53235.504412914757</v>
      </c>
      <c r="G37" s="794">
        <v>56755.543388995349</v>
      </c>
      <c r="H37" s="794">
        <v>41856.068384015663</v>
      </c>
      <c r="I37" s="789">
        <v>52884</v>
      </c>
      <c r="J37" s="397" t="s">
        <v>107</v>
      </c>
      <c r="K37" s="783"/>
      <c r="L37" s="783"/>
      <c r="M37" s="783"/>
      <c r="N37" s="701"/>
      <c r="O37" s="701"/>
      <c r="P37" s="385"/>
    </row>
    <row r="38" spans="2:16" ht="16.5" customHeight="1" x14ac:dyDescent="0.15">
      <c r="B38" s="883" t="s">
        <v>1588</v>
      </c>
      <c r="C38" s="794">
        <v>44133.728199093035</v>
      </c>
      <c r="D38" s="790">
        <v>65.088042390066164</v>
      </c>
      <c r="E38" s="87">
        <v>37026.339378095297</v>
      </c>
      <c r="F38" s="789">
        <v>53339.025615268707</v>
      </c>
      <c r="G38" s="794" t="s">
        <v>1592</v>
      </c>
      <c r="H38" s="794">
        <v>44757.471424872652</v>
      </c>
      <c r="I38" s="789">
        <v>52309</v>
      </c>
      <c r="J38" s="397" t="s">
        <v>89</v>
      </c>
      <c r="K38" s="783"/>
      <c r="L38" s="783"/>
      <c r="M38" s="783"/>
      <c r="N38" s="701"/>
      <c r="O38" s="701"/>
      <c r="P38" s="385"/>
    </row>
    <row r="39" spans="2:16" ht="16.5" customHeight="1" x14ac:dyDescent="0.15">
      <c r="B39" s="883" t="s">
        <v>1589</v>
      </c>
      <c r="C39" s="794">
        <v>44436.02041316461</v>
      </c>
      <c r="D39" s="790">
        <v>64.943465206629938</v>
      </c>
      <c r="E39" s="87">
        <v>39157.763640980636</v>
      </c>
      <c r="F39" s="789">
        <v>53556.336849154526</v>
      </c>
      <c r="G39" s="794">
        <v>52099.11479555993</v>
      </c>
      <c r="H39" s="794">
        <v>47032.461971877594</v>
      </c>
      <c r="I39" s="789">
        <v>53130</v>
      </c>
      <c r="J39" s="397" t="s">
        <v>90</v>
      </c>
      <c r="K39" s="783"/>
      <c r="L39" s="783"/>
      <c r="M39" s="783"/>
      <c r="N39" s="701"/>
      <c r="O39" s="701"/>
      <c r="P39" s="385"/>
    </row>
    <row r="40" spans="2:16" ht="16.5" customHeight="1" x14ac:dyDescent="0.15">
      <c r="B40" s="883" t="s">
        <v>1590</v>
      </c>
      <c r="C40" s="794">
        <v>46075.635186584688</v>
      </c>
      <c r="D40" s="790">
        <v>67.240868555560098</v>
      </c>
      <c r="E40" s="87">
        <v>41248.526956576519</v>
      </c>
      <c r="F40" s="789">
        <v>54503.671861006631</v>
      </c>
      <c r="G40" s="794" t="s">
        <v>1592</v>
      </c>
      <c r="H40" s="794">
        <v>51848.619138407303</v>
      </c>
      <c r="I40" s="789">
        <v>53338</v>
      </c>
      <c r="J40" s="397" t="s">
        <v>91</v>
      </c>
      <c r="K40" s="783"/>
      <c r="L40" s="783"/>
      <c r="M40" s="783"/>
      <c r="N40" s="701"/>
      <c r="O40" s="701"/>
      <c r="P40" s="385"/>
    </row>
    <row r="41" spans="2:16" ht="16.5" customHeight="1" x14ac:dyDescent="0.15">
      <c r="B41" s="883" t="s">
        <v>1591</v>
      </c>
      <c r="C41" s="791">
        <v>48354.239337666266</v>
      </c>
      <c r="D41" s="790">
        <v>70.327311609746673</v>
      </c>
      <c r="E41" s="87">
        <v>43745.122804752507</v>
      </c>
      <c r="F41" s="789">
        <v>54405.933600188371</v>
      </c>
      <c r="G41" s="794">
        <v>70802.551191675069</v>
      </c>
      <c r="H41" s="794">
        <v>55326.741139692487</v>
      </c>
      <c r="I41" s="793">
        <v>52514</v>
      </c>
      <c r="J41" s="411">
        <v>43466</v>
      </c>
      <c r="K41" s="792"/>
      <c r="L41" s="792"/>
      <c r="M41" s="792"/>
      <c r="N41" s="701"/>
      <c r="O41" s="701"/>
      <c r="P41" s="385"/>
    </row>
    <row r="42" spans="2:16" ht="16.5" customHeight="1" x14ac:dyDescent="0.15">
      <c r="B42" s="883" t="s">
        <v>1580</v>
      </c>
      <c r="C42" s="791">
        <v>48647.589153781482</v>
      </c>
      <c r="D42" s="790">
        <v>70.631195641093683</v>
      </c>
      <c r="E42" s="733">
        <v>44023.510719407968</v>
      </c>
      <c r="F42" s="789" t="s">
        <v>1592</v>
      </c>
      <c r="G42" s="789" t="s">
        <v>1592</v>
      </c>
      <c r="H42" s="789">
        <v>54549.967068520193</v>
      </c>
      <c r="I42" s="789">
        <v>52910</v>
      </c>
      <c r="J42" s="397" t="s">
        <v>86</v>
      </c>
      <c r="K42" s="783"/>
      <c r="L42" s="783"/>
      <c r="M42" s="783"/>
      <c r="N42" s="701"/>
      <c r="O42" s="701"/>
      <c r="P42" s="385"/>
    </row>
    <row r="43" spans="2:16" ht="16.5" customHeight="1" x14ac:dyDescent="0.15">
      <c r="B43" s="884" t="s">
        <v>1581</v>
      </c>
      <c r="C43" s="788">
        <v>42227.837811089521</v>
      </c>
      <c r="D43" s="787">
        <v>62.161923410306663</v>
      </c>
      <c r="E43" s="786">
        <v>40798.642420058815</v>
      </c>
      <c r="F43" s="785">
        <v>32501.996853443059</v>
      </c>
      <c r="G43" s="785" t="s">
        <v>1592</v>
      </c>
      <c r="H43" s="785">
        <v>45518.494288104914</v>
      </c>
      <c r="I43" s="785">
        <v>53357.776688979327</v>
      </c>
      <c r="J43" s="784" t="s">
        <v>87</v>
      </c>
      <c r="K43" s="993"/>
      <c r="L43" s="783"/>
      <c r="M43" s="783"/>
      <c r="N43" s="701"/>
      <c r="O43" s="701"/>
      <c r="P43" s="385"/>
    </row>
    <row r="44" spans="2:16" ht="16.5" customHeight="1" x14ac:dyDescent="0.15">
      <c r="B44" s="382" t="s">
        <v>502</v>
      </c>
      <c r="C44" s="382"/>
      <c r="D44" s="382"/>
      <c r="E44" s="382"/>
      <c r="F44" s="382"/>
      <c r="G44" s="701"/>
      <c r="H44" s="382"/>
      <c r="I44" s="382" t="s">
        <v>721</v>
      </c>
      <c r="J44" s="382"/>
      <c r="K44" s="382"/>
      <c r="L44" s="382"/>
      <c r="M44" s="382"/>
      <c r="N44" s="382"/>
      <c r="O44" s="382"/>
      <c r="P44" s="382"/>
    </row>
    <row r="45" spans="2:16" ht="16.5" customHeight="1" x14ac:dyDescent="0.15">
      <c r="B45" s="382" t="s">
        <v>550</v>
      </c>
      <c r="C45" s="382"/>
      <c r="D45" s="382"/>
      <c r="E45" s="382"/>
      <c r="F45" s="382"/>
      <c r="G45" s="701"/>
      <c r="H45" s="881"/>
      <c r="I45" s="881" t="s">
        <v>722</v>
      </c>
      <c r="J45" s="382"/>
      <c r="K45" s="382"/>
      <c r="L45" s="382"/>
      <c r="M45" s="382"/>
      <c r="N45" s="382"/>
      <c r="O45" s="382"/>
      <c r="P45" s="382"/>
    </row>
    <row r="46" spans="2:16" ht="16.5" customHeight="1" x14ac:dyDescent="0.15">
      <c r="B46" s="881" t="s">
        <v>501</v>
      </c>
      <c r="C46" s="835"/>
      <c r="D46" s="835"/>
      <c r="E46" s="835"/>
      <c r="F46" s="835"/>
      <c r="G46" s="835"/>
      <c r="H46" s="881"/>
      <c r="I46" s="881" t="s">
        <v>723</v>
      </c>
      <c r="J46" s="835"/>
      <c r="K46" s="835"/>
      <c r="L46" s="835"/>
      <c r="M46" s="835"/>
      <c r="N46" s="835"/>
      <c r="O46" s="835"/>
      <c r="P46" s="835"/>
    </row>
    <row r="47" spans="2:16" ht="16.5" customHeight="1" x14ac:dyDescent="0.15">
      <c r="B47" s="881" t="s">
        <v>500</v>
      </c>
      <c r="C47" s="835"/>
      <c r="D47" s="835"/>
      <c r="E47" s="835"/>
      <c r="F47" s="835"/>
      <c r="G47" s="835"/>
      <c r="H47" s="881"/>
      <c r="I47" s="881" t="s">
        <v>724</v>
      </c>
      <c r="J47" s="835"/>
      <c r="K47" s="835"/>
      <c r="L47" s="835"/>
      <c r="M47" s="835"/>
      <c r="N47" s="835"/>
      <c r="O47" s="835"/>
      <c r="P47" s="835"/>
    </row>
    <row r="48" spans="2:16" ht="16.5" customHeight="1" x14ac:dyDescent="0.15">
      <c r="B48" s="881" t="s">
        <v>499</v>
      </c>
      <c r="C48" s="835"/>
      <c r="D48" s="835"/>
      <c r="E48" s="835"/>
      <c r="F48" s="835"/>
      <c r="G48" s="835"/>
      <c r="H48" s="881"/>
      <c r="I48" s="881" t="s">
        <v>725</v>
      </c>
      <c r="J48" s="835"/>
      <c r="K48" s="835"/>
      <c r="L48" s="835"/>
      <c r="M48" s="835"/>
      <c r="N48" s="835"/>
      <c r="O48" s="835"/>
      <c r="P48" s="835"/>
    </row>
  </sheetData>
  <mergeCells count="14">
    <mergeCell ref="P3:P5"/>
    <mergeCell ref="F4:F5"/>
    <mergeCell ref="J4:J5"/>
    <mergeCell ref="K4:K5"/>
    <mergeCell ref="L4:L5"/>
    <mergeCell ref="M4:M5"/>
    <mergeCell ref="N4:N5"/>
    <mergeCell ref="O4:O5"/>
    <mergeCell ref="B26:B27"/>
    <mergeCell ref="C26:D26"/>
    <mergeCell ref="J26:J27"/>
    <mergeCell ref="B3:B5"/>
    <mergeCell ref="G3:J3"/>
    <mergeCell ref="K3:M3"/>
  </mergeCells>
  <phoneticPr fontId="28"/>
  <pageMargins left="0.59055118110236227" right="0.59055118110236227" top="0.59055118110236227" bottom="0.59055118110236227" header="0.31496062992125984" footer="0.31496062992125984"/>
  <pageSetup paperSize="9" scale="94" orientation="portrait" r:id="rId1"/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view="pageBreakPreview" topLeftCell="A31" zoomScaleNormal="100" zoomScaleSheetLayoutView="75" workbookViewId="0">
      <selection activeCell="L42" sqref="L42"/>
    </sheetView>
  </sheetViews>
  <sheetFormatPr defaultRowHeight="13.5" x14ac:dyDescent="0.15"/>
  <cols>
    <col min="1" max="1" width="12.125" style="670" customWidth="1"/>
    <col min="2" max="3" width="9.5" style="670" bestFit="1" customWidth="1"/>
    <col min="4" max="4" width="9" style="670"/>
    <col min="5" max="5" width="5.625" style="670" customWidth="1"/>
    <col min="6" max="6" width="9.375" style="670" customWidth="1"/>
    <col min="7" max="7" width="9" style="670"/>
    <col min="8" max="8" width="8.75" style="670" bestFit="1" customWidth="1"/>
    <col min="9" max="10" width="6" style="670" customWidth="1"/>
    <col min="11" max="11" width="8.5" style="670" customWidth="1"/>
    <col min="12" max="12" width="13.625" style="670" customWidth="1"/>
    <col min="13" max="13" width="10.375" style="670" customWidth="1"/>
    <col min="14" max="14" width="13.5" style="670" customWidth="1"/>
    <col min="15" max="18" width="10.375" style="670" customWidth="1"/>
    <col min="19" max="19" width="11.25" style="670" bestFit="1" customWidth="1"/>
    <col min="20" max="16384" width="9" style="670"/>
  </cols>
  <sheetData>
    <row r="1" spans="1:15" s="701" customFormat="1" ht="20.100000000000001" customHeight="1" x14ac:dyDescent="0.15">
      <c r="A1" s="702" t="s">
        <v>763</v>
      </c>
    </row>
    <row r="2" spans="1:15" s="701" customFormat="1" ht="20.100000000000001" customHeight="1" x14ac:dyDescent="0.15">
      <c r="A2" s="702" t="s">
        <v>1593</v>
      </c>
    </row>
    <row r="3" spans="1:15" s="701" customFormat="1" ht="20.100000000000001" customHeight="1" x14ac:dyDescent="0.15">
      <c r="A3" s="702" t="s">
        <v>1594</v>
      </c>
    </row>
    <row r="4" spans="1:15" s="672" customFormat="1" ht="38.25" customHeight="1" x14ac:dyDescent="0.15">
      <c r="A4" s="1089" t="s">
        <v>483</v>
      </c>
      <c r="B4" s="1100" t="s">
        <v>1595</v>
      </c>
      <c r="C4" s="1101"/>
      <c r="D4" s="1101"/>
      <c r="E4" s="1102"/>
      <c r="F4" s="728" t="s">
        <v>482</v>
      </c>
      <c r="G4" s="727"/>
      <c r="H4" s="727"/>
      <c r="I4" s="1103" t="s">
        <v>481</v>
      </c>
      <c r="J4" s="1103" t="s">
        <v>726</v>
      </c>
      <c r="K4" s="1105" t="s">
        <v>1596</v>
      </c>
    </row>
    <row r="5" spans="1:15" s="672" customFormat="1" ht="28.9" customHeight="1" x14ac:dyDescent="0.15">
      <c r="A5" s="1021"/>
      <c r="B5" s="726" t="s">
        <v>480</v>
      </c>
      <c r="C5" s="725" t="s">
        <v>727</v>
      </c>
      <c r="D5" s="725" t="s">
        <v>728</v>
      </c>
      <c r="E5" s="694" t="s">
        <v>479</v>
      </c>
      <c r="F5" s="724" t="s">
        <v>263</v>
      </c>
      <c r="G5" s="723" t="s">
        <v>478</v>
      </c>
      <c r="H5" s="723" t="s">
        <v>477</v>
      </c>
      <c r="I5" s="1104"/>
      <c r="J5" s="1104"/>
      <c r="K5" s="1106"/>
    </row>
    <row r="6" spans="1:15" s="672" customFormat="1" ht="31.5" x14ac:dyDescent="0.15">
      <c r="A6" s="1099"/>
      <c r="B6" s="722" t="s">
        <v>729</v>
      </c>
      <c r="C6" s="721" t="s">
        <v>1597</v>
      </c>
      <c r="D6" s="721" t="s">
        <v>1598</v>
      </c>
      <c r="E6" s="691" t="s">
        <v>730</v>
      </c>
      <c r="F6" s="722" t="s">
        <v>729</v>
      </c>
      <c r="G6" s="721" t="s">
        <v>731</v>
      </c>
      <c r="H6" s="721" t="s">
        <v>732</v>
      </c>
      <c r="I6" s="691" t="s">
        <v>1599</v>
      </c>
      <c r="J6" s="691" t="s">
        <v>733</v>
      </c>
      <c r="K6" s="1107"/>
    </row>
    <row r="7" spans="1:15" s="672" customFormat="1" ht="21" customHeight="1" x14ac:dyDescent="0.15">
      <c r="A7" s="682" t="s">
        <v>471</v>
      </c>
      <c r="B7" s="712">
        <v>195873223</v>
      </c>
      <c r="C7" s="712">
        <v>136622661</v>
      </c>
      <c r="D7" s="712">
        <v>59250562</v>
      </c>
      <c r="E7" s="709">
        <v>30.2</v>
      </c>
      <c r="F7" s="712">
        <v>66773806</v>
      </c>
      <c r="G7" s="712">
        <v>46423033</v>
      </c>
      <c r="H7" s="712">
        <v>20350773</v>
      </c>
      <c r="I7" s="717">
        <v>36</v>
      </c>
      <c r="J7" s="717">
        <v>1.45</v>
      </c>
      <c r="K7" s="686" t="s">
        <v>734</v>
      </c>
      <c r="L7" s="677"/>
    </row>
    <row r="8" spans="1:15" s="672" customFormat="1" ht="21" customHeight="1" x14ac:dyDescent="0.15">
      <c r="A8" s="682" t="s">
        <v>1600</v>
      </c>
      <c r="B8" s="681">
        <v>192723682</v>
      </c>
      <c r="C8" s="712">
        <v>134099183</v>
      </c>
      <c r="D8" s="681">
        <v>58624499</v>
      </c>
      <c r="E8" s="709">
        <v>30.4</v>
      </c>
      <c r="F8" s="681">
        <v>50659577</v>
      </c>
      <c r="G8" s="712">
        <v>35007958</v>
      </c>
      <c r="H8" s="681">
        <v>15651619</v>
      </c>
      <c r="I8" s="717">
        <v>35.92</v>
      </c>
      <c r="J8" s="717">
        <v>1.54</v>
      </c>
      <c r="K8" s="686" t="s">
        <v>735</v>
      </c>
      <c r="L8" s="677"/>
    </row>
    <row r="9" spans="1:15" s="672" customFormat="1" ht="21" customHeight="1" x14ac:dyDescent="0.15">
      <c r="A9" s="682" t="s">
        <v>1601</v>
      </c>
      <c r="B9" s="681">
        <v>187638721</v>
      </c>
      <c r="C9" s="712">
        <v>126864372</v>
      </c>
      <c r="D9" s="681">
        <v>60774349</v>
      </c>
      <c r="E9" s="709">
        <v>32.4</v>
      </c>
      <c r="F9" s="681">
        <v>64231061</v>
      </c>
      <c r="G9" s="712">
        <v>43343481</v>
      </c>
      <c r="H9" s="681">
        <v>20887580</v>
      </c>
      <c r="I9" s="717">
        <v>35.82</v>
      </c>
      <c r="J9" s="717">
        <v>1.52</v>
      </c>
      <c r="K9" s="686" t="s">
        <v>736</v>
      </c>
      <c r="L9" s="677"/>
      <c r="M9" s="706"/>
      <c r="N9" s="677"/>
    </row>
    <row r="10" spans="1:15" s="672" customFormat="1" ht="21" customHeight="1" x14ac:dyDescent="0.15">
      <c r="A10" s="682" t="s">
        <v>1602</v>
      </c>
      <c r="B10" s="681">
        <v>177477098</v>
      </c>
      <c r="C10" s="712">
        <v>122516011</v>
      </c>
      <c r="D10" s="681">
        <v>54961087</v>
      </c>
      <c r="E10" s="709">
        <v>31</v>
      </c>
      <c r="F10" s="681">
        <v>81322765</v>
      </c>
      <c r="G10" s="712">
        <v>56152141</v>
      </c>
      <c r="H10" s="681">
        <v>25170624</v>
      </c>
      <c r="I10" s="717">
        <v>35.81</v>
      </c>
      <c r="J10" s="717">
        <v>1.54</v>
      </c>
      <c r="K10" s="686" t="s">
        <v>737</v>
      </c>
      <c r="L10" s="677"/>
      <c r="M10" s="706"/>
      <c r="N10" s="677"/>
    </row>
    <row r="11" spans="1:15" s="672" customFormat="1" ht="21" customHeight="1" x14ac:dyDescent="0.15">
      <c r="A11" s="682" t="s">
        <v>1603</v>
      </c>
      <c r="B11" s="681">
        <v>175488885</v>
      </c>
      <c r="C11" s="712">
        <v>122776302</v>
      </c>
      <c r="D11" s="681">
        <v>52712583</v>
      </c>
      <c r="E11" s="709">
        <v>30</v>
      </c>
      <c r="F11" s="681">
        <v>73679149</v>
      </c>
      <c r="G11" s="712">
        <v>51399120</v>
      </c>
      <c r="H11" s="681">
        <v>22280029</v>
      </c>
      <c r="I11" s="717">
        <v>36.47</v>
      </c>
      <c r="J11" s="717">
        <v>1.43</v>
      </c>
      <c r="K11" s="686" t="s">
        <v>1604</v>
      </c>
      <c r="L11" s="677"/>
      <c r="M11" s="706"/>
      <c r="N11" s="677"/>
    </row>
    <row r="12" spans="1:15" s="672" customFormat="1" ht="21" customHeight="1" x14ac:dyDescent="0.15">
      <c r="A12" s="690"/>
      <c r="B12" s="712"/>
      <c r="C12" s="712"/>
      <c r="D12" s="712"/>
      <c r="E12" s="720"/>
      <c r="F12" s="712"/>
      <c r="G12" s="712"/>
      <c r="H12" s="712"/>
      <c r="I12" s="717"/>
      <c r="J12" s="717"/>
      <c r="K12" s="687"/>
      <c r="L12" s="677"/>
      <c r="M12" s="598"/>
    </row>
    <row r="13" spans="1:15" s="672" customFormat="1" ht="21" customHeight="1" x14ac:dyDescent="0.15">
      <c r="A13" s="682" t="s">
        <v>738</v>
      </c>
      <c r="B13" s="681">
        <v>177042853</v>
      </c>
      <c r="C13" s="712">
        <v>124468593</v>
      </c>
      <c r="D13" s="681">
        <v>52574260</v>
      </c>
      <c r="E13" s="709">
        <v>29.7</v>
      </c>
      <c r="F13" s="681">
        <v>80289747</v>
      </c>
      <c r="G13" s="712">
        <v>56320367</v>
      </c>
      <c r="H13" s="681">
        <v>23969380</v>
      </c>
      <c r="I13" s="717">
        <v>35.89</v>
      </c>
      <c r="J13" s="717">
        <v>1.51</v>
      </c>
      <c r="K13" s="686" t="s">
        <v>739</v>
      </c>
      <c r="L13" s="677"/>
      <c r="M13" s="598"/>
    </row>
    <row r="14" spans="1:15" s="672" customFormat="1" ht="21" customHeight="1" x14ac:dyDescent="0.15">
      <c r="A14" s="689" t="s">
        <v>1603</v>
      </c>
      <c r="B14" s="681">
        <v>173043632</v>
      </c>
      <c r="C14" s="712">
        <v>118263300</v>
      </c>
      <c r="D14" s="681">
        <v>54780332</v>
      </c>
      <c r="E14" s="709">
        <v>31.7</v>
      </c>
      <c r="F14" s="681">
        <v>73099975</v>
      </c>
      <c r="G14" s="712">
        <v>49756973</v>
      </c>
      <c r="H14" s="681">
        <v>23343002</v>
      </c>
      <c r="I14" s="717">
        <v>36.630000000000003</v>
      </c>
      <c r="J14" s="717">
        <v>1.42</v>
      </c>
      <c r="K14" s="686" t="s">
        <v>1605</v>
      </c>
      <c r="L14" s="677"/>
      <c r="M14" s="716"/>
      <c r="N14" s="677"/>
    </row>
    <row r="15" spans="1:15" s="672" customFormat="1" ht="21" customHeight="1" x14ac:dyDescent="0.15">
      <c r="A15" s="688"/>
      <c r="B15" s="712"/>
      <c r="C15" s="712"/>
      <c r="D15" s="712"/>
      <c r="E15" s="709"/>
      <c r="F15" s="712"/>
      <c r="G15" s="712"/>
      <c r="H15" s="712"/>
      <c r="I15" s="717"/>
      <c r="J15" s="711"/>
      <c r="K15" s="684"/>
      <c r="L15" s="677"/>
      <c r="M15" s="719"/>
      <c r="O15" s="718"/>
    </row>
    <row r="16" spans="1:15" s="672" customFormat="1" ht="21" customHeight="1" x14ac:dyDescent="0.15">
      <c r="A16" s="682" t="s">
        <v>1606</v>
      </c>
      <c r="B16" s="712">
        <v>45620835</v>
      </c>
      <c r="C16" s="712">
        <v>34608801</v>
      </c>
      <c r="D16" s="712">
        <v>11012034</v>
      </c>
      <c r="E16" s="709">
        <v>24.1</v>
      </c>
      <c r="F16" s="712">
        <v>18302608</v>
      </c>
      <c r="G16" s="712">
        <v>13877988</v>
      </c>
      <c r="H16" s="712">
        <v>4424620</v>
      </c>
      <c r="I16" s="717">
        <v>36.07</v>
      </c>
      <c r="J16" s="717">
        <v>1.49</v>
      </c>
      <c r="K16" s="686" t="s">
        <v>1607</v>
      </c>
      <c r="L16" s="677"/>
      <c r="M16" s="716"/>
      <c r="N16" s="677"/>
    </row>
    <row r="17" spans="1:15" s="672" customFormat="1" ht="21" customHeight="1" x14ac:dyDescent="0.15">
      <c r="A17" s="682" t="s">
        <v>470</v>
      </c>
      <c r="B17" s="681">
        <v>42724871</v>
      </c>
      <c r="C17" s="681">
        <v>28969686</v>
      </c>
      <c r="D17" s="681">
        <v>13755185</v>
      </c>
      <c r="E17" s="709">
        <v>32.200000000000003</v>
      </c>
      <c r="F17" s="681">
        <v>19233633</v>
      </c>
      <c r="G17" s="681">
        <v>13007485</v>
      </c>
      <c r="H17" s="681">
        <v>6226148</v>
      </c>
      <c r="I17" s="717">
        <v>36.82</v>
      </c>
      <c r="J17" s="717">
        <v>1.41</v>
      </c>
      <c r="K17" s="687" t="s">
        <v>740</v>
      </c>
      <c r="L17" s="677"/>
      <c r="M17" s="716"/>
      <c r="N17" s="677"/>
    </row>
    <row r="18" spans="1:15" s="672" customFormat="1" ht="21" customHeight="1" x14ac:dyDescent="0.15">
      <c r="A18" s="682" t="s">
        <v>819</v>
      </c>
      <c r="B18" s="681">
        <v>43597221</v>
      </c>
      <c r="C18" s="681">
        <v>28287348</v>
      </c>
      <c r="D18" s="681">
        <v>15309873</v>
      </c>
      <c r="E18" s="709">
        <v>35.1</v>
      </c>
      <c r="F18" s="681">
        <v>18029157</v>
      </c>
      <c r="G18" s="681">
        <v>11686723</v>
      </c>
      <c r="H18" s="681">
        <v>6342434</v>
      </c>
      <c r="I18" s="717">
        <v>36.33</v>
      </c>
      <c r="J18" s="717">
        <v>1.4</v>
      </c>
      <c r="K18" s="687" t="s">
        <v>741</v>
      </c>
      <c r="L18" s="677"/>
      <c r="M18" s="716"/>
      <c r="N18" s="677"/>
    </row>
    <row r="19" spans="1:15" s="672" customFormat="1" ht="21" customHeight="1" x14ac:dyDescent="0.15">
      <c r="A19" s="682" t="s">
        <v>469</v>
      </c>
      <c r="B19" s="681">
        <v>43545958</v>
      </c>
      <c r="C19" s="681">
        <v>30910467</v>
      </c>
      <c r="D19" s="681">
        <v>12635491</v>
      </c>
      <c r="E19" s="709">
        <v>29</v>
      </c>
      <c r="F19" s="681">
        <v>18113751</v>
      </c>
      <c r="G19" s="681">
        <v>12826924</v>
      </c>
      <c r="H19" s="681">
        <v>5286827</v>
      </c>
      <c r="I19" s="717">
        <v>36.71</v>
      </c>
      <c r="J19" s="717">
        <v>1.42</v>
      </c>
      <c r="K19" s="687" t="s">
        <v>742</v>
      </c>
      <c r="L19" s="677"/>
      <c r="M19" s="716"/>
      <c r="N19" s="677"/>
    </row>
    <row r="20" spans="1:15" s="672" customFormat="1" ht="21" customHeight="1" x14ac:dyDescent="0.15">
      <c r="A20" s="682" t="s">
        <v>1608</v>
      </c>
      <c r="B20" s="712">
        <v>43175582</v>
      </c>
      <c r="C20" s="712">
        <v>30095799</v>
      </c>
      <c r="D20" s="712">
        <v>13079783</v>
      </c>
      <c r="E20" s="709">
        <v>30.3</v>
      </c>
      <c r="F20" s="681">
        <v>17723434</v>
      </c>
      <c r="G20" s="712">
        <v>12235841</v>
      </c>
      <c r="H20" s="712">
        <v>5487593</v>
      </c>
      <c r="I20" s="711">
        <v>36.659999999999997</v>
      </c>
      <c r="J20" s="711">
        <v>1.45</v>
      </c>
      <c r="K20" s="686" t="s">
        <v>1609</v>
      </c>
      <c r="L20" s="677"/>
      <c r="M20" s="716"/>
      <c r="N20" s="677"/>
    </row>
    <row r="21" spans="1:15" s="672" customFormat="1" ht="21" customHeight="1" x14ac:dyDescent="0.15">
      <c r="A21" s="685"/>
      <c r="B21" s="712"/>
      <c r="C21" s="712"/>
      <c r="D21" s="712"/>
      <c r="E21" s="709"/>
      <c r="F21" s="712"/>
      <c r="G21" s="712"/>
      <c r="H21" s="712"/>
      <c r="I21" s="711"/>
      <c r="J21" s="711"/>
      <c r="K21" s="684"/>
      <c r="L21" s="677"/>
      <c r="M21" s="598"/>
    </row>
    <row r="22" spans="1:15" s="672" customFormat="1" ht="21" customHeight="1" x14ac:dyDescent="0.15">
      <c r="A22" s="682" t="s">
        <v>1610</v>
      </c>
      <c r="B22" s="712">
        <v>16019659</v>
      </c>
      <c r="C22" s="712">
        <v>12391606</v>
      </c>
      <c r="D22" s="712">
        <v>3628053</v>
      </c>
      <c r="E22" s="709">
        <v>22.6</v>
      </c>
      <c r="F22" s="712">
        <v>6224944</v>
      </c>
      <c r="G22" s="712">
        <v>4813765</v>
      </c>
      <c r="H22" s="712">
        <v>1411179</v>
      </c>
      <c r="I22" s="711">
        <v>36.340000000000003</v>
      </c>
      <c r="J22" s="711">
        <v>1.45</v>
      </c>
      <c r="K22" s="683" t="s">
        <v>744</v>
      </c>
      <c r="L22" s="677"/>
      <c r="M22" s="706"/>
      <c r="N22" s="715"/>
      <c r="O22" s="715"/>
    </row>
    <row r="23" spans="1:15" s="672" customFormat="1" ht="21" customHeight="1" x14ac:dyDescent="0.15">
      <c r="A23" s="682" t="s">
        <v>460</v>
      </c>
      <c r="B23" s="712">
        <v>13769988</v>
      </c>
      <c r="C23" s="712">
        <v>10179240</v>
      </c>
      <c r="D23" s="712">
        <v>3590748</v>
      </c>
      <c r="E23" s="709">
        <v>26.1</v>
      </c>
      <c r="F23" s="712">
        <v>5396812</v>
      </c>
      <c r="G23" s="712">
        <v>3987727</v>
      </c>
      <c r="H23" s="712">
        <v>1409085</v>
      </c>
      <c r="I23" s="711">
        <v>35.93</v>
      </c>
      <c r="J23" s="711">
        <v>1.5</v>
      </c>
      <c r="K23" s="440" t="s">
        <v>646</v>
      </c>
      <c r="L23" s="677"/>
      <c r="M23" s="706"/>
      <c r="N23" s="715"/>
      <c r="O23" s="715"/>
    </row>
    <row r="24" spans="1:15" s="672" customFormat="1" ht="21" customHeight="1" x14ac:dyDescent="0.15">
      <c r="A24" s="682" t="s">
        <v>459</v>
      </c>
      <c r="B24" s="712">
        <v>15831188</v>
      </c>
      <c r="C24" s="712">
        <v>12037955</v>
      </c>
      <c r="D24" s="712">
        <v>3793233</v>
      </c>
      <c r="E24" s="709">
        <v>24</v>
      </c>
      <c r="F24" s="712">
        <v>6680852</v>
      </c>
      <c r="G24" s="712">
        <v>5076496</v>
      </c>
      <c r="H24" s="712">
        <v>1604356</v>
      </c>
      <c r="I24" s="711">
        <v>35.909999999999997</v>
      </c>
      <c r="J24" s="711">
        <v>1.51</v>
      </c>
      <c r="K24" s="440" t="s">
        <v>647</v>
      </c>
      <c r="L24" s="677"/>
      <c r="M24" s="706"/>
      <c r="N24" s="715"/>
      <c r="O24" s="715"/>
    </row>
    <row r="25" spans="1:15" s="672" customFormat="1" ht="21" customHeight="1" x14ac:dyDescent="0.15">
      <c r="A25" s="682" t="s">
        <v>468</v>
      </c>
      <c r="B25" s="712">
        <v>14475565</v>
      </c>
      <c r="C25" s="712">
        <v>10711426</v>
      </c>
      <c r="D25" s="712">
        <v>3764139</v>
      </c>
      <c r="E25" s="709">
        <v>26</v>
      </c>
      <c r="F25" s="712">
        <v>6370301</v>
      </c>
      <c r="G25" s="712">
        <v>4687078</v>
      </c>
      <c r="H25" s="712">
        <v>1683223</v>
      </c>
      <c r="I25" s="711">
        <v>35.89</v>
      </c>
      <c r="J25" s="711">
        <v>1.58</v>
      </c>
      <c r="K25" s="440" t="s">
        <v>648</v>
      </c>
      <c r="L25" s="677"/>
      <c r="M25" s="706"/>
      <c r="N25" s="677"/>
    </row>
    <row r="26" spans="1:15" s="672" customFormat="1" ht="21" customHeight="1" x14ac:dyDescent="0.15">
      <c r="A26" s="682" t="s">
        <v>823</v>
      </c>
      <c r="B26" s="681">
        <v>14999708</v>
      </c>
      <c r="C26" s="712">
        <v>9379860</v>
      </c>
      <c r="D26" s="681">
        <v>5619848</v>
      </c>
      <c r="E26" s="709">
        <v>37.5</v>
      </c>
      <c r="F26" s="681">
        <v>6917091</v>
      </c>
      <c r="G26" s="712">
        <v>4323433</v>
      </c>
      <c r="H26" s="681">
        <v>2593658</v>
      </c>
      <c r="I26" s="714">
        <v>37.340000000000003</v>
      </c>
      <c r="J26" s="711">
        <v>1.34</v>
      </c>
      <c r="K26" s="440" t="s">
        <v>675</v>
      </c>
      <c r="L26" s="677"/>
      <c r="M26" s="706"/>
      <c r="N26" s="677"/>
    </row>
    <row r="27" spans="1:15" s="672" customFormat="1" ht="21" customHeight="1" x14ac:dyDescent="0.15">
      <c r="A27" s="682" t="s">
        <v>467</v>
      </c>
      <c r="B27" s="712">
        <v>13249598</v>
      </c>
      <c r="C27" s="712">
        <v>8878400</v>
      </c>
      <c r="D27" s="712">
        <v>4371198</v>
      </c>
      <c r="E27" s="709">
        <v>33</v>
      </c>
      <c r="F27" s="712">
        <v>5946241</v>
      </c>
      <c r="G27" s="712">
        <v>3996974</v>
      </c>
      <c r="H27" s="712">
        <v>1949267</v>
      </c>
      <c r="I27" s="711">
        <v>37.24</v>
      </c>
      <c r="J27" s="711">
        <v>1.31</v>
      </c>
      <c r="K27" s="440" t="s">
        <v>649</v>
      </c>
      <c r="L27" s="677"/>
      <c r="M27" s="706"/>
      <c r="N27" s="677"/>
    </row>
    <row r="28" spans="1:15" s="672" customFormat="1" ht="21" customHeight="1" x14ac:dyDescent="0.15">
      <c r="A28" s="682" t="s">
        <v>466</v>
      </c>
      <c r="B28" s="712">
        <v>15122411</v>
      </c>
      <c r="C28" s="712">
        <v>10100543</v>
      </c>
      <c r="D28" s="712">
        <v>5021868</v>
      </c>
      <c r="E28" s="709">
        <v>33.200000000000003</v>
      </c>
      <c r="F28" s="712">
        <v>6301154</v>
      </c>
      <c r="G28" s="712">
        <v>4210535</v>
      </c>
      <c r="H28" s="712">
        <v>2090619</v>
      </c>
      <c r="I28" s="711">
        <v>36.340000000000003</v>
      </c>
      <c r="J28" s="711">
        <v>1.39</v>
      </c>
      <c r="K28" s="440" t="s">
        <v>650</v>
      </c>
      <c r="L28" s="677"/>
      <c r="M28" s="706"/>
      <c r="N28" s="677"/>
    </row>
    <row r="29" spans="1:15" s="672" customFormat="1" ht="21" customHeight="1" x14ac:dyDescent="0.15">
      <c r="A29" s="682" t="s">
        <v>465</v>
      </c>
      <c r="B29" s="712">
        <v>15289169</v>
      </c>
      <c r="C29" s="712">
        <v>9554863</v>
      </c>
      <c r="D29" s="712">
        <v>5734306</v>
      </c>
      <c r="E29" s="709">
        <v>37.5</v>
      </c>
      <c r="F29" s="712">
        <v>6419871</v>
      </c>
      <c r="G29" s="712">
        <v>4010804</v>
      </c>
      <c r="H29" s="712">
        <v>2409067</v>
      </c>
      <c r="I29" s="711">
        <v>36.090000000000003</v>
      </c>
      <c r="J29" s="711">
        <v>1.43</v>
      </c>
      <c r="K29" s="440" t="s">
        <v>651</v>
      </c>
      <c r="L29" s="677"/>
      <c r="M29" s="706"/>
      <c r="N29" s="677"/>
    </row>
    <row r="30" spans="1:15" s="672" customFormat="1" ht="21" customHeight="1" x14ac:dyDescent="0.15">
      <c r="A30" s="682" t="s">
        <v>464</v>
      </c>
      <c r="B30" s="712">
        <v>13185641</v>
      </c>
      <c r="C30" s="712">
        <v>8631942</v>
      </c>
      <c r="D30" s="712">
        <v>4553699</v>
      </c>
      <c r="E30" s="709">
        <v>34.5</v>
      </c>
      <c r="F30" s="712">
        <v>5308132</v>
      </c>
      <c r="G30" s="712">
        <v>3465384</v>
      </c>
      <c r="H30" s="712">
        <v>1842748</v>
      </c>
      <c r="I30" s="711">
        <v>36.58</v>
      </c>
      <c r="J30" s="711">
        <v>1.38</v>
      </c>
      <c r="K30" s="440" t="s">
        <v>1611</v>
      </c>
      <c r="L30" s="677"/>
      <c r="M30" s="706"/>
      <c r="N30" s="677"/>
    </row>
    <row r="31" spans="1:15" s="672" customFormat="1" ht="21" customHeight="1" x14ac:dyDescent="0.15">
      <c r="A31" s="682" t="s">
        <v>463</v>
      </c>
      <c r="B31" s="712">
        <v>13623925</v>
      </c>
      <c r="C31" s="712">
        <v>10015716</v>
      </c>
      <c r="D31" s="712">
        <v>3608209</v>
      </c>
      <c r="E31" s="709">
        <v>26.5</v>
      </c>
      <c r="F31" s="712">
        <v>5588498</v>
      </c>
      <c r="G31" s="712">
        <v>4100233</v>
      </c>
      <c r="H31" s="712">
        <v>1488265</v>
      </c>
      <c r="I31" s="711">
        <v>36.840000000000003</v>
      </c>
      <c r="J31" s="711">
        <v>1.39</v>
      </c>
      <c r="K31" s="440" t="s">
        <v>653</v>
      </c>
      <c r="L31" s="677"/>
      <c r="M31" s="706"/>
      <c r="N31" s="677"/>
    </row>
    <row r="32" spans="1:15" s="672" customFormat="1" ht="21" customHeight="1" x14ac:dyDescent="0.15">
      <c r="A32" s="682" t="s">
        <v>462</v>
      </c>
      <c r="B32" s="712">
        <v>14033336</v>
      </c>
      <c r="C32" s="712">
        <v>10061250</v>
      </c>
      <c r="D32" s="712">
        <v>3972086</v>
      </c>
      <c r="E32" s="709">
        <v>28.3</v>
      </c>
      <c r="F32" s="712">
        <v>5732114</v>
      </c>
      <c r="G32" s="712">
        <v>4107427</v>
      </c>
      <c r="H32" s="712">
        <v>1624687</v>
      </c>
      <c r="I32" s="711">
        <v>36.99</v>
      </c>
      <c r="J32" s="711">
        <v>1.4</v>
      </c>
      <c r="K32" s="440" t="s">
        <v>654</v>
      </c>
      <c r="L32" s="677"/>
      <c r="M32" s="706"/>
      <c r="N32" s="677"/>
    </row>
    <row r="33" spans="1:21" s="672" customFormat="1" ht="21" customHeight="1" x14ac:dyDescent="0.15">
      <c r="A33" s="682" t="s">
        <v>461</v>
      </c>
      <c r="B33" s="713">
        <v>15888697</v>
      </c>
      <c r="C33" s="712">
        <v>10833501</v>
      </c>
      <c r="D33" s="712">
        <v>5055196</v>
      </c>
      <c r="E33" s="709">
        <v>31.8</v>
      </c>
      <c r="F33" s="712">
        <v>6793139</v>
      </c>
      <c r="G33" s="712">
        <v>4619264</v>
      </c>
      <c r="H33" s="712">
        <v>2173875</v>
      </c>
      <c r="I33" s="711">
        <v>36.36</v>
      </c>
      <c r="J33" s="711">
        <v>1.47</v>
      </c>
      <c r="K33" s="440" t="s">
        <v>655</v>
      </c>
      <c r="L33" s="677"/>
      <c r="M33" s="706"/>
      <c r="N33" s="677"/>
    </row>
    <row r="34" spans="1:21" s="672" customFormat="1" ht="21" customHeight="1" x14ac:dyDescent="0.15">
      <c r="A34" s="682" t="s">
        <v>1612</v>
      </c>
      <c r="B34" s="713">
        <v>14533624</v>
      </c>
      <c r="C34" s="712">
        <v>10159012</v>
      </c>
      <c r="D34" s="712">
        <v>4374612</v>
      </c>
      <c r="E34" s="709">
        <v>30.1</v>
      </c>
      <c r="F34" s="712">
        <v>6471812</v>
      </c>
      <c r="G34" s="712">
        <v>4518019</v>
      </c>
      <c r="H34" s="712">
        <v>1953793</v>
      </c>
      <c r="I34" s="711">
        <v>36.36</v>
      </c>
      <c r="J34" s="711">
        <v>1.49</v>
      </c>
      <c r="K34" s="683" t="s">
        <v>1613</v>
      </c>
      <c r="L34" s="677"/>
      <c r="M34" s="706"/>
      <c r="N34" s="677"/>
    </row>
    <row r="35" spans="1:21" s="672" customFormat="1" ht="21" customHeight="1" x14ac:dyDescent="0.15">
      <c r="A35" s="682" t="s">
        <v>460</v>
      </c>
      <c r="B35" s="713">
        <v>13242909</v>
      </c>
      <c r="C35" s="712">
        <v>8095964</v>
      </c>
      <c r="D35" s="712">
        <v>5146945</v>
      </c>
      <c r="E35" s="709">
        <v>38.9</v>
      </c>
      <c r="F35" s="712">
        <v>5797930</v>
      </c>
      <c r="G35" s="712">
        <v>3550285</v>
      </c>
      <c r="H35" s="712">
        <v>2247645</v>
      </c>
      <c r="I35" s="711">
        <v>36.46</v>
      </c>
      <c r="J35" s="711">
        <v>1.45</v>
      </c>
      <c r="K35" s="440" t="s">
        <v>646</v>
      </c>
      <c r="L35" s="677"/>
      <c r="M35" s="706"/>
      <c r="N35" s="677"/>
    </row>
    <row r="36" spans="1:21" s="672" customFormat="1" ht="21" customHeight="1" x14ac:dyDescent="0.15">
      <c r="A36" s="680" t="s">
        <v>459</v>
      </c>
      <c r="B36" s="710">
        <v>15399049</v>
      </c>
      <c r="C36" s="708">
        <v>11840823</v>
      </c>
      <c r="D36" s="708">
        <v>3558226</v>
      </c>
      <c r="E36" s="709">
        <v>23.1</v>
      </c>
      <c r="F36" s="708">
        <v>5453692</v>
      </c>
      <c r="G36" s="708">
        <v>4167537</v>
      </c>
      <c r="H36" s="708">
        <v>1286155</v>
      </c>
      <c r="I36" s="707">
        <v>37.119999999999997</v>
      </c>
      <c r="J36" s="707">
        <v>1.41</v>
      </c>
      <c r="K36" s="678" t="s">
        <v>745</v>
      </c>
      <c r="L36" s="677"/>
      <c r="M36" s="706"/>
      <c r="N36" s="677"/>
    </row>
    <row r="37" spans="1:21" ht="15.75" customHeight="1" x14ac:dyDescent="0.15">
      <c r="A37" s="676" t="s">
        <v>458</v>
      </c>
      <c r="B37" s="705"/>
      <c r="C37" s="705"/>
      <c r="D37" s="705"/>
      <c r="E37" s="705"/>
      <c r="F37" s="705"/>
      <c r="G37" s="705"/>
      <c r="H37" s="705"/>
      <c r="I37" s="705"/>
      <c r="J37" s="705"/>
      <c r="K37" s="704"/>
    </row>
    <row r="38" spans="1:21" ht="15.75" customHeight="1" x14ac:dyDescent="0.15">
      <c r="A38" s="881" t="s">
        <v>746</v>
      </c>
      <c r="B38" s="703"/>
      <c r="C38" s="703"/>
      <c r="D38" s="703"/>
      <c r="E38" s="703"/>
      <c r="F38" s="703"/>
      <c r="G38" s="703"/>
      <c r="H38" s="703"/>
      <c r="I38" s="703"/>
      <c r="J38" s="703"/>
      <c r="K38" s="703"/>
    </row>
    <row r="39" spans="1:21" ht="14.25" x14ac:dyDescent="0.15">
      <c r="K39" s="703"/>
    </row>
    <row r="40" spans="1:21" ht="20.100000000000001" customHeight="1" x14ac:dyDescent="0.15"/>
    <row r="41" spans="1:21" ht="20.100000000000001" customHeight="1" x14ac:dyDescent="0.15"/>
    <row r="42" spans="1:21" s="672" customFormat="1" ht="20.100000000000001" customHeight="1" x14ac:dyDescent="0.15">
      <c r="L42" s="702" t="s">
        <v>1614</v>
      </c>
      <c r="M42" s="701"/>
      <c r="N42" s="701"/>
      <c r="O42" s="701"/>
      <c r="P42" s="701"/>
      <c r="Q42" s="701"/>
      <c r="R42" s="24" t="s">
        <v>476</v>
      </c>
      <c r="S42" s="700"/>
    </row>
    <row r="43" spans="1:21" s="672" customFormat="1" ht="66" customHeight="1" x14ac:dyDescent="0.15">
      <c r="L43" s="1089" t="s">
        <v>1615</v>
      </c>
      <c r="M43" s="699" t="s">
        <v>1616</v>
      </c>
      <c r="N43" s="698" t="s">
        <v>475</v>
      </c>
      <c r="O43" s="697" t="s">
        <v>1617</v>
      </c>
      <c r="P43" s="696" t="s">
        <v>747</v>
      </c>
      <c r="Q43" s="695" t="s">
        <v>748</v>
      </c>
      <c r="R43" s="694" t="s">
        <v>749</v>
      </c>
      <c r="S43" s="1080" t="s">
        <v>1618</v>
      </c>
    </row>
    <row r="44" spans="1:21" s="672" customFormat="1" ht="32.1" customHeight="1" x14ac:dyDescent="0.15">
      <c r="L44" s="1099"/>
      <c r="M44" s="693" t="s">
        <v>63</v>
      </c>
      <c r="N44" s="692" t="s">
        <v>474</v>
      </c>
      <c r="O44" s="692" t="s">
        <v>473</v>
      </c>
      <c r="P44" s="691" t="s">
        <v>750</v>
      </c>
      <c r="Q44" s="691" t="s">
        <v>472</v>
      </c>
      <c r="R44" s="691" t="s">
        <v>751</v>
      </c>
      <c r="S44" s="1098"/>
    </row>
    <row r="45" spans="1:21" s="672" customFormat="1" ht="20.25" customHeight="1" x14ac:dyDescent="0.15">
      <c r="L45" s="682" t="s">
        <v>1619</v>
      </c>
      <c r="M45" s="681">
        <v>195873223</v>
      </c>
      <c r="N45" s="681">
        <v>9241037</v>
      </c>
      <c r="O45" s="681">
        <v>1291049</v>
      </c>
      <c r="P45" s="681">
        <v>15446744</v>
      </c>
      <c r="Q45" s="681">
        <v>162328577</v>
      </c>
      <c r="R45" s="681">
        <v>7565816</v>
      </c>
      <c r="S45" s="686" t="s">
        <v>734</v>
      </c>
      <c r="U45" s="677"/>
    </row>
    <row r="46" spans="1:21" s="672" customFormat="1" ht="20.25" customHeight="1" x14ac:dyDescent="0.15">
      <c r="L46" s="682" t="s">
        <v>1620</v>
      </c>
      <c r="M46" s="681">
        <v>192723682</v>
      </c>
      <c r="N46" s="681">
        <v>9429803</v>
      </c>
      <c r="O46" s="681">
        <v>740017</v>
      </c>
      <c r="P46" s="681">
        <v>10863171</v>
      </c>
      <c r="Q46" s="681">
        <v>163600510</v>
      </c>
      <c r="R46" s="681">
        <v>8090181</v>
      </c>
      <c r="S46" s="686" t="s">
        <v>735</v>
      </c>
      <c r="U46" s="677"/>
    </row>
    <row r="47" spans="1:21" s="672" customFormat="1" ht="20.25" customHeight="1" x14ac:dyDescent="0.15">
      <c r="L47" s="682" t="s">
        <v>1601</v>
      </c>
      <c r="M47" s="681">
        <v>187638721</v>
      </c>
      <c r="N47" s="681">
        <v>8468246</v>
      </c>
      <c r="O47" s="681">
        <v>2318497</v>
      </c>
      <c r="P47" s="681">
        <v>7246619</v>
      </c>
      <c r="Q47" s="681">
        <v>161400777</v>
      </c>
      <c r="R47" s="681">
        <v>8204582</v>
      </c>
      <c r="S47" s="686" t="s">
        <v>736</v>
      </c>
      <c r="U47" s="677"/>
    </row>
    <row r="48" spans="1:21" s="672" customFormat="1" ht="20.25" customHeight="1" x14ac:dyDescent="0.15">
      <c r="L48" s="682" t="s">
        <v>1602</v>
      </c>
      <c r="M48" s="681">
        <v>177477098</v>
      </c>
      <c r="N48" s="681">
        <v>5200552</v>
      </c>
      <c r="O48" s="681">
        <v>1951792</v>
      </c>
      <c r="P48" s="681">
        <v>6673984</v>
      </c>
      <c r="Q48" s="681">
        <v>154204758</v>
      </c>
      <c r="R48" s="681">
        <v>9446012</v>
      </c>
      <c r="S48" s="686" t="s">
        <v>1621</v>
      </c>
      <c r="U48" s="677"/>
    </row>
    <row r="49" spans="12:21" s="672" customFormat="1" ht="20.25" customHeight="1" x14ac:dyDescent="0.15">
      <c r="L49" s="682" t="s">
        <v>1603</v>
      </c>
      <c r="M49" s="681">
        <v>175488885</v>
      </c>
      <c r="N49" s="681">
        <v>4063698</v>
      </c>
      <c r="O49" s="681">
        <v>1238908</v>
      </c>
      <c r="P49" s="681">
        <v>7189789</v>
      </c>
      <c r="Q49" s="681">
        <v>154269884</v>
      </c>
      <c r="R49" s="681">
        <v>8726606</v>
      </c>
      <c r="S49" s="686" t="s">
        <v>1604</v>
      </c>
      <c r="T49" s="677"/>
      <c r="U49" s="677"/>
    </row>
    <row r="50" spans="12:21" s="672" customFormat="1" ht="20.25" customHeight="1" x14ac:dyDescent="0.15">
      <c r="L50" s="690"/>
      <c r="M50" s="681"/>
      <c r="N50" s="681"/>
      <c r="O50" s="681"/>
      <c r="P50" s="681"/>
      <c r="Q50" s="681"/>
      <c r="R50" s="681"/>
      <c r="S50" s="687"/>
      <c r="T50" s="677"/>
      <c r="U50" s="677"/>
    </row>
    <row r="51" spans="12:21" s="672" customFormat="1" ht="20.25" customHeight="1" x14ac:dyDescent="0.15">
      <c r="L51" s="682" t="s">
        <v>738</v>
      </c>
      <c r="M51" s="681">
        <v>177042853</v>
      </c>
      <c r="N51" s="681">
        <v>4640609</v>
      </c>
      <c r="O51" s="681">
        <v>2402140</v>
      </c>
      <c r="P51" s="681">
        <v>6625194</v>
      </c>
      <c r="Q51" s="681">
        <v>154285904</v>
      </c>
      <c r="R51" s="681">
        <v>9089006</v>
      </c>
      <c r="S51" s="686" t="s">
        <v>739</v>
      </c>
      <c r="U51" s="677"/>
    </row>
    <row r="52" spans="12:21" s="672" customFormat="1" ht="20.25" customHeight="1" x14ac:dyDescent="0.15">
      <c r="L52" s="689" t="s">
        <v>1603</v>
      </c>
      <c r="M52" s="681">
        <v>173043632</v>
      </c>
      <c r="N52" s="681">
        <v>3978829</v>
      </c>
      <c r="O52" s="681">
        <v>1058145</v>
      </c>
      <c r="P52" s="681">
        <v>6341382</v>
      </c>
      <c r="Q52" s="681">
        <v>152708954</v>
      </c>
      <c r="R52" s="681">
        <v>8956322</v>
      </c>
      <c r="S52" s="686" t="s">
        <v>1605</v>
      </c>
      <c r="T52" s="677"/>
      <c r="U52" s="677"/>
    </row>
    <row r="53" spans="12:21" s="672" customFormat="1" ht="20.25" customHeight="1" x14ac:dyDescent="0.15">
      <c r="L53" s="688"/>
      <c r="M53" s="681"/>
      <c r="N53" s="681"/>
      <c r="O53" s="681"/>
      <c r="P53" s="681"/>
      <c r="Q53" s="681"/>
      <c r="R53" s="681"/>
      <c r="S53" s="684"/>
      <c r="U53" s="677"/>
    </row>
    <row r="54" spans="12:21" s="672" customFormat="1" ht="20.25" customHeight="1" x14ac:dyDescent="0.15">
      <c r="L54" s="682" t="s">
        <v>1606</v>
      </c>
      <c r="M54" s="681">
        <v>45620835</v>
      </c>
      <c r="N54" s="681">
        <v>743534</v>
      </c>
      <c r="O54" s="681">
        <v>609198</v>
      </c>
      <c r="P54" s="681">
        <v>1875669</v>
      </c>
      <c r="Q54" s="681">
        <v>40398587</v>
      </c>
      <c r="R54" s="681">
        <v>1993847</v>
      </c>
      <c r="S54" s="686" t="s">
        <v>743</v>
      </c>
      <c r="T54" s="677"/>
      <c r="U54" s="677"/>
    </row>
    <row r="55" spans="12:21" s="672" customFormat="1" ht="20.25" customHeight="1" x14ac:dyDescent="0.15">
      <c r="L55" s="682" t="s">
        <v>470</v>
      </c>
      <c r="M55" s="681">
        <v>42724871</v>
      </c>
      <c r="N55" s="681">
        <v>1107221</v>
      </c>
      <c r="O55" s="681">
        <v>334345</v>
      </c>
      <c r="P55" s="681">
        <v>1568247</v>
      </c>
      <c r="Q55" s="681">
        <v>37340321</v>
      </c>
      <c r="R55" s="681">
        <v>2374737</v>
      </c>
      <c r="S55" s="687" t="s">
        <v>740</v>
      </c>
      <c r="T55" s="677"/>
      <c r="U55" s="677"/>
    </row>
    <row r="56" spans="12:21" s="672" customFormat="1" ht="20.25" customHeight="1" x14ac:dyDescent="0.15">
      <c r="L56" s="682" t="s">
        <v>819</v>
      </c>
      <c r="M56" s="681">
        <v>43597221</v>
      </c>
      <c r="N56" s="681">
        <v>1263217</v>
      </c>
      <c r="O56" s="681">
        <v>184229</v>
      </c>
      <c r="P56" s="681">
        <v>1916056</v>
      </c>
      <c r="Q56" s="681">
        <v>37973359</v>
      </c>
      <c r="R56" s="681">
        <v>2260360</v>
      </c>
      <c r="S56" s="687" t="s">
        <v>741</v>
      </c>
      <c r="T56" s="677"/>
      <c r="U56" s="677"/>
    </row>
    <row r="57" spans="12:21" s="672" customFormat="1" ht="20.25" customHeight="1" x14ac:dyDescent="0.15">
      <c r="L57" s="682" t="s">
        <v>469</v>
      </c>
      <c r="M57" s="681">
        <v>43545958</v>
      </c>
      <c r="N57" s="681">
        <v>949726</v>
      </c>
      <c r="O57" s="681">
        <v>111136</v>
      </c>
      <c r="P57" s="681">
        <v>1829817</v>
      </c>
      <c r="Q57" s="681">
        <v>38557617</v>
      </c>
      <c r="R57" s="681">
        <v>2097662</v>
      </c>
      <c r="S57" s="687" t="s">
        <v>742</v>
      </c>
      <c r="T57" s="677"/>
      <c r="U57" s="677"/>
    </row>
    <row r="58" spans="12:21" s="672" customFormat="1" ht="20.25" customHeight="1" x14ac:dyDescent="0.15">
      <c r="L58" s="682" t="s">
        <v>1608</v>
      </c>
      <c r="M58" s="681">
        <v>43175582</v>
      </c>
      <c r="N58" s="681">
        <v>658665</v>
      </c>
      <c r="O58" s="681">
        <v>428435</v>
      </c>
      <c r="P58" s="681">
        <v>1027262</v>
      </c>
      <c r="Q58" s="681">
        <v>38837657</v>
      </c>
      <c r="R58" s="681">
        <v>2223563</v>
      </c>
      <c r="S58" s="686" t="s">
        <v>1609</v>
      </c>
      <c r="T58" s="677"/>
      <c r="U58" s="677"/>
    </row>
    <row r="59" spans="12:21" s="672" customFormat="1" ht="20.25" customHeight="1" x14ac:dyDescent="0.15">
      <c r="L59" s="685"/>
      <c r="M59" s="681"/>
      <c r="N59" s="681"/>
      <c r="O59" s="681"/>
      <c r="P59" s="681"/>
      <c r="Q59" s="21"/>
      <c r="R59" s="681"/>
      <c r="S59" s="684"/>
      <c r="U59" s="677"/>
    </row>
    <row r="60" spans="12:21" s="672" customFormat="1" ht="20.25" customHeight="1" x14ac:dyDescent="0.15">
      <c r="L60" s="682" t="s">
        <v>1610</v>
      </c>
      <c r="M60" s="681">
        <v>16019659</v>
      </c>
      <c r="N60" s="681">
        <v>457579</v>
      </c>
      <c r="O60" s="681">
        <v>209045</v>
      </c>
      <c r="P60" s="681">
        <v>664585</v>
      </c>
      <c r="Q60" s="681">
        <v>14090220</v>
      </c>
      <c r="R60" s="681">
        <v>598230</v>
      </c>
      <c r="S60" s="683" t="s">
        <v>1622</v>
      </c>
      <c r="T60" s="677"/>
      <c r="U60" s="677"/>
    </row>
    <row r="61" spans="12:21" s="672" customFormat="1" ht="20.25" customHeight="1" x14ac:dyDescent="0.15">
      <c r="L61" s="682" t="s">
        <v>460</v>
      </c>
      <c r="M61" s="681">
        <v>13769988</v>
      </c>
      <c r="N61" s="681">
        <v>174945</v>
      </c>
      <c r="O61" s="681">
        <v>241855</v>
      </c>
      <c r="P61" s="681">
        <v>414194</v>
      </c>
      <c r="Q61" s="681">
        <v>12131422</v>
      </c>
      <c r="R61" s="681">
        <v>807572</v>
      </c>
      <c r="S61" s="440" t="s">
        <v>646</v>
      </c>
      <c r="T61" s="677"/>
      <c r="U61" s="677"/>
    </row>
    <row r="62" spans="12:21" s="672" customFormat="1" ht="20.25" customHeight="1" x14ac:dyDescent="0.15">
      <c r="L62" s="682" t="s">
        <v>459</v>
      </c>
      <c r="M62" s="681">
        <v>15831188</v>
      </c>
      <c r="N62" s="681">
        <v>111010</v>
      </c>
      <c r="O62" s="681">
        <v>158298</v>
      </c>
      <c r="P62" s="681">
        <v>796890</v>
      </c>
      <c r="Q62" s="681">
        <v>14176945</v>
      </c>
      <c r="R62" s="681">
        <v>588045</v>
      </c>
      <c r="S62" s="440" t="s">
        <v>647</v>
      </c>
      <c r="T62" s="677"/>
      <c r="U62" s="677"/>
    </row>
    <row r="63" spans="12:21" s="672" customFormat="1" ht="20.25" customHeight="1" x14ac:dyDescent="0.15">
      <c r="L63" s="682" t="s">
        <v>468</v>
      </c>
      <c r="M63" s="681">
        <v>14475565</v>
      </c>
      <c r="N63" s="681">
        <v>279671</v>
      </c>
      <c r="O63" s="681" t="s">
        <v>1592</v>
      </c>
      <c r="P63" s="681">
        <v>661243</v>
      </c>
      <c r="Q63" s="681">
        <v>12838351</v>
      </c>
      <c r="R63" s="681">
        <v>696300</v>
      </c>
      <c r="S63" s="440" t="s">
        <v>648</v>
      </c>
      <c r="T63" s="677"/>
      <c r="U63" s="677"/>
    </row>
    <row r="64" spans="12:21" s="672" customFormat="1" ht="20.25" customHeight="1" x14ac:dyDescent="0.15">
      <c r="L64" s="682" t="s">
        <v>823</v>
      </c>
      <c r="M64" s="681">
        <v>14999708</v>
      </c>
      <c r="N64" s="681">
        <v>425083</v>
      </c>
      <c r="O64" s="681">
        <v>165877</v>
      </c>
      <c r="P64" s="681">
        <v>515528</v>
      </c>
      <c r="Q64" s="681">
        <v>13034759</v>
      </c>
      <c r="R64" s="681">
        <v>858461</v>
      </c>
      <c r="S64" s="440" t="s">
        <v>675</v>
      </c>
      <c r="T64" s="677"/>
      <c r="U64" s="677"/>
    </row>
    <row r="65" spans="3:21" s="672" customFormat="1" ht="20.25" customHeight="1" x14ac:dyDescent="0.15">
      <c r="L65" s="682" t="s">
        <v>467</v>
      </c>
      <c r="M65" s="681">
        <v>13249598</v>
      </c>
      <c r="N65" s="681">
        <v>402467</v>
      </c>
      <c r="O65" s="681">
        <v>168468</v>
      </c>
      <c r="P65" s="681">
        <v>391476</v>
      </c>
      <c r="Q65" s="681">
        <v>11467211</v>
      </c>
      <c r="R65" s="681">
        <v>819976</v>
      </c>
      <c r="S65" s="440" t="s">
        <v>1623</v>
      </c>
      <c r="T65" s="677"/>
      <c r="U65" s="677"/>
    </row>
    <row r="66" spans="3:21" s="672" customFormat="1" ht="20.25" customHeight="1" x14ac:dyDescent="0.15">
      <c r="L66" s="682" t="s">
        <v>466</v>
      </c>
      <c r="M66" s="681">
        <v>15122411</v>
      </c>
      <c r="N66" s="681">
        <v>621991</v>
      </c>
      <c r="O66" s="681" t="s">
        <v>1592</v>
      </c>
      <c r="P66" s="681">
        <v>762153</v>
      </c>
      <c r="Q66" s="681">
        <v>13048490</v>
      </c>
      <c r="R66" s="681">
        <v>689777</v>
      </c>
      <c r="S66" s="440" t="s">
        <v>650</v>
      </c>
      <c r="T66" s="677"/>
      <c r="U66" s="677"/>
    </row>
    <row r="67" spans="3:21" s="672" customFormat="1" ht="20.25" customHeight="1" x14ac:dyDescent="0.15">
      <c r="L67" s="682" t="s">
        <v>465</v>
      </c>
      <c r="M67" s="681">
        <v>15289169</v>
      </c>
      <c r="N67" s="681">
        <v>415486</v>
      </c>
      <c r="O67" s="681">
        <v>184229</v>
      </c>
      <c r="P67" s="681">
        <v>631124</v>
      </c>
      <c r="Q67" s="681">
        <v>13041158</v>
      </c>
      <c r="R67" s="681">
        <v>1017172</v>
      </c>
      <c r="S67" s="440" t="s">
        <v>651</v>
      </c>
      <c r="T67" s="677"/>
      <c r="U67" s="677"/>
    </row>
    <row r="68" spans="3:21" s="672" customFormat="1" ht="20.25" customHeight="1" x14ac:dyDescent="0.15">
      <c r="L68" s="682" t="s">
        <v>464</v>
      </c>
      <c r="M68" s="681">
        <v>13185641</v>
      </c>
      <c r="N68" s="681">
        <v>225740</v>
      </c>
      <c r="O68" s="681" t="s">
        <v>1592</v>
      </c>
      <c r="P68" s="681">
        <v>522779</v>
      </c>
      <c r="Q68" s="681">
        <v>11883711</v>
      </c>
      <c r="R68" s="681">
        <v>553411</v>
      </c>
      <c r="S68" s="440" t="s">
        <v>652</v>
      </c>
      <c r="T68" s="677"/>
      <c r="U68" s="677"/>
    </row>
    <row r="69" spans="3:21" s="672" customFormat="1" ht="20.25" customHeight="1" x14ac:dyDescent="0.15">
      <c r="L69" s="682" t="s">
        <v>463</v>
      </c>
      <c r="M69" s="681">
        <v>13623925</v>
      </c>
      <c r="N69" s="681">
        <v>277203</v>
      </c>
      <c r="O69" s="681" t="s">
        <v>1592</v>
      </c>
      <c r="P69" s="681">
        <v>500025</v>
      </c>
      <c r="Q69" s="681">
        <v>12274216</v>
      </c>
      <c r="R69" s="681">
        <v>572481</v>
      </c>
      <c r="S69" s="440" t="s">
        <v>653</v>
      </c>
      <c r="T69" s="677"/>
      <c r="U69" s="677"/>
    </row>
    <row r="70" spans="3:21" s="672" customFormat="1" ht="20.25" customHeight="1" x14ac:dyDescent="0.15">
      <c r="L70" s="682" t="s">
        <v>462</v>
      </c>
      <c r="M70" s="681">
        <v>14033336</v>
      </c>
      <c r="N70" s="681">
        <v>110447</v>
      </c>
      <c r="O70" s="681">
        <v>111136</v>
      </c>
      <c r="P70" s="681">
        <v>952547</v>
      </c>
      <c r="Q70" s="681">
        <v>12052000</v>
      </c>
      <c r="R70" s="681">
        <v>807206</v>
      </c>
      <c r="S70" s="440" t="s">
        <v>654</v>
      </c>
      <c r="T70" s="677"/>
      <c r="U70" s="677"/>
    </row>
    <row r="71" spans="3:21" s="672" customFormat="1" ht="20.25" customHeight="1" x14ac:dyDescent="0.15">
      <c r="L71" s="682" t="s">
        <v>461</v>
      </c>
      <c r="M71" s="681">
        <v>15888697</v>
      </c>
      <c r="N71" s="681">
        <v>562076</v>
      </c>
      <c r="O71" s="681" t="s">
        <v>1592</v>
      </c>
      <c r="P71" s="681">
        <v>377245</v>
      </c>
      <c r="Q71" s="681">
        <v>14231401</v>
      </c>
      <c r="R71" s="681">
        <v>717975</v>
      </c>
      <c r="S71" s="440" t="s">
        <v>1624</v>
      </c>
      <c r="T71" s="677"/>
      <c r="U71" s="677"/>
    </row>
    <row r="72" spans="3:21" s="672" customFormat="1" ht="20.25" customHeight="1" x14ac:dyDescent="0.15">
      <c r="L72" s="682" t="s">
        <v>1612</v>
      </c>
      <c r="M72" s="681">
        <v>14533624</v>
      </c>
      <c r="N72" s="681">
        <v>319331</v>
      </c>
      <c r="O72" s="681" t="s">
        <v>1592</v>
      </c>
      <c r="P72" s="681">
        <v>314644</v>
      </c>
      <c r="Q72" s="681">
        <v>13121521</v>
      </c>
      <c r="R72" s="681">
        <v>778128</v>
      </c>
      <c r="S72" s="683" t="s">
        <v>1613</v>
      </c>
      <c r="T72" s="677"/>
      <c r="U72" s="677"/>
    </row>
    <row r="73" spans="3:21" s="672" customFormat="1" ht="20.25" customHeight="1" x14ac:dyDescent="0.15">
      <c r="L73" s="682" t="s">
        <v>460</v>
      </c>
      <c r="M73" s="681">
        <v>13242909</v>
      </c>
      <c r="N73" s="681">
        <v>339334</v>
      </c>
      <c r="O73" s="681">
        <v>214959</v>
      </c>
      <c r="P73" s="681">
        <v>357880</v>
      </c>
      <c r="Q73" s="681">
        <v>11906193</v>
      </c>
      <c r="R73" s="681">
        <v>424543</v>
      </c>
      <c r="S73" s="440" t="s">
        <v>1625</v>
      </c>
      <c r="T73" s="677"/>
      <c r="U73" s="677"/>
    </row>
    <row r="74" spans="3:21" s="672" customFormat="1" ht="20.25" customHeight="1" x14ac:dyDescent="0.15">
      <c r="L74" s="680" t="s">
        <v>459</v>
      </c>
      <c r="M74" s="679">
        <v>15399049</v>
      </c>
      <c r="N74" s="679" t="s">
        <v>1592</v>
      </c>
      <c r="O74" s="679">
        <v>213476</v>
      </c>
      <c r="P74" s="679">
        <v>354738</v>
      </c>
      <c r="Q74" s="679">
        <v>13809943</v>
      </c>
      <c r="R74" s="679">
        <v>1020892</v>
      </c>
      <c r="S74" s="678" t="s">
        <v>745</v>
      </c>
      <c r="T74" s="677"/>
      <c r="U74" s="677"/>
    </row>
    <row r="75" spans="3:21" s="672" customFormat="1" ht="18" customHeight="1" x14ac:dyDescent="0.15">
      <c r="L75" s="676" t="s">
        <v>458</v>
      </c>
      <c r="M75" s="675"/>
      <c r="N75" s="675"/>
      <c r="O75" s="675"/>
      <c r="P75" s="675"/>
      <c r="Q75" s="675"/>
      <c r="R75" s="675"/>
      <c r="S75" s="675"/>
    </row>
    <row r="76" spans="3:21" s="672" customFormat="1" ht="18" customHeight="1" x14ac:dyDescent="0.15">
      <c r="L76" s="881" t="s">
        <v>746</v>
      </c>
      <c r="M76" s="674"/>
      <c r="N76" s="673"/>
      <c r="P76" s="673"/>
      <c r="Q76" s="673"/>
    </row>
    <row r="77" spans="3:21" x14ac:dyDescent="0.15">
      <c r="C77" s="671"/>
      <c r="D77" s="671"/>
      <c r="E77" s="671"/>
      <c r="F77" s="671"/>
      <c r="G77" s="671"/>
      <c r="H77" s="671"/>
      <c r="I77" s="671"/>
      <c r="M77" s="255"/>
      <c r="N77" s="255"/>
      <c r="O77" s="255"/>
      <c r="P77" s="255"/>
      <c r="Q77" s="255"/>
      <c r="R77" s="255"/>
      <c r="S77" s="255"/>
    </row>
    <row r="78" spans="3:21" x14ac:dyDescent="0.15">
      <c r="C78" s="671"/>
      <c r="E78" s="671"/>
      <c r="F78" s="671"/>
      <c r="G78" s="671"/>
      <c r="H78" s="671"/>
      <c r="I78" s="671"/>
    </row>
    <row r="79" spans="3:21" x14ac:dyDescent="0.15">
      <c r="C79" s="671"/>
    </row>
  </sheetData>
  <mergeCells count="7">
    <mergeCell ref="S43:S44"/>
    <mergeCell ref="A4:A6"/>
    <mergeCell ref="B4:E4"/>
    <mergeCell ref="I4:I5"/>
    <mergeCell ref="J4:J5"/>
    <mergeCell ref="K4:K6"/>
    <mergeCell ref="L43:L44"/>
  </mergeCells>
  <phoneticPr fontId="28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/>
    </sheetView>
  </sheetViews>
  <sheetFormatPr defaultRowHeight="24" x14ac:dyDescent="0.25"/>
  <cols>
    <col min="1" max="1" width="16" style="27" customWidth="1"/>
    <col min="2" max="5" width="9.5" style="27" customWidth="1"/>
    <col min="6" max="6" width="9.625" style="27" customWidth="1"/>
    <col min="7" max="18" width="9.5" style="27" customWidth="1"/>
    <col min="19" max="16384" width="9" style="27"/>
  </cols>
  <sheetData>
    <row r="1" spans="1:18" ht="9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15.75" customHeight="1" x14ac:dyDescent="0.25">
      <c r="A2" s="25" t="s">
        <v>551</v>
      </c>
      <c r="B2" s="28"/>
      <c r="C2" s="29"/>
      <c r="D2" s="29"/>
      <c r="E2" s="29"/>
      <c r="F2" s="29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6.5" customHeight="1" x14ac:dyDescent="0.25">
      <c r="A3" s="30" t="s">
        <v>552</v>
      </c>
      <c r="B3" s="31"/>
      <c r="C3" s="31"/>
      <c r="D3" s="31"/>
      <c r="E3" s="31"/>
      <c r="F3" s="31"/>
      <c r="G3" s="32"/>
      <c r="H3" s="32"/>
      <c r="I3" s="33" t="s">
        <v>553</v>
      </c>
      <c r="J3" s="32"/>
      <c r="K3" s="32"/>
      <c r="L3" s="32"/>
      <c r="M3" s="32"/>
      <c r="N3" s="32"/>
      <c r="O3" s="32"/>
      <c r="P3" s="32"/>
      <c r="Q3" s="24" t="s">
        <v>554</v>
      </c>
      <c r="R3" s="24"/>
    </row>
    <row r="4" spans="1:18" s="49" customFormat="1" ht="15" customHeight="1" x14ac:dyDescent="0.15">
      <c r="A4" s="45"/>
      <c r="B4" s="46"/>
      <c r="C4" s="47"/>
      <c r="D4" s="45"/>
      <c r="E4" s="47"/>
      <c r="F4" s="48"/>
      <c r="G4" s="48"/>
      <c r="H4" s="48"/>
      <c r="I4" s="48"/>
      <c r="J4" s="45"/>
      <c r="K4" s="47"/>
      <c r="L4" s="48"/>
      <c r="M4" s="48"/>
      <c r="N4" s="48"/>
      <c r="O4" s="48"/>
      <c r="P4" s="48"/>
      <c r="Q4" s="48"/>
      <c r="R4" s="995" t="s">
        <v>92</v>
      </c>
    </row>
    <row r="5" spans="1:18" s="52" customFormat="1" ht="22.5" customHeight="1" x14ac:dyDescent="0.15">
      <c r="A5" s="50" t="s">
        <v>230</v>
      </c>
      <c r="B5" s="43" t="s">
        <v>64</v>
      </c>
      <c r="C5" s="51" t="s">
        <v>93</v>
      </c>
      <c r="D5" s="40" t="s">
        <v>82</v>
      </c>
      <c r="E5" s="43" t="s">
        <v>94</v>
      </c>
      <c r="F5" s="40" t="s">
        <v>12</v>
      </c>
      <c r="G5" s="40" t="s">
        <v>68</v>
      </c>
      <c r="H5" s="40" t="s">
        <v>13</v>
      </c>
      <c r="I5" s="40" t="s">
        <v>65</v>
      </c>
      <c r="J5" s="40" t="s">
        <v>95</v>
      </c>
      <c r="K5" s="43" t="s">
        <v>96</v>
      </c>
      <c r="L5" s="40" t="s">
        <v>14</v>
      </c>
      <c r="M5" s="40" t="s">
        <v>15</v>
      </c>
      <c r="N5" s="40" t="s">
        <v>527</v>
      </c>
      <c r="O5" s="40" t="s">
        <v>30</v>
      </c>
      <c r="P5" s="40" t="s">
        <v>31</v>
      </c>
      <c r="Q5" s="838" t="s">
        <v>110</v>
      </c>
      <c r="R5" s="996"/>
    </row>
    <row r="6" spans="1:18" s="52" customFormat="1" ht="30" customHeight="1" x14ac:dyDescent="0.15">
      <c r="A6" s="50"/>
      <c r="B6" s="35" t="s">
        <v>63</v>
      </c>
      <c r="C6" s="35" t="s">
        <v>97</v>
      </c>
      <c r="D6" s="35" t="s">
        <v>83</v>
      </c>
      <c r="E6" s="35" t="s">
        <v>98</v>
      </c>
      <c r="F6" s="35" t="s">
        <v>41</v>
      </c>
      <c r="G6" s="35" t="s">
        <v>20</v>
      </c>
      <c r="H6" s="35" t="s">
        <v>21</v>
      </c>
      <c r="I6" s="35" t="s">
        <v>22</v>
      </c>
      <c r="J6" s="35" t="s">
        <v>71</v>
      </c>
      <c r="K6" s="35" t="s">
        <v>50</v>
      </c>
      <c r="L6" s="35" t="s">
        <v>23</v>
      </c>
      <c r="M6" s="35" t="s">
        <v>24</v>
      </c>
      <c r="N6" s="35" t="s">
        <v>528</v>
      </c>
      <c r="O6" s="35" t="s">
        <v>36</v>
      </c>
      <c r="P6" s="35" t="s">
        <v>37</v>
      </c>
      <c r="Q6" s="53" t="s">
        <v>115</v>
      </c>
      <c r="R6" s="997"/>
    </row>
    <row r="7" spans="1:18" s="57" customFormat="1" ht="10.5" customHeight="1" x14ac:dyDescent="0.15">
      <c r="A7" s="882" t="s">
        <v>772</v>
      </c>
      <c r="B7" s="54">
        <v>195873223</v>
      </c>
      <c r="C7" s="55">
        <v>1186454</v>
      </c>
      <c r="D7" s="55">
        <v>1186454</v>
      </c>
      <c r="E7" s="55">
        <v>7293483</v>
      </c>
      <c r="F7" s="55">
        <v>1725330</v>
      </c>
      <c r="G7" s="55">
        <v>1062675</v>
      </c>
      <c r="H7" s="55">
        <v>140912</v>
      </c>
      <c r="I7" s="55">
        <v>4348760</v>
      </c>
      <c r="J7" s="55">
        <v>15806</v>
      </c>
      <c r="K7" s="55">
        <v>160317956</v>
      </c>
      <c r="L7" s="55">
        <v>9886088</v>
      </c>
      <c r="M7" s="55">
        <v>3217614</v>
      </c>
      <c r="N7" s="55" t="s">
        <v>555</v>
      </c>
      <c r="O7" s="55">
        <v>65580322</v>
      </c>
      <c r="P7" s="55">
        <v>14516794</v>
      </c>
      <c r="Q7" s="55">
        <v>367712</v>
      </c>
      <c r="R7" s="56" t="s">
        <v>99</v>
      </c>
    </row>
    <row r="8" spans="1:18" s="57" customFormat="1" ht="10.5" customHeight="1" x14ac:dyDescent="0.15">
      <c r="A8" s="883" t="s">
        <v>773</v>
      </c>
      <c r="B8" s="58">
        <v>192723682</v>
      </c>
      <c r="C8" s="57">
        <v>762742</v>
      </c>
      <c r="D8" s="57">
        <v>762742</v>
      </c>
      <c r="E8" s="57">
        <v>5182891</v>
      </c>
      <c r="F8" s="57">
        <v>586659</v>
      </c>
      <c r="G8" s="57">
        <v>1031215</v>
      </c>
      <c r="H8" s="57">
        <v>317870</v>
      </c>
      <c r="I8" s="57">
        <v>3247147</v>
      </c>
      <c r="J8" s="57" t="s">
        <v>555</v>
      </c>
      <c r="K8" s="57">
        <v>166947448</v>
      </c>
      <c r="L8" s="57">
        <v>13217243</v>
      </c>
      <c r="M8" s="57">
        <v>4557488</v>
      </c>
      <c r="N8" s="57" t="s">
        <v>555</v>
      </c>
      <c r="O8" s="57">
        <v>68828354</v>
      </c>
      <c r="P8" s="57">
        <v>13158839</v>
      </c>
      <c r="Q8" s="57" t="s">
        <v>555</v>
      </c>
      <c r="R8" s="59" t="s">
        <v>233</v>
      </c>
    </row>
    <row r="9" spans="1:18" s="57" customFormat="1" ht="10.5" customHeight="1" x14ac:dyDescent="0.15">
      <c r="A9" s="883" t="s">
        <v>774</v>
      </c>
      <c r="B9" s="58">
        <v>187638721</v>
      </c>
      <c r="C9" s="57">
        <v>1847420</v>
      </c>
      <c r="D9" s="57">
        <v>1847420</v>
      </c>
      <c r="E9" s="57">
        <v>4203820</v>
      </c>
      <c r="F9" s="57">
        <v>1025612</v>
      </c>
      <c r="G9" s="57">
        <v>851350</v>
      </c>
      <c r="H9" s="57">
        <v>91402</v>
      </c>
      <c r="I9" s="57">
        <v>2235456</v>
      </c>
      <c r="J9" s="57" t="s">
        <v>555</v>
      </c>
      <c r="K9" s="57">
        <v>162826225</v>
      </c>
      <c r="L9" s="57">
        <v>9993792</v>
      </c>
      <c r="M9" s="57">
        <v>3243225</v>
      </c>
      <c r="N9" s="57" t="s">
        <v>555</v>
      </c>
      <c r="O9" s="57">
        <v>75176583</v>
      </c>
      <c r="P9" s="57">
        <v>13708100</v>
      </c>
      <c r="Q9" s="57" t="s">
        <v>555</v>
      </c>
      <c r="R9" s="59" t="s">
        <v>529</v>
      </c>
    </row>
    <row r="10" spans="1:18" s="57" customFormat="1" ht="10.5" customHeight="1" x14ac:dyDescent="0.15">
      <c r="A10" s="883" t="s">
        <v>775</v>
      </c>
      <c r="B10" s="58">
        <v>177477098</v>
      </c>
      <c r="C10" s="57">
        <v>2019665</v>
      </c>
      <c r="D10" s="57">
        <v>2019665</v>
      </c>
      <c r="E10" s="57">
        <v>2937844</v>
      </c>
      <c r="F10" s="57">
        <v>516234</v>
      </c>
      <c r="G10" s="57">
        <v>836043</v>
      </c>
      <c r="H10" s="57">
        <v>130531</v>
      </c>
      <c r="I10" s="57">
        <v>1455036</v>
      </c>
      <c r="J10" s="57" t="s">
        <v>555</v>
      </c>
      <c r="K10" s="57">
        <v>156613048</v>
      </c>
      <c r="L10" s="57">
        <v>7393975</v>
      </c>
      <c r="M10" s="57">
        <v>3254304</v>
      </c>
      <c r="N10" s="57">
        <v>2488745</v>
      </c>
      <c r="O10" s="57">
        <v>67524797</v>
      </c>
      <c r="P10" s="57">
        <v>13524438</v>
      </c>
      <c r="Q10" s="57" t="s">
        <v>555</v>
      </c>
      <c r="R10" s="59" t="s">
        <v>599</v>
      </c>
    </row>
    <row r="11" spans="1:18" s="57" customFormat="1" ht="10.5" customHeight="1" x14ac:dyDescent="0.15">
      <c r="A11" s="883" t="s">
        <v>776</v>
      </c>
      <c r="B11" s="58">
        <v>175488885</v>
      </c>
      <c r="C11" s="57">
        <v>1092458</v>
      </c>
      <c r="D11" s="57">
        <v>1092458</v>
      </c>
      <c r="E11" s="57">
        <v>1827860</v>
      </c>
      <c r="F11" s="57">
        <v>586629</v>
      </c>
      <c r="G11" s="57">
        <v>751894</v>
      </c>
      <c r="H11" s="57">
        <v>368422</v>
      </c>
      <c r="I11" s="57">
        <v>120915</v>
      </c>
      <c r="J11" s="57" t="s">
        <v>555</v>
      </c>
      <c r="K11" s="57">
        <v>156043026</v>
      </c>
      <c r="L11" s="57">
        <v>2719294</v>
      </c>
      <c r="M11" s="57">
        <v>2465339</v>
      </c>
      <c r="N11" s="57">
        <v>2911341</v>
      </c>
      <c r="O11" s="57">
        <v>61967631</v>
      </c>
      <c r="P11" s="57">
        <v>14692639</v>
      </c>
      <c r="Q11" s="57" t="s">
        <v>555</v>
      </c>
      <c r="R11" s="59" t="s">
        <v>777</v>
      </c>
    </row>
    <row r="12" spans="1:18" s="57" customFormat="1" ht="10.5" customHeight="1" x14ac:dyDescent="0.15">
      <c r="A12" s="883"/>
      <c r="B12" s="58"/>
      <c r="R12" s="59"/>
    </row>
    <row r="13" spans="1:18" s="57" customFormat="1" ht="10.5" customHeight="1" x14ac:dyDescent="0.15">
      <c r="A13" s="883" t="s">
        <v>738</v>
      </c>
      <c r="B13" s="58">
        <v>177042853</v>
      </c>
      <c r="C13" s="57">
        <v>1512802</v>
      </c>
      <c r="D13" s="57">
        <v>1512802</v>
      </c>
      <c r="E13" s="57">
        <v>2644886</v>
      </c>
      <c r="F13" s="57">
        <v>471604</v>
      </c>
      <c r="G13" s="57">
        <v>777150</v>
      </c>
      <c r="H13" s="57">
        <v>170784</v>
      </c>
      <c r="I13" s="57">
        <v>1225348</v>
      </c>
      <c r="J13" s="57" t="s">
        <v>555</v>
      </c>
      <c r="K13" s="57">
        <v>156243031</v>
      </c>
      <c r="L13" s="57">
        <v>6664356</v>
      </c>
      <c r="M13" s="57">
        <v>2595566</v>
      </c>
      <c r="N13" s="57">
        <v>3356177</v>
      </c>
      <c r="O13" s="57">
        <v>67695379</v>
      </c>
      <c r="P13" s="57">
        <v>13466843</v>
      </c>
      <c r="Q13" s="57" t="s">
        <v>555</v>
      </c>
      <c r="R13" s="59" t="s">
        <v>600</v>
      </c>
    </row>
    <row r="14" spans="1:18" s="57" customFormat="1" ht="10.5" customHeight="1" x14ac:dyDescent="0.15">
      <c r="A14" s="883" t="s">
        <v>778</v>
      </c>
      <c r="B14" s="58">
        <v>173043632</v>
      </c>
      <c r="C14" s="57">
        <v>1639334</v>
      </c>
      <c r="D14" s="57">
        <v>1639334</v>
      </c>
      <c r="E14" s="57">
        <v>1579067</v>
      </c>
      <c r="F14" s="57">
        <v>641613</v>
      </c>
      <c r="G14" s="57">
        <v>628993</v>
      </c>
      <c r="H14" s="57">
        <v>283038</v>
      </c>
      <c r="I14" s="57">
        <v>25423</v>
      </c>
      <c r="J14" s="57" t="s">
        <v>555</v>
      </c>
      <c r="K14" s="57">
        <v>155022946</v>
      </c>
      <c r="L14" s="57">
        <v>675915</v>
      </c>
      <c r="M14" s="57">
        <v>1987092</v>
      </c>
      <c r="N14" s="57">
        <v>2435815</v>
      </c>
      <c r="O14" s="57">
        <v>58969806</v>
      </c>
      <c r="P14" s="57">
        <v>15433595</v>
      </c>
      <c r="Q14" s="57" t="s">
        <v>555</v>
      </c>
      <c r="R14" s="59" t="s">
        <v>779</v>
      </c>
    </row>
    <row r="15" spans="1:18" s="57" customFormat="1" ht="10.5" customHeight="1" x14ac:dyDescent="0.15">
      <c r="A15" s="883"/>
      <c r="B15" s="58"/>
      <c r="R15" s="59"/>
    </row>
    <row r="16" spans="1:18" s="57" customFormat="1" ht="10.5" customHeight="1" x14ac:dyDescent="0.15">
      <c r="A16" s="883" t="s">
        <v>780</v>
      </c>
      <c r="B16" s="58">
        <v>45620835</v>
      </c>
      <c r="C16" s="57" t="s">
        <v>555</v>
      </c>
      <c r="D16" s="57" t="s">
        <v>555</v>
      </c>
      <c r="E16" s="57">
        <v>514198</v>
      </c>
      <c r="F16" s="57">
        <v>55158</v>
      </c>
      <c r="G16" s="57">
        <v>278164</v>
      </c>
      <c r="H16" s="57">
        <v>85384</v>
      </c>
      <c r="I16" s="57">
        <v>95492</v>
      </c>
      <c r="J16" s="57" t="s">
        <v>555</v>
      </c>
      <c r="K16" s="57">
        <v>40846246</v>
      </c>
      <c r="L16" s="57">
        <v>2043379</v>
      </c>
      <c r="M16" s="57">
        <v>478247</v>
      </c>
      <c r="N16" s="57">
        <v>1032915</v>
      </c>
      <c r="O16" s="57">
        <v>18089857</v>
      </c>
      <c r="P16" s="57">
        <v>3459347</v>
      </c>
      <c r="Q16" s="57" t="s">
        <v>555</v>
      </c>
      <c r="R16" s="59" t="s">
        <v>601</v>
      </c>
    </row>
    <row r="17" spans="1:18" s="57" customFormat="1" ht="10.5" customHeight="1" x14ac:dyDescent="0.15">
      <c r="A17" s="883" t="s">
        <v>781</v>
      </c>
      <c r="B17" s="58">
        <v>42724871</v>
      </c>
      <c r="C17" s="57">
        <v>758271</v>
      </c>
      <c r="D17" s="57">
        <v>758271</v>
      </c>
      <c r="E17" s="57">
        <v>481560</v>
      </c>
      <c r="F17" s="57">
        <v>235371</v>
      </c>
      <c r="G17" s="57">
        <v>152674</v>
      </c>
      <c r="H17" s="57">
        <v>93515</v>
      </c>
      <c r="I17" s="57" t="s">
        <v>555</v>
      </c>
      <c r="J17" s="57" t="s">
        <v>555</v>
      </c>
      <c r="K17" s="57">
        <v>37459027</v>
      </c>
      <c r="L17" s="57">
        <v>675915</v>
      </c>
      <c r="M17" s="57">
        <v>607049</v>
      </c>
      <c r="N17" s="57">
        <v>313570</v>
      </c>
      <c r="O17" s="57">
        <v>14405383</v>
      </c>
      <c r="P17" s="57">
        <v>3830465</v>
      </c>
      <c r="Q17" s="57" t="s">
        <v>555</v>
      </c>
      <c r="R17" s="59" t="s">
        <v>100</v>
      </c>
    </row>
    <row r="18" spans="1:18" s="57" customFormat="1" ht="10.5" customHeight="1" x14ac:dyDescent="0.15">
      <c r="A18" s="883" t="s">
        <v>782</v>
      </c>
      <c r="B18" s="58">
        <v>43597221</v>
      </c>
      <c r="C18" s="57" t="s">
        <v>555</v>
      </c>
      <c r="D18" s="57" t="s">
        <v>555</v>
      </c>
      <c r="E18" s="57">
        <v>468483</v>
      </c>
      <c r="F18" s="57">
        <v>203488</v>
      </c>
      <c r="G18" s="57">
        <v>191574</v>
      </c>
      <c r="H18" s="57">
        <v>47998</v>
      </c>
      <c r="I18" s="57">
        <v>25423</v>
      </c>
      <c r="J18" s="57" t="s">
        <v>555</v>
      </c>
      <c r="K18" s="57">
        <v>38647377</v>
      </c>
      <c r="L18" s="57" t="s">
        <v>555</v>
      </c>
      <c r="M18" s="57">
        <v>469967</v>
      </c>
      <c r="N18" s="57">
        <v>829033</v>
      </c>
      <c r="O18" s="57">
        <v>14272885</v>
      </c>
      <c r="P18" s="57">
        <v>3750139</v>
      </c>
      <c r="Q18" s="57" t="s">
        <v>555</v>
      </c>
      <c r="R18" s="59" t="s">
        <v>101</v>
      </c>
    </row>
    <row r="19" spans="1:18" s="57" customFormat="1" ht="10.5" customHeight="1" x14ac:dyDescent="0.15">
      <c r="A19" s="883" t="s">
        <v>783</v>
      </c>
      <c r="B19" s="58">
        <v>43545958</v>
      </c>
      <c r="C19" s="57">
        <v>334187</v>
      </c>
      <c r="D19" s="57">
        <v>334187</v>
      </c>
      <c r="E19" s="57">
        <v>363619</v>
      </c>
      <c r="F19" s="57">
        <v>92612</v>
      </c>
      <c r="G19" s="57">
        <v>129482</v>
      </c>
      <c r="H19" s="57">
        <v>141525</v>
      </c>
      <c r="I19" s="57" t="s">
        <v>555</v>
      </c>
      <c r="J19" s="57" t="s">
        <v>555</v>
      </c>
      <c r="K19" s="57">
        <v>39090376</v>
      </c>
      <c r="L19" s="57" t="s">
        <v>555</v>
      </c>
      <c r="M19" s="57">
        <v>910076</v>
      </c>
      <c r="N19" s="57">
        <v>735823</v>
      </c>
      <c r="O19" s="57">
        <v>15199506</v>
      </c>
      <c r="P19" s="57">
        <v>3652688</v>
      </c>
      <c r="Q19" s="57" t="s">
        <v>555</v>
      </c>
      <c r="R19" s="59" t="s">
        <v>102</v>
      </c>
    </row>
    <row r="20" spans="1:18" s="57" customFormat="1" ht="10.5" customHeight="1" x14ac:dyDescent="0.15">
      <c r="A20" s="883" t="s">
        <v>784</v>
      </c>
      <c r="B20" s="58">
        <v>43175582</v>
      </c>
      <c r="C20" s="57">
        <v>546876</v>
      </c>
      <c r="D20" s="57">
        <v>546876</v>
      </c>
      <c r="E20" s="57">
        <v>265405</v>
      </c>
      <c r="F20" s="57">
        <v>110142</v>
      </c>
      <c r="G20" s="57">
        <v>155263</v>
      </c>
      <c r="H20" s="57" t="s">
        <v>555</v>
      </c>
      <c r="I20" s="57" t="s">
        <v>555</v>
      </c>
      <c r="J20" s="57" t="s">
        <v>555</v>
      </c>
      <c r="K20" s="57">
        <v>39826166</v>
      </c>
      <c r="L20" s="57" t="s">
        <v>555</v>
      </c>
      <c r="M20" s="57" t="s">
        <v>555</v>
      </c>
      <c r="N20" s="57">
        <v>557389</v>
      </c>
      <c r="O20" s="57">
        <v>15092032</v>
      </c>
      <c r="P20" s="57">
        <v>4200303</v>
      </c>
      <c r="Q20" s="57" t="s">
        <v>555</v>
      </c>
      <c r="R20" s="59" t="s">
        <v>785</v>
      </c>
    </row>
    <row r="21" spans="1:18" s="57" customFormat="1" ht="10.5" customHeight="1" x14ac:dyDescent="0.15">
      <c r="A21" s="883"/>
      <c r="B21" s="58"/>
      <c r="R21" s="59"/>
    </row>
    <row r="22" spans="1:18" s="57" customFormat="1" ht="10.5" customHeight="1" x14ac:dyDescent="0.15">
      <c r="A22" s="883" t="s">
        <v>786</v>
      </c>
      <c r="B22" s="58">
        <v>16019659</v>
      </c>
      <c r="C22" s="57" t="s">
        <v>555</v>
      </c>
      <c r="D22" s="57" t="s">
        <v>555</v>
      </c>
      <c r="E22" s="57">
        <v>255203</v>
      </c>
      <c r="F22" s="57" t="s">
        <v>555</v>
      </c>
      <c r="G22" s="57">
        <v>121966</v>
      </c>
      <c r="H22" s="57">
        <v>37745</v>
      </c>
      <c r="I22" s="57">
        <v>95492</v>
      </c>
      <c r="J22" s="57" t="s">
        <v>555</v>
      </c>
      <c r="K22" s="57">
        <v>14108836</v>
      </c>
      <c r="L22" s="57" t="s">
        <v>555</v>
      </c>
      <c r="M22" s="57">
        <v>325276</v>
      </c>
      <c r="N22" s="57">
        <v>331484</v>
      </c>
      <c r="O22" s="57">
        <v>6692611</v>
      </c>
      <c r="P22" s="57">
        <v>1095307</v>
      </c>
      <c r="Q22" s="57" t="s">
        <v>555</v>
      </c>
      <c r="R22" s="59" t="s">
        <v>602</v>
      </c>
    </row>
    <row r="23" spans="1:18" s="57" customFormat="1" ht="10.5" customHeight="1" x14ac:dyDescent="0.15">
      <c r="A23" s="883" t="s">
        <v>787</v>
      </c>
      <c r="B23" s="58">
        <v>13769988</v>
      </c>
      <c r="C23" s="57" t="s">
        <v>555</v>
      </c>
      <c r="D23" s="57" t="s">
        <v>555</v>
      </c>
      <c r="E23" s="57">
        <v>146104</v>
      </c>
      <c r="F23" s="57">
        <v>55158</v>
      </c>
      <c r="G23" s="57">
        <v>90946</v>
      </c>
      <c r="H23" s="57" t="s">
        <v>555</v>
      </c>
      <c r="I23" s="57" t="s">
        <v>555</v>
      </c>
      <c r="J23" s="57" t="s">
        <v>555</v>
      </c>
      <c r="K23" s="57">
        <v>12406225</v>
      </c>
      <c r="L23" s="57">
        <v>601030</v>
      </c>
      <c r="M23" s="57" t="s">
        <v>555</v>
      </c>
      <c r="N23" s="57">
        <v>467229</v>
      </c>
      <c r="O23" s="57">
        <v>5122498</v>
      </c>
      <c r="P23" s="57">
        <v>1297739</v>
      </c>
      <c r="Q23" s="57" t="s">
        <v>555</v>
      </c>
      <c r="R23" s="59" t="s">
        <v>86</v>
      </c>
    </row>
    <row r="24" spans="1:18" s="57" customFormat="1" ht="10.5" customHeight="1" x14ac:dyDescent="0.15">
      <c r="A24" s="883" t="s">
        <v>788</v>
      </c>
      <c r="B24" s="58">
        <v>15831188</v>
      </c>
      <c r="C24" s="57" t="s">
        <v>555</v>
      </c>
      <c r="D24" s="57" t="s">
        <v>555</v>
      </c>
      <c r="E24" s="57">
        <v>112891</v>
      </c>
      <c r="F24" s="57" t="s">
        <v>555</v>
      </c>
      <c r="G24" s="57">
        <v>65252</v>
      </c>
      <c r="H24" s="57">
        <v>47639</v>
      </c>
      <c r="I24" s="57" t="s">
        <v>555</v>
      </c>
      <c r="J24" s="57" t="s">
        <v>555</v>
      </c>
      <c r="K24" s="57">
        <v>14331185</v>
      </c>
      <c r="L24" s="57">
        <v>1442349</v>
      </c>
      <c r="M24" s="57">
        <v>152971</v>
      </c>
      <c r="N24" s="57">
        <v>234202</v>
      </c>
      <c r="O24" s="57">
        <v>6274748</v>
      </c>
      <c r="P24" s="57">
        <v>1066301</v>
      </c>
      <c r="Q24" s="57" t="s">
        <v>555</v>
      </c>
      <c r="R24" s="59" t="s">
        <v>87</v>
      </c>
    </row>
    <row r="25" spans="1:18" s="57" customFormat="1" ht="10.5" customHeight="1" x14ac:dyDescent="0.15">
      <c r="A25" s="883" t="s">
        <v>789</v>
      </c>
      <c r="B25" s="58">
        <v>14475565</v>
      </c>
      <c r="C25" s="57">
        <v>166492</v>
      </c>
      <c r="D25" s="57">
        <v>166492</v>
      </c>
      <c r="E25" s="57">
        <v>118625</v>
      </c>
      <c r="F25" s="57">
        <v>118625</v>
      </c>
      <c r="G25" s="57" t="s">
        <v>555</v>
      </c>
      <c r="H25" s="57" t="s">
        <v>555</v>
      </c>
      <c r="I25" s="57" t="s">
        <v>555</v>
      </c>
      <c r="J25" s="57" t="s">
        <v>555</v>
      </c>
      <c r="K25" s="57">
        <v>12840961</v>
      </c>
      <c r="L25" s="57">
        <v>675915</v>
      </c>
      <c r="M25" s="57">
        <v>607049</v>
      </c>
      <c r="N25" s="57">
        <v>19937</v>
      </c>
      <c r="O25" s="57">
        <v>5113927</v>
      </c>
      <c r="P25" s="57">
        <v>1572351</v>
      </c>
      <c r="Q25" s="57" t="s">
        <v>555</v>
      </c>
      <c r="R25" s="59" t="s">
        <v>88</v>
      </c>
    </row>
    <row r="26" spans="1:18" s="57" customFormat="1" ht="10.5" customHeight="1" x14ac:dyDescent="0.15">
      <c r="A26" s="883" t="s">
        <v>790</v>
      </c>
      <c r="B26" s="58">
        <v>14999708</v>
      </c>
      <c r="C26" s="57">
        <v>258137</v>
      </c>
      <c r="D26" s="57">
        <v>258137</v>
      </c>
      <c r="E26" s="57">
        <v>61229</v>
      </c>
      <c r="F26" s="57" t="s">
        <v>555</v>
      </c>
      <c r="G26" s="57">
        <v>61229</v>
      </c>
      <c r="H26" s="57" t="s">
        <v>555</v>
      </c>
      <c r="I26" s="57" t="s">
        <v>555</v>
      </c>
      <c r="J26" s="57" t="s">
        <v>555</v>
      </c>
      <c r="K26" s="57">
        <v>13085300</v>
      </c>
      <c r="L26" s="57" t="s">
        <v>555</v>
      </c>
      <c r="M26" s="57" t="s">
        <v>555</v>
      </c>
      <c r="N26" s="57">
        <v>293633</v>
      </c>
      <c r="O26" s="57">
        <v>4859357</v>
      </c>
      <c r="P26" s="57">
        <v>1228967</v>
      </c>
      <c r="Q26" s="57" t="s">
        <v>555</v>
      </c>
      <c r="R26" s="60" t="s">
        <v>103</v>
      </c>
    </row>
    <row r="27" spans="1:18" s="57" customFormat="1" ht="10.5" customHeight="1" x14ac:dyDescent="0.15">
      <c r="A27" s="883" t="s">
        <v>791</v>
      </c>
      <c r="B27" s="58">
        <v>13249598</v>
      </c>
      <c r="C27" s="57">
        <v>333642</v>
      </c>
      <c r="D27" s="57">
        <v>333642</v>
      </c>
      <c r="E27" s="57">
        <v>301706</v>
      </c>
      <c r="F27" s="57">
        <v>116746</v>
      </c>
      <c r="G27" s="57">
        <v>91445</v>
      </c>
      <c r="H27" s="57">
        <v>93515</v>
      </c>
      <c r="I27" s="57" t="s">
        <v>555</v>
      </c>
      <c r="J27" s="57" t="s">
        <v>555</v>
      </c>
      <c r="K27" s="57">
        <v>11532766</v>
      </c>
      <c r="L27" s="57" t="s">
        <v>555</v>
      </c>
      <c r="M27" s="57" t="s">
        <v>555</v>
      </c>
      <c r="N27" s="57" t="s">
        <v>555</v>
      </c>
      <c r="O27" s="57">
        <v>4432099</v>
      </c>
      <c r="P27" s="57">
        <v>1029147</v>
      </c>
      <c r="Q27" s="57" t="s">
        <v>555</v>
      </c>
      <c r="R27" s="59" t="s">
        <v>104</v>
      </c>
    </row>
    <row r="28" spans="1:18" s="57" customFormat="1" ht="10.5" customHeight="1" x14ac:dyDescent="0.15">
      <c r="A28" s="883" t="s">
        <v>792</v>
      </c>
      <c r="B28" s="58">
        <v>15122411</v>
      </c>
      <c r="C28" s="57" t="s">
        <v>555</v>
      </c>
      <c r="D28" s="57" t="s">
        <v>555</v>
      </c>
      <c r="E28" s="57">
        <v>184058</v>
      </c>
      <c r="F28" s="57">
        <v>63402</v>
      </c>
      <c r="G28" s="57">
        <v>95233</v>
      </c>
      <c r="H28" s="57" t="s">
        <v>555</v>
      </c>
      <c r="I28" s="57">
        <v>25423</v>
      </c>
      <c r="J28" s="57" t="s">
        <v>555</v>
      </c>
      <c r="K28" s="57">
        <v>13134829</v>
      </c>
      <c r="L28" s="57" t="s">
        <v>555</v>
      </c>
      <c r="M28" s="57">
        <v>304579</v>
      </c>
      <c r="N28" s="57">
        <v>310045</v>
      </c>
      <c r="O28" s="57">
        <v>5015907</v>
      </c>
      <c r="P28" s="57">
        <v>1071485</v>
      </c>
      <c r="Q28" s="57" t="s">
        <v>555</v>
      </c>
      <c r="R28" s="59" t="s">
        <v>105</v>
      </c>
    </row>
    <row r="29" spans="1:18" s="57" customFormat="1" ht="10.5" customHeight="1" x14ac:dyDescent="0.15">
      <c r="A29" s="883" t="s">
        <v>793</v>
      </c>
      <c r="B29" s="58">
        <v>15289169</v>
      </c>
      <c r="C29" s="57" t="s">
        <v>555</v>
      </c>
      <c r="D29" s="57" t="s">
        <v>555</v>
      </c>
      <c r="E29" s="57">
        <v>175425</v>
      </c>
      <c r="F29" s="57">
        <v>92670</v>
      </c>
      <c r="G29" s="57">
        <v>34757</v>
      </c>
      <c r="H29" s="57">
        <v>47998</v>
      </c>
      <c r="I29" s="57" t="s">
        <v>555</v>
      </c>
      <c r="J29" s="57" t="s">
        <v>555</v>
      </c>
      <c r="K29" s="57">
        <v>13476196</v>
      </c>
      <c r="L29" s="57" t="s">
        <v>555</v>
      </c>
      <c r="M29" s="57">
        <v>165388</v>
      </c>
      <c r="N29" s="57">
        <v>240221</v>
      </c>
      <c r="O29" s="57">
        <v>4548245</v>
      </c>
      <c r="P29" s="57">
        <v>1278946</v>
      </c>
      <c r="Q29" s="57" t="s">
        <v>555</v>
      </c>
      <c r="R29" s="59" t="s">
        <v>106</v>
      </c>
    </row>
    <row r="30" spans="1:18" s="57" customFormat="1" ht="10.5" customHeight="1" x14ac:dyDescent="0.15">
      <c r="A30" s="883" t="s">
        <v>794</v>
      </c>
      <c r="B30" s="58">
        <v>13185641</v>
      </c>
      <c r="C30" s="57" t="s">
        <v>555</v>
      </c>
      <c r="D30" s="57" t="s">
        <v>555</v>
      </c>
      <c r="E30" s="57">
        <v>109000</v>
      </c>
      <c r="F30" s="57">
        <v>47416</v>
      </c>
      <c r="G30" s="57">
        <v>61584</v>
      </c>
      <c r="H30" s="57" t="s">
        <v>555</v>
      </c>
      <c r="I30" s="57" t="s">
        <v>555</v>
      </c>
      <c r="J30" s="57" t="s">
        <v>555</v>
      </c>
      <c r="K30" s="57">
        <v>12036352</v>
      </c>
      <c r="L30" s="57" t="s">
        <v>555</v>
      </c>
      <c r="M30" s="57" t="s">
        <v>555</v>
      </c>
      <c r="N30" s="57">
        <v>278767</v>
      </c>
      <c r="O30" s="57">
        <v>4708733</v>
      </c>
      <c r="P30" s="57">
        <v>1399708</v>
      </c>
      <c r="Q30" s="57" t="s">
        <v>555</v>
      </c>
      <c r="R30" s="59" t="s">
        <v>107</v>
      </c>
    </row>
    <row r="31" spans="1:18" s="57" customFormat="1" ht="10.5" customHeight="1" x14ac:dyDescent="0.15">
      <c r="A31" s="883" t="s">
        <v>795</v>
      </c>
      <c r="B31" s="58">
        <v>13623925</v>
      </c>
      <c r="C31" s="57">
        <v>164157</v>
      </c>
      <c r="D31" s="57">
        <v>164157</v>
      </c>
      <c r="E31" s="57">
        <v>79235</v>
      </c>
      <c r="F31" s="57">
        <v>47446</v>
      </c>
      <c r="G31" s="57">
        <v>31789</v>
      </c>
      <c r="H31" s="57" t="s">
        <v>555</v>
      </c>
      <c r="I31" s="57" t="s">
        <v>555</v>
      </c>
      <c r="J31" s="57" t="s">
        <v>555</v>
      </c>
      <c r="K31" s="57">
        <v>12471593</v>
      </c>
      <c r="L31" s="57" t="s">
        <v>555</v>
      </c>
      <c r="M31" s="57">
        <v>305146</v>
      </c>
      <c r="N31" s="57">
        <v>197675</v>
      </c>
      <c r="O31" s="57">
        <v>4395377</v>
      </c>
      <c r="P31" s="57">
        <v>1278292</v>
      </c>
      <c r="Q31" s="57" t="s">
        <v>555</v>
      </c>
      <c r="R31" s="59" t="s">
        <v>89</v>
      </c>
    </row>
    <row r="32" spans="1:18" s="57" customFormat="1" ht="10.5" customHeight="1" x14ac:dyDescent="0.15">
      <c r="A32" s="883" t="s">
        <v>796</v>
      </c>
      <c r="B32" s="58">
        <v>14033336</v>
      </c>
      <c r="C32" s="57" t="s">
        <v>555</v>
      </c>
      <c r="D32" s="57" t="s">
        <v>555</v>
      </c>
      <c r="E32" s="57">
        <v>74205</v>
      </c>
      <c r="F32" s="57" t="s">
        <v>555</v>
      </c>
      <c r="G32" s="57">
        <v>26326</v>
      </c>
      <c r="H32" s="57">
        <v>47879</v>
      </c>
      <c r="I32" s="57" t="s">
        <v>555</v>
      </c>
      <c r="J32" s="57" t="s">
        <v>555</v>
      </c>
      <c r="K32" s="57">
        <v>12501610</v>
      </c>
      <c r="L32" s="57" t="s">
        <v>555</v>
      </c>
      <c r="M32" s="57">
        <v>152834</v>
      </c>
      <c r="N32" s="57">
        <v>240569</v>
      </c>
      <c r="O32" s="57">
        <v>5345407</v>
      </c>
      <c r="P32" s="57">
        <v>1247083</v>
      </c>
      <c r="Q32" s="57" t="s">
        <v>555</v>
      </c>
      <c r="R32" s="59" t="s">
        <v>90</v>
      </c>
    </row>
    <row r="33" spans="1:18" s="57" customFormat="1" ht="10.5" customHeight="1" x14ac:dyDescent="0.15">
      <c r="A33" s="883" t="s">
        <v>797</v>
      </c>
      <c r="B33" s="58">
        <v>15888697</v>
      </c>
      <c r="C33" s="57">
        <v>170030</v>
      </c>
      <c r="D33" s="57">
        <v>170030</v>
      </c>
      <c r="E33" s="57">
        <v>210179</v>
      </c>
      <c r="F33" s="57">
        <v>45166</v>
      </c>
      <c r="G33" s="57">
        <v>71367</v>
      </c>
      <c r="H33" s="57">
        <v>93646</v>
      </c>
      <c r="I33" s="57" t="s">
        <v>555</v>
      </c>
      <c r="J33" s="57" t="s">
        <v>555</v>
      </c>
      <c r="K33" s="57">
        <v>14117173</v>
      </c>
      <c r="L33" s="57" t="s">
        <v>555</v>
      </c>
      <c r="M33" s="57">
        <v>452096</v>
      </c>
      <c r="N33" s="57">
        <v>297579</v>
      </c>
      <c r="O33" s="57">
        <v>5458722</v>
      </c>
      <c r="P33" s="57">
        <v>1127313</v>
      </c>
      <c r="Q33" s="57" t="s">
        <v>555</v>
      </c>
      <c r="R33" s="59" t="s">
        <v>91</v>
      </c>
    </row>
    <row r="34" spans="1:18" s="57" customFormat="1" ht="10.5" customHeight="1" x14ac:dyDescent="0.15">
      <c r="A34" s="883" t="s">
        <v>798</v>
      </c>
      <c r="B34" s="58">
        <v>14533624</v>
      </c>
      <c r="C34" s="57" t="s">
        <v>555</v>
      </c>
      <c r="D34" s="57" t="s">
        <v>555</v>
      </c>
      <c r="E34" s="57">
        <v>107359</v>
      </c>
      <c r="F34" s="57">
        <v>64086</v>
      </c>
      <c r="G34" s="57">
        <v>43273</v>
      </c>
      <c r="H34" s="57" t="s">
        <v>555</v>
      </c>
      <c r="I34" s="57" t="s">
        <v>555</v>
      </c>
      <c r="J34" s="57" t="s">
        <v>555</v>
      </c>
      <c r="K34" s="57">
        <v>13578026</v>
      </c>
      <c r="L34" s="57" t="s">
        <v>555</v>
      </c>
      <c r="M34" s="57" t="s">
        <v>555</v>
      </c>
      <c r="N34" s="57">
        <v>323652</v>
      </c>
      <c r="O34" s="57">
        <v>5283998</v>
      </c>
      <c r="P34" s="57">
        <v>1570406</v>
      </c>
      <c r="Q34" s="57" t="s">
        <v>555</v>
      </c>
      <c r="R34" s="59" t="s">
        <v>799</v>
      </c>
    </row>
    <row r="35" spans="1:18" s="57" customFormat="1" ht="10.5" customHeight="1" x14ac:dyDescent="0.15">
      <c r="A35" s="883" t="s">
        <v>787</v>
      </c>
      <c r="B35" s="58">
        <v>13242909</v>
      </c>
      <c r="C35" s="57">
        <v>301585</v>
      </c>
      <c r="D35" s="57">
        <v>301585</v>
      </c>
      <c r="E35" s="57">
        <v>46056</v>
      </c>
      <c r="F35" s="57">
        <v>46056</v>
      </c>
      <c r="G35" s="57" t="s">
        <v>555</v>
      </c>
      <c r="H35" s="57" t="s">
        <v>555</v>
      </c>
      <c r="I35" s="57" t="s">
        <v>555</v>
      </c>
      <c r="J35" s="57" t="s">
        <v>555</v>
      </c>
      <c r="K35" s="57">
        <v>11821945</v>
      </c>
      <c r="L35" s="57" t="s">
        <v>555</v>
      </c>
      <c r="M35" s="57" t="s">
        <v>555</v>
      </c>
      <c r="N35" s="57">
        <v>82852</v>
      </c>
      <c r="O35" s="57">
        <v>4436534</v>
      </c>
      <c r="P35" s="57">
        <v>1193500</v>
      </c>
      <c r="Q35" s="57" t="s">
        <v>555</v>
      </c>
      <c r="R35" s="59" t="s">
        <v>86</v>
      </c>
    </row>
    <row r="36" spans="1:18" s="57" customFormat="1" ht="10.5" customHeight="1" x14ac:dyDescent="0.15">
      <c r="A36" s="884" t="s">
        <v>800</v>
      </c>
      <c r="B36" s="61">
        <v>15399049</v>
      </c>
      <c r="C36" s="62">
        <v>245291</v>
      </c>
      <c r="D36" s="62">
        <v>245291</v>
      </c>
      <c r="E36" s="62">
        <v>111990</v>
      </c>
      <c r="F36" s="62" t="s">
        <v>555</v>
      </c>
      <c r="G36" s="62">
        <v>111990</v>
      </c>
      <c r="H36" s="62" t="s">
        <v>555</v>
      </c>
      <c r="I36" s="62" t="s">
        <v>555</v>
      </c>
      <c r="J36" s="62" t="s">
        <v>555</v>
      </c>
      <c r="K36" s="62">
        <v>14426195</v>
      </c>
      <c r="L36" s="62" t="s">
        <v>555</v>
      </c>
      <c r="M36" s="62" t="s">
        <v>555</v>
      </c>
      <c r="N36" s="62">
        <v>150885</v>
      </c>
      <c r="O36" s="62">
        <v>5371500</v>
      </c>
      <c r="P36" s="62">
        <v>1436397</v>
      </c>
      <c r="Q36" s="62" t="s">
        <v>555</v>
      </c>
      <c r="R36" s="63" t="s">
        <v>87</v>
      </c>
    </row>
    <row r="37" spans="1:18" ht="9" customHeight="1" x14ac:dyDescent="0.25"/>
    <row r="38" spans="1:18" ht="13.5" customHeight="1" x14ac:dyDescent="0.25">
      <c r="I38" s="64" t="s">
        <v>108</v>
      </c>
    </row>
    <row r="39" spans="1:18" s="49" customFormat="1" ht="15" customHeight="1" x14ac:dyDescent="0.15">
      <c r="A39" s="45"/>
      <c r="B39" s="65" t="s">
        <v>109</v>
      </c>
      <c r="C39" s="48"/>
      <c r="D39" s="48"/>
      <c r="E39" s="45"/>
      <c r="F39" s="47"/>
      <c r="G39" s="48"/>
      <c r="H39" s="45"/>
      <c r="I39" s="47"/>
      <c r="J39" s="48"/>
      <c r="K39" s="45"/>
      <c r="L39" s="47"/>
      <c r="M39" s="48"/>
      <c r="N39" s="48"/>
      <c r="O39" s="48"/>
      <c r="P39" s="45"/>
      <c r="Q39" s="47"/>
      <c r="R39" s="995" t="s">
        <v>92</v>
      </c>
    </row>
    <row r="40" spans="1:18" s="52" customFormat="1" ht="22.5" customHeight="1" x14ac:dyDescent="0.15">
      <c r="A40" s="50" t="s">
        <v>230</v>
      </c>
      <c r="B40" s="40" t="s">
        <v>32</v>
      </c>
      <c r="C40" s="40" t="s">
        <v>33</v>
      </c>
      <c r="D40" s="40" t="s">
        <v>801</v>
      </c>
      <c r="E40" s="40" t="s">
        <v>34</v>
      </c>
      <c r="F40" s="43" t="s">
        <v>111</v>
      </c>
      <c r="G40" s="40" t="s">
        <v>112</v>
      </c>
      <c r="H40" s="40" t="s">
        <v>35</v>
      </c>
      <c r="I40" s="43" t="s">
        <v>113</v>
      </c>
      <c r="J40" s="40" t="s">
        <v>802</v>
      </c>
      <c r="K40" s="40" t="s">
        <v>84</v>
      </c>
      <c r="L40" s="43" t="s">
        <v>114</v>
      </c>
      <c r="M40" s="40" t="s">
        <v>76</v>
      </c>
      <c r="N40" s="40" t="s">
        <v>78</v>
      </c>
      <c r="O40" s="40" t="s">
        <v>80</v>
      </c>
      <c r="P40" s="40" t="s">
        <v>16</v>
      </c>
      <c r="Q40" s="831" t="s">
        <v>122</v>
      </c>
      <c r="R40" s="996"/>
    </row>
    <row r="41" spans="1:18" s="52" customFormat="1" ht="30" customHeight="1" x14ac:dyDescent="0.15">
      <c r="A41" s="41"/>
      <c r="B41" s="35" t="s">
        <v>38</v>
      </c>
      <c r="C41" s="35" t="s">
        <v>39</v>
      </c>
      <c r="D41" s="35" t="s">
        <v>74</v>
      </c>
      <c r="E41" s="35" t="s">
        <v>116</v>
      </c>
      <c r="F41" s="35" t="s">
        <v>117</v>
      </c>
      <c r="G41" s="35" t="s">
        <v>118</v>
      </c>
      <c r="H41" s="35" t="s">
        <v>75</v>
      </c>
      <c r="I41" s="35" t="s">
        <v>119</v>
      </c>
      <c r="J41" s="35" t="s">
        <v>803</v>
      </c>
      <c r="K41" s="35" t="s">
        <v>72</v>
      </c>
      <c r="L41" s="35" t="s">
        <v>120</v>
      </c>
      <c r="M41" s="35" t="s">
        <v>77</v>
      </c>
      <c r="N41" s="35" t="s">
        <v>79</v>
      </c>
      <c r="O41" s="35" t="s">
        <v>81</v>
      </c>
      <c r="P41" s="35" t="s">
        <v>25</v>
      </c>
      <c r="Q41" s="53" t="s">
        <v>26</v>
      </c>
      <c r="R41" s="997"/>
    </row>
    <row r="42" spans="1:18" s="57" customFormat="1" ht="10.5" customHeight="1" x14ac:dyDescent="0.15">
      <c r="A42" s="882" t="s">
        <v>772</v>
      </c>
      <c r="B42" s="54">
        <v>16044537</v>
      </c>
      <c r="C42" s="55">
        <v>1317526</v>
      </c>
      <c r="D42" s="55">
        <v>49350204</v>
      </c>
      <c r="E42" s="55">
        <v>37159</v>
      </c>
      <c r="F42" s="55">
        <v>16604381</v>
      </c>
      <c r="G42" s="55" t="s">
        <v>555</v>
      </c>
      <c r="H42" s="55">
        <v>16604381</v>
      </c>
      <c r="I42" s="55">
        <v>155040</v>
      </c>
      <c r="J42" s="55" t="s">
        <v>555</v>
      </c>
      <c r="K42" s="55">
        <v>155040</v>
      </c>
      <c r="L42" s="55">
        <v>6282634</v>
      </c>
      <c r="M42" s="55">
        <v>2575949</v>
      </c>
      <c r="N42" s="55">
        <v>1622209</v>
      </c>
      <c r="O42" s="55">
        <v>469102</v>
      </c>
      <c r="P42" s="55">
        <v>1615374</v>
      </c>
      <c r="Q42" s="55">
        <v>2250413</v>
      </c>
      <c r="R42" s="56" t="s">
        <v>99</v>
      </c>
    </row>
    <row r="43" spans="1:18" s="57" customFormat="1" ht="10.5" customHeight="1" x14ac:dyDescent="0.15">
      <c r="A43" s="883" t="s">
        <v>773</v>
      </c>
      <c r="B43" s="57">
        <v>17797956</v>
      </c>
      <c r="C43" s="57">
        <v>2403304</v>
      </c>
      <c r="D43" s="57">
        <v>46984264</v>
      </c>
      <c r="E43" s="57" t="s">
        <v>555</v>
      </c>
      <c r="F43" s="57">
        <v>11549050</v>
      </c>
      <c r="G43" s="57" t="s">
        <v>555</v>
      </c>
      <c r="H43" s="57">
        <v>11549050</v>
      </c>
      <c r="I43" s="57">
        <v>516713</v>
      </c>
      <c r="J43" s="57" t="s">
        <v>555</v>
      </c>
      <c r="K43" s="57">
        <v>516713</v>
      </c>
      <c r="L43" s="57">
        <v>6864761</v>
      </c>
      <c r="M43" s="57">
        <v>5163606</v>
      </c>
      <c r="N43" s="57">
        <v>548710</v>
      </c>
      <c r="O43" s="57">
        <v>160531</v>
      </c>
      <c r="P43" s="57">
        <v>991914</v>
      </c>
      <c r="Q43" s="57">
        <v>317115</v>
      </c>
      <c r="R43" s="59" t="s">
        <v>233</v>
      </c>
    </row>
    <row r="44" spans="1:18" s="57" customFormat="1" ht="10.5" customHeight="1" x14ac:dyDescent="0.15">
      <c r="A44" s="883" t="s">
        <v>774</v>
      </c>
      <c r="B44" s="57">
        <v>13706709</v>
      </c>
      <c r="C44" s="57">
        <v>1747022</v>
      </c>
      <c r="D44" s="57">
        <v>45250794</v>
      </c>
      <c r="E44" s="57" t="s">
        <v>555</v>
      </c>
      <c r="F44" s="57">
        <v>10705375</v>
      </c>
      <c r="G44" s="57">
        <v>96599</v>
      </c>
      <c r="H44" s="57">
        <v>10608776</v>
      </c>
      <c r="I44" s="57">
        <v>1813492</v>
      </c>
      <c r="J44" s="57" t="s">
        <v>555</v>
      </c>
      <c r="K44" s="57">
        <v>1813492</v>
      </c>
      <c r="L44" s="57">
        <v>5005894</v>
      </c>
      <c r="M44" s="57">
        <v>2532351</v>
      </c>
      <c r="N44" s="57">
        <v>443929</v>
      </c>
      <c r="O44" s="57">
        <v>475238</v>
      </c>
      <c r="P44" s="57">
        <v>1554376</v>
      </c>
      <c r="Q44" s="57">
        <v>795611</v>
      </c>
      <c r="R44" s="59" t="s">
        <v>529</v>
      </c>
    </row>
    <row r="45" spans="1:18" s="57" customFormat="1" ht="10.5" customHeight="1" x14ac:dyDescent="0.15">
      <c r="A45" s="883" t="s">
        <v>804</v>
      </c>
      <c r="B45" s="57">
        <v>14337731</v>
      </c>
      <c r="C45" s="57">
        <v>2988696</v>
      </c>
      <c r="D45" s="57">
        <v>45017010</v>
      </c>
      <c r="E45" s="57">
        <v>83352</v>
      </c>
      <c r="F45" s="57">
        <v>7869542</v>
      </c>
      <c r="G45" s="57" t="s">
        <v>555</v>
      </c>
      <c r="H45" s="57">
        <v>7869542</v>
      </c>
      <c r="I45" s="57">
        <v>3016747</v>
      </c>
      <c r="J45" s="57" t="s">
        <v>555</v>
      </c>
      <c r="K45" s="57">
        <v>3016747</v>
      </c>
      <c r="L45" s="57">
        <v>3792241</v>
      </c>
      <c r="M45" s="57">
        <v>1908649</v>
      </c>
      <c r="N45" s="57">
        <v>185818</v>
      </c>
      <c r="O45" s="57" t="s">
        <v>555</v>
      </c>
      <c r="P45" s="57">
        <v>1697774</v>
      </c>
      <c r="Q45" s="57">
        <v>619926</v>
      </c>
      <c r="R45" s="59" t="s">
        <v>599</v>
      </c>
    </row>
    <row r="46" spans="1:18" s="57" customFormat="1" ht="10.5" customHeight="1" x14ac:dyDescent="0.15">
      <c r="A46" s="883" t="s">
        <v>776</v>
      </c>
      <c r="B46" s="57">
        <v>15567254</v>
      </c>
      <c r="C46" s="57">
        <v>3352539</v>
      </c>
      <c r="D46" s="57">
        <v>52366989</v>
      </c>
      <c r="E46" s="57" t="s">
        <v>555</v>
      </c>
      <c r="F46" s="57">
        <v>8915306</v>
      </c>
      <c r="G46" s="57" t="s">
        <v>555</v>
      </c>
      <c r="H46" s="57">
        <v>8915306</v>
      </c>
      <c r="I46" s="57">
        <v>3739047</v>
      </c>
      <c r="J46" s="57">
        <v>47092</v>
      </c>
      <c r="K46" s="57">
        <v>3691955</v>
      </c>
      <c r="L46" s="57">
        <v>2678816</v>
      </c>
      <c r="M46" s="57">
        <v>319147</v>
      </c>
      <c r="N46" s="57">
        <v>158877</v>
      </c>
      <c r="O46" s="57" t="s">
        <v>555</v>
      </c>
      <c r="P46" s="57">
        <v>2200792</v>
      </c>
      <c r="Q46" s="57">
        <v>742099</v>
      </c>
      <c r="R46" s="59" t="s">
        <v>777</v>
      </c>
    </row>
    <row r="47" spans="1:18" s="57" customFormat="1" ht="10.5" customHeight="1" x14ac:dyDescent="0.15">
      <c r="A47" s="883"/>
      <c r="R47" s="59"/>
    </row>
    <row r="48" spans="1:18" s="57" customFormat="1" ht="10.5" customHeight="1" x14ac:dyDescent="0.15">
      <c r="A48" s="883" t="s">
        <v>738</v>
      </c>
      <c r="B48" s="57">
        <v>14202518</v>
      </c>
      <c r="C48" s="57">
        <v>3284662</v>
      </c>
      <c r="D48" s="57">
        <v>44894178</v>
      </c>
      <c r="E48" s="57">
        <v>83352</v>
      </c>
      <c r="F48" s="57">
        <v>7785624</v>
      </c>
      <c r="G48" s="57" t="s">
        <v>555</v>
      </c>
      <c r="H48" s="57">
        <v>7785624</v>
      </c>
      <c r="I48" s="57">
        <v>4176553</v>
      </c>
      <c r="J48" s="57" t="s">
        <v>555</v>
      </c>
      <c r="K48" s="57">
        <v>4176553</v>
      </c>
      <c r="L48" s="57">
        <v>3421222</v>
      </c>
      <c r="M48" s="57">
        <v>1470603</v>
      </c>
      <c r="N48" s="57">
        <v>265915</v>
      </c>
      <c r="O48" s="57" t="s">
        <v>555</v>
      </c>
      <c r="P48" s="57">
        <v>1684704</v>
      </c>
      <c r="Q48" s="57">
        <v>757250</v>
      </c>
      <c r="R48" s="59" t="s">
        <v>600</v>
      </c>
    </row>
    <row r="49" spans="1:18" s="57" customFormat="1" ht="10.5" customHeight="1" x14ac:dyDescent="0.15">
      <c r="A49" s="883" t="s">
        <v>778</v>
      </c>
      <c r="B49" s="57">
        <v>16061501</v>
      </c>
      <c r="C49" s="57">
        <v>2935373</v>
      </c>
      <c r="D49" s="57">
        <v>56523849</v>
      </c>
      <c r="E49" s="57" t="s">
        <v>555</v>
      </c>
      <c r="F49" s="57">
        <v>8248029</v>
      </c>
      <c r="G49" s="57" t="s">
        <v>555</v>
      </c>
      <c r="H49" s="57">
        <v>8248029</v>
      </c>
      <c r="I49" s="57">
        <v>2747325</v>
      </c>
      <c r="J49" s="57">
        <v>47092</v>
      </c>
      <c r="K49" s="57">
        <v>2700233</v>
      </c>
      <c r="L49" s="57">
        <v>2591277</v>
      </c>
      <c r="M49" s="57">
        <v>400249</v>
      </c>
      <c r="N49" s="57" t="s">
        <v>555</v>
      </c>
      <c r="O49" s="57" t="s">
        <v>555</v>
      </c>
      <c r="P49" s="57">
        <v>2191028</v>
      </c>
      <c r="Q49" s="57">
        <v>798640</v>
      </c>
      <c r="R49" s="59" t="s">
        <v>779</v>
      </c>
    </row>
    <row r="50" spans="1:18" s="57" customFormat="1" ht="10.5" customHeight="1" x14ac:dyDescent="0.15">
      <c r="A50" s="883"/>
      <c r="R50" s="59"/>
    </row>
    <row r="51" spans="1:18" s="57" customFormat="1" ht="10.5" customHeight="1" x14ac:dyDescent="0.15">
      <c r="A51" s="883" t="s">
        <v>780</v>
      </c>
      <c r="B51" s="57">
        <v>3840201</v>
      </c>
      <c r="C51" s="57">
        <v>767830</v>
      </c>
      <c r="D51" s="57">
        <v>11134470</v>
      </c>
      <c r="E51" s="57" t="s">
        <v>555</v>
      </c>
      <c r="F51" s="57">
        <v>2042299</v>
      </c>
      <c r="G51" s="57" t="s">
        <v>555</v>
      </c>
      <c r="H51" s="57">
        <v>2042299</v>
      </c>
      <c r="I51" s="57">
        <v>1362979</v>
      </c>
      <c r="J51" s="57" t="s">
        <v>555</v>
      </c>
      <c r="K51" s="57">
        <v>1362979</v>
      </c>
      <c r="L51" s="57">
        <v>616555</v>
      </c>
      <c r="M51" s="57" t="s">
        <v>555</v>
      </c>
      <c r="N51" s="57">
        <v>158877</v>
      </c>
      <c r="O51" s="57" t="s">
        <v>555</v>
      </c>
      <c r="P51" s="57">
        <v>457678</v>
      </c>
      <c r="Q51" s="57">
        <v>156181</v>
      </c>
      <c r="R51" s="59" t="s">
        <v>601</v>
      </c>
    </row>
    <row r="52" spans="1:18" s="57" customFormat="1" ht="10.5" customHeight="1" x14ac:dyDescent="0.15">
      <c r="A52" s="883" t="s">
        <v>781</v>
      </c>
      <c r="B52" s="57">
        <v>3597502</v>
      </c>
      <c r="C52" s="57">
        <v>946586</v>
      </c>
      <c r="D52" s="57">
        <v>13082557</v>
      </c>
      <c r="E52" s="57" t="s">
        <v>555</v>
      </c>
      <c r="F52" s="57">
        <v>1920219</v>
      </c>
      <c r="G52" s="57" t="s">
        <v>555</v>
      </c>
      <c r="H52" s="57">
        <v>1920219</v>
      </c>
      <c r="I52" s="57">
        <v>867950</v>
      </c>
      <c r="J52" s="57" t="s">
        <v>555</v>
      </c>
      <c r="K52" s="57">
        <v>867950</v>
      </c>
      <c r="L52" s="57">
        <v>983655</v>
      </c>
      <c r="M52" s="57">
        <v>319147</v>
      </c>
      <c r="N52" s="57" t="s">
        <v>555</v>
      </c>
      <c r="O52" s="57" t="s">
        <v>555</v>
      </c>
      <c r="P52" s="57">
        <v>664508</v>
      </c>
      <c r="Q52" s="57">
        <v>139044</v>
      </c>
      <c r="R52" s="59" t="s">
        <v>100</v>
      </c>
    </row>
    <row r="53" spans="1:18" s="57" customFormat="1" ht="10.5" customHeight="1" x14ac:dyDescent="0.15">
      <c r="A53" s="883" t="s">
        <v>782</v>
      </c>
      <c r="B53" s="57">
        <v>4434568</v>
      </c>
      <c r="C53" s="57">
        <v>1029959</v>
      </c>
      <c r="D53" s="57">
        <v>13860826</v>
      </c>
      <c r="E53" s="57" t="s">
        <v>555</v>
      </c>
      <c r="F53" s="57">
        <v>2764938</v>
      </c>
      <c r="G53" s="57" t="s">
        <v>555</v>
      </c>
      <c r="H53" s="57">
        <v>2764938</v>
      </c>
      <c r="I53" s="57">
        <v>727541</v>
      </c>
      <c r="J53" s="57" t="s">
        <v>555</v>
      </c>
      <c r="K53" s="57">
        <v>727541</v>
      </c>
      <c r="L53" s="57">
        <v>738601</v>
      </c>
      <c r="M53" s="57" t="s">
        <v>555</v>
      </c>
      <c r="N53" s="57" t="s">
        <v>555</v>
      </c>
      <c r="O53" s="57" t="s">
        <v>555</v>
      </c>
      <c r="P53" s="57">
        <v>738601</v>
      </c>
      <c r="Q53" s="57">
        <v>91612</v>
      </c>
      <c r="R53" s="59" t="s">
        <v>101</v>
      </c>
    </row>
    <row r="54" spans="1:18" s="57" customFormat="1" ht="10.5" customHeight="1" x14ac:dyDescent="0.15">
      <c r="A54" s="883" t="s">
        <v>783</v>
      </c>
      <c r="B54" s="57">
        <v>3694983</v>
      </c>
      <c r="C54" s="57">
        <v>608164</v>
      </c>
      <c r="D54" s="57">
        <v>14289136</v>
      </c>
      <c r="E54" s="57" t="s">
        <v>555</v>
      </c>
      <c r="F54" s="57">
        <v>2187850</v>
      </c>
      <c r="G54" s="57" t="s">
        <v>555</v>
      </c>
      <c r="H54" s="57">
        <v>2187850</v>
      </c>
      <c r="I54" s="57">
        <v>780577</v>
      </c>
      <c r="J54" s="57">
        <v>47092</v>
      </c>
      <c r="K54" s="57">
        <v>733485</v>
      </c>
      <c r="L54" s="57">
        <v>340005</v>
      </c>
      <c r="M54" s="57" t="s">
        <v>555</v>
      </c>
      <c r="N54" s="57" t="s">
        <v>555</v>
      </c>
      <c r="O54" s="57" t="s">
        <v>555</v>
      </c>
      <c r="P54" s="57">
        <v>340005</v>
      </c>
      <c r="Q54" s="57">
        <v>355262</v>
      </c>
      <c r="R54" s="59" t="s">
        <v>102</v>
      </c>
    </row>
    <row r="55" spans="1:18" s="57" customFormat="1" ht="10.5" customHeight="1" x14ac:dyDescent="0.15">
      <c r="A55" s="883" t="s">
        <v>784</v>
      </c>
      <c r="B55" s="57">
        <v>4334448</v>
      </c>
      <c r="C55" s="57">
        <v>350664</v>
      </c>
      <c r="D55" s="57">
        <v>15291330</v>
      </c>
      <c r="E55" s="57" t="s">
        <v>555</v>
      </c>
      <c r="F55" s="57">
        <v>1375022</v>
      </c>
      <c r="G55" s="57" t="s">
        <v>555</v>
      </c>
      <c r="H55" s="57">
        <v>1375022</v>
      </c>
      <c r="I55" s="57">
        <v>371257</v>
      </c>
      <c r="J55" s="57" t="s">
        <v>555</v>
      </c>
      <c r="K55" s="57">
        <v>371257</v>
      </c>
      <c r="L55" s="57">
        <v>529016</v>
      </c>
      <c r="M55" s="57">
        <v>81102</v>
      </c>
      <c r="N55" s="57" t="s">
        <v>555</v>
      </c>
      <c r="O55" s="57" t="s">
        <v>555</v>
      </c>
      <c r="P55" s="57">
        <v>447914</v>
      </c>
      <c r="Q55" s="57">
        <v>212722</v>
      </c>
      <c r="R55" s="59" t="s">
        <v>785</v>
      </c>
    </row>
    <row r="56" spans="1:18" s="57" customFormat="1" ht="10.5" customHeight="1" x14ac:dyDescent="0.15">
      <c r="A56" s="883"/>
      <c r="R56" s="59"/>
    </row>
    <row r="57" spans="1:18" s="57" customFormat="1" ht="10.5" customHeight="1" x14ac:dyDescent="0.15">
      <c r="A57" s="883" t="s">
        <v>786</v>
      </c>
      <c r="B57" s="57">
        <v>1274791</v>
      </c>
      <c r="C57" s="57">
        <v>238098</v>
      </c>
      <c r="D57" s="57">
        <v>4151269</v>
      </c>
      <c r="E57" s="57" t="s">
        <v>555</v>
      </c>
      <c r="F57" s="57">
        <v>705820</v>
      </c>
      <c r="G57" s="57" t="s">
        <v>555</v>
      </c>
      <c r="H57" s="57">
        <v>705820</v>
      </c>
      <c r="I57" s="57">
        <v>646366</v>
      </c>
      <c r="J57" s="57" t="s">
        <v>555</v>
      </c>
      <c r="K57" s="57">
        <v>646366</v>
      </c>
      <c r="L57" s="57">
        <v>272523</v>
      </c>
      <c r="M57" s="57" t="s">
        <v>555</v>
      </c>
      <c r="N57" s="57">
        <v>158877</v>
      </c>
      <c r="O57" s="57" t="s">
        <v>555</v>
      </c>
      <c r="P57" s="57">
        <v>113646</v>
      </c>
      <c r="Q57" s="57" t="s">
        <v>555</v>
      </c>
      <c r="R57" s="59" t="s">
        <v>602</v>
      </c>
    </row>
    <row r="58" spans="1:18" s="57" customFormat="1" ht="10.5" customHeight="1" x14ac:dyDescent="0.15">
      <c r="A58" s="883" t="s">
        <v>787</v>
      </c>
      <c r="B58" s="57">
        <v>1168911</v>
      </c>
      <c r="C58" s="57">
        <v>234558</v>
      </c>
      <c r="D58" s="57">
        <v>3514260</v>
      </c>
      <c r="E58" s="57" t="s">
        <v>555</v>
      </c>
      <c r="F58" s="57">
        <v>526603</v>
      </c>
      <c r="G58" s="57" t="s">
        <v>555</v>
      </c>
      <c r="H58" s="57">
        <v>526603</v>
      </c>
      <c r="I58" s="57">
        <v>399860</v>
      </c>
      <c r="J58" s="57" t="s">
        <v>555</v>
      </c>
      <c r="K58" s="57">
        <v>399860</v>
      </c>
      <c r="L58" s="57">
        <v>227051</v>
      </c>
      <c r="M58" s="57" t="s">
        <v>555</v>
      </c>
      <c r="N58" s="57" t="s">
        <v>555</v>
      </c>
      <c r="O58" s="57" t="s">
        <v>555</v>
      </c>
      <c r="P58" s="57">
        <v>227051</v>
      </c>
      <c r="Q58" s="57">
        <v>50185</v>
      </c>
      <c r="R58" s="59" t="s">
        <v>86</v>
      </c>
    </row>
    <row r="59" spans="1:18" s="57" customFormat="1" ht="10.5" customHeight="1" x14ac:dyDescent="0.15">
      <c r="A59" s="883" t="s">
        <v>800</v>
      </c>
      <c r="B59" s="57">
        <v>1396499</v>
      </c>
      <c r="C59" s="57">
        <v>295174</v>
      </c>
      <c r="D59" s="57">
        <v>3468941</v>
      </c>
      <c r="E59" s="57" t="s">
        <v>555</v>
      </c>
      <c r="F59" s="57">
        <v>809876</v>
      </c>
      <c r="G59" s="57" t="s">
        <v>555</v>
      </c>
      <c r="H59" s="57">
        <v>809876</v>
      </c>
      <c r="I59" s="57">
        <v>316753</v>
      </c>
      <c r="J59" s="57" t="s">
        <v>555</v>
      </c>
      <c r="K59" s="57">
        <v>316753</v>
      </c>
      <c r="L59" s="57">
        <v>116981</v>
      </c>
      <c r="M59" s="57" t="s">
        <v>555</v>
      </c>
      <c r="N59" s="57" t="s">
        <v>555</v>
      </c>
      <c r="O59" s="57" t="s">
        <v>555</v>
      </c>
      <c r="P59" s="57">
        <v>116981</v>
      </c>
      <c r="Q59" s="57">
        <v>105996</v>
      </c>
      <c r="R59" s="59" t="s">
        <v>87</v>
      </c>
    </row>
    <row r="60" spans="1:18" s="57" customFormat="1" ht="10.5" customHeight="1" x14ac:dyDescent="0.15">
      <c r="A60" s="883" t="s">
        <v>805</v>
      </c>
      <c r="B60" s="57">
        <v>1201699</v>
      </c>
      <c r="C60" s="57">
        <v>221341</v>
      </c>
      <c r="D60" s="57">
        <v>3428742</v>
      </c>
      <c r="E60" s="57" t="s">
        <v>555</v>
      </c>
      <c r="F60" s="57">
        <v>812017</v>
      </c>
      <c r="G60" s="57" t="s">
        <v>555</v>
      </c>
      <c r="H60" s="57">
        <v>812017</v>
      </c>
      <c r="I60" s="57">
        <v>157795</v>
      </c>
      <c r="J60" s="57" t="s">
        <v>555</v>
      </c>
      <c r="K60" s="57">
        <v>157795</v>
      </c>
      <c r="L60" s="57">
        <v>351740</v>
      </c>
      <c r="M60" s="57">
        <v>159773</v>
      </c>
      <c r="N60" s="57" t="s">
        <v>555</v>
      </c>
      <c r="O60" s="57" t="s">
        <v>555</v>
      </c>
      <c r="P60" s="57">
        <v>191967</v>
      </c>
      <c r="Q60" s="57" t="s">
        <v>555</v>
      </c>
      <c r="R60" s="59" t="s">
        <v>88</v>
      </c>
    </row>
    <row r="61" spans="1:18" s="57" customFormat="1" ht="10.5" customHeight="1" x14ac:dyDescent="0.15">
      <c r="A61" s="883" t="s">
        <v>790</v>
      </c>
      <c r="B61" s="57">
        <v>1243606</v>
      </c>
      <c r="C61" s="57">
        <v>400941</v>
      </c>
      <c r="D61" s="57">
        <v>5058796</v>
      </c>
      <c r="E61" s="57" t="s">
        <v>555</v>
      </c>
      <c r="F61" s="57">
        <v>693574</v>
      </c>
      <c r="G61" s="57" t="s">
        <v>555</v>
      </c>
      <c r="H61" s="57">
        <v>693574</v>
      </c>
      <c r="I61" s="57">
        <v>324776</v>
      </c>
      <c r="J61" s="57" t="s">
        <v>555</v>
      </c>
      <c r="K61" s="57">
        <v>324776</v>
      </c>
      <c r="L61" s="57">
        <v>399983</v>
      </c>
      <c r="M61" s="57">
        <v>159374</v>
      </c>
      <c r="N61" s="57" t="s">
        <v>555</v>
      </c>
      <c r="O61" s="57" t="s">
        <v>555</v>
      </c>
      <c r="P61" s="57">
        <v>240609</v>
      </c>
      <c r="Q61" s="57">
        <v>108459</v>
      </c>
      <c r="R61" s="60" t="s">
        <v>103</v>
      </c>
    </row>
    <row r="62" spans="1:18" s="57" customFormat="1" ht="10.5" customHeight="1" x14ac:dyDescent="0.15">
      <c r="A62" s="883" t="s">
        <v>791</v>
      </c>
      <c r="B62" s="57">
        <v>1152197</v>
      </c>
      <c r="C62" s="57">
        <v>324304</v>
      </c>
      <c r="D62" s="57">
        <v>4595019</v>
      </c>
      <c r="E62" s="57" t="s">
        <v>555</v>
      </c>
      <c r="F62" s="57">
        <v>414628</v>
      </c>
      <c r="G62" s="57" t="s">
        <v>555</v>
      </c>
      <c r="H62" s="57">
        <v>414628</v>
      </c>
      <c r="I62" s="57">
        <v>385379</v>
      </c>
      <c r="J62" s="57" t="s">
        <v>555</v>
      </c>
      <c r="K62" s="57">
        <v>385379</v>
      </c>
      <c r="L62" s="57">
        <v>231932</v>
      </c>
      <c r="M62" s="57" t="s">
        <v>555</v>
      </c>
      <c r="N62" s="57" t="s">
        <v>555</v>
      </c>
      <c r="O62" s="57" t="s">
        <v>555</v>
      </c>
      <c r="P62" s="57">
        <v>231932</v>
      </c>
      <c r="Q62" s="57">
        <v>30585</v>
      </c>
      <c r="R62" s="59" t="s">
        <v>104</v>
      </c>
    </row>
    <row r="63" spans="1:18" s="57" customFormat="1" ht="10.5" customHeight="1" x14ac:dyDescent="0.15">
      <c r="A63" s="883" t="s">
        <v>806</v>
      </c>
      <c r="B63" s="57">
        <v>1473803</v>
      </c>
      <c r="C63" s="57">
        <v>468124</v>
      </c>
      <c r="D63" s="57">
        <v>4490886</v>
      </c>
      <c r="E63" s="57" t="s">
        <v>555</v>
      </c>
      <c r="F63" s="57">
        <v>800331</v>
      </c>
      <c r="G63" s="57" t="s">
        <v>555</v>
      </c>
      <c r="H63" s="57">
        <v>800331</v>
      </c>
      <c r="I63" s="57">
        <v>543312</v>
      </c>
      <c r="J63" s="57" t="s">
        <v>555</v>
      </c>
      <c r="K63" s="57">
        <v>543312</v>
      </c>
      <c r="L63" s="57">
        <v>375074</v>
      </c>
      <c r="M63" s="57" t="s">
        <v>555</v>
      </c>
      <c r="N63" s="57" t="s">
        <v>555</v>
      </c>
      <c r="O63" s="57" t="s">
        <v>555</v>
      </c>
      <c r="P63" s="57">
        <v>375074</v>
      </c>
      <c r="Q63" s="57">
        <v>49626</v>
      </c>
      <c r="R63" s="59" t="s">
        <v>105</v>
      </c>
    </row>
    <row r="64" spans="1:18" s="57" customFormat="1" ht="10.5" customHeight="1" x14ac:dyDescent="0.15">
      <c r="A64" s="883" t="s">
        <v>807</v>
      </c>
      <c r="B64" s="57">
        <v>1574341</v>
      </c>
      <c r="C64" s="57">
        <v>237425</v>
      </c>
      <c r="D64" s="57">
        <v>5431630</v>
      </c>
      <c r="E64" s="57" t="s">
        <v>555</v>
      </c>
      <c r="F64" s="57">
        <v>1040913</v>
      </c>
      <c r="G64" s="57" t="s">
        <v>555</v>
      </c>
      <c r="H64" s="57">
        <v>1040913</v>
      </c>
      <c r="I64" s="57">
        <v>184229</v>
      </c>
      <c r="J64" s="57" t="s">
        <v>555</v>
      </c>
      <c r="K64" s="57">
        <v>184229</v>
      </c>
      <c r="L64" s="57">
        <v>267514</v>
      </c>
      <c r="M64" s="57" t="s">
        <v>555</v>
      </c>
      <c r="N64" s="57" t="s">
        <v>555</v>
      </c>
      <c r="O64" s="57" t="s">
        <v>555</v>
      </c>
      <c r="P64" s="57">
        <v>267514</v>
      </c>
      <c r="Q64" s="57">
        <v>41986</v>
      </c>
      <c r="R64" s="59" t="s">
        <v>106</v>
      </c>
    </row>
    <row r="65" spans="1:18" s="57" customFormat="1" ht="10.5" customHeight="1" x14ac:dyDescent="0.15">
      <c r="A65" s="883" t="s">
        <v>794</v>
      </c>
      <c r="B65" s="57">
        <v>1386424</v>
      </c>
      <c r="C65" s="57">
        <v>324410</v>
      </c>
      <c r="D65" s="57">
        <v>3938310</v>
      </c>
      <c r="E65" s="57" t="s">
        <v>555</v>
      </c>
      <c r="F65" s="57">
        <v>923694</v>
      </c>
      <c r="G65" s="57" t="s">
        <v>555</v>
      </c>
      <c r="H65" s="57">
        <v>923694</v>
      </c>
      <c r="I65" s="57" t="s">
        <v>555</v>
      </c>
      <c r="J65" s="57" t="s">
        <v>555</v>
      </c>
      <c r="K65" s="57" t="s">
        <v>555</v>
      </c>
      <c r="L65" s="57">
        <v>96013</v>
      </c>
      <c r="M65" s="57" t="s">
        <v>555</v>
      </c>
      <c r="N65" s="57" t="s">
        <v>555</v>
      </c>
      <c r="O65" s="57" t="s">
        <v>555</v>
      </c>
      <c r="P65" s="57">
        <v>96013</v>
      </c>
      <c r="Q65" s="57" t="s">
        <v>555</v>
      </c>
      <c r="R65" s="59" t="s">
        <v>107</v>
      </c>
    </row>
    <row r="66" spans="1:18" s="57" customFormat="1" ht="10.5" customHeight="1" x14ac:dyDescent="0.15">
      <c r="A66" s="883" t="s">
        <v>795</v>
      </c>
      <c r="B66" s="57">
        <v>1009696</v>
      </c>
      <c r="C66" s="57">
        <v>159088</v>
      </c>
      <c r="D66" s="57">
        <v>5126319</v>
      </c>
      <c r="E66" s="57" t="s">
        <v>555</v>
      </c>
      <c r="F66" s="57">
        <v>578269</v>
      </c>
      <c r="G66" s="57" t="s">
        <v>555</v>
      </c>
      <c r="H66" s="57">
        <v>578269</v>
      </c>
      <c r="I66" s="57" t="s">
        <v>555</v>
      </c>
      <c r="J66" s="57" t="s">
        <v>555</v>
      </c>
      <c r="K66" s="57" t="s">
        <v>555</v>
      </c>
      <c r="L66" s="57">
        <v>99621</v>
      </c>
      <c r="M66" s="57" t="s">
        <v>555</v>
      </c>
      <c r="N66" s="57" t="s">
        <v>555</v>
      </c>
      <c r="O66" s="57" t="s">
        <v>555</v>
      </c>
      <c r="P66" s="57">
        <v>99621</v>
      </c>
      <c r="Q66" s="57">
        <v>196125</v>
      </c>
      <c r="R66" s="59" t="s">
        <v>89</v>
      </c>
    </row>
    <row r="67" spans="1:18" s="57" customFormat="1" ht="10.5" customHeight="1" x14ac:dyDescent="0.15">
      <c r="A67" s="883" t="s">
        <v>796</v>
      </c>
      <c r="B67" s="57">
        <v>969859</v>
      </c>
      <c r="C67" s="57">
        <v>236853</v>
      </c>
      <c r="D67" s="57">
        <v>4309005</v>
      </c>
      <c r="E67" s="57" t="s">
        <v>555</v>
      </c>
      <c r="F67" s="57">
        <v>813567</v>
      </c>
      <c r="G67" s="57" t="s">
        <v>555</v>
      </c>
      <c r="H67" s="57">
        <v>813567</v>
      </c>
      <c r="I67" s="57">
        <v>462199</v>
      </c>
      <c r="J67" s="57">
        <v>47092</v>
      </c>
      <c r="K67" s="57">
        <v>415107</v>
      </c>
      <c r="L67" s="57" t="s">
        <v>555</v>
      </c>
      <c r="M67" s="57" t="s">
        <v>555</v>
      </c>
      <c r="N67" s="57" t="s">
        <v>555</v>
      </c>
      <c r="O67" s="57" t="s">
        <v>555</v>
      </c>
      <c r="P67" s="57" t="s">
        <v>555</v>
      </c>
      <c r="Q67" s="57">
        <v>159137</v>
      </c>
      <c r="R67" s="59" t="s">
        <v>90</v>
      </c>
    </row>
    <row r="68" spans="1:18" s="57" customFormat="1" ht="10.5" customHeight="1" x14ac:dyDescent="0.15">
      <c r="A68" s="883" t="s">
        <v>797</v>
      </c>
      <c r="B68" s="57">
        <v>1715428</v>
      </c>
      <c r="C68" s="57">
        <v>212223</v>
      </c>
      <c r="D68" s="57">
        <v>4853812</v>
      </c>
      <c r="E68" s="57" t="s">
        <v>555</v>
      </c>
      <c r="F68" s="57">
        <v>796014</v>
      </c>
      <c r="G68" s="57" t="s">
        <v>555</v>
      </c>
      <c r="H68" s="57">
        <v>796014</v>
      </c>
      <c r="I68" s="57">
        <v>318378</v>
      </c>
      <c r="J68" s="57" t="s">
        <v>555</v>
      </c>
      <c r="K68" s="57">
        <v>318378</v>
      </c>
      <c r="L68" s="57">
        <v>240384</v>
      </c>
      <c r="M68" s="57" t="s">
        <v>555</v>
      </c>
      <c r="N68" s="57" t="s">
        <v>555</v>
      </c>
      <c r="O68" s="57" t="s">
        <v>555</v>
      </c>
      <c r="P68" s="57">
        <v>240384</v>
      </c>
      <c r="Q68" s="57" t="s">
        <v>555</v>
      </c>
      <c r="R68" s="59" t="s">
        <v>91</v>
      </c>
    </row>
    <row r="69" spans="1:18" s="57" customFormat="1" ht="10.5" customHeight="1" x14ac:dyDescent="0.15">
      <c r="A69" s="883" t="s">
        <v>808</v>
      </c>
      <c r="B69" s="57">
        <v>1481737</v>
      </c>
      <c r="C69" s="57">
        <v>271622</v>
      </c>
      <c r="D69" s="57">
        <v>4646611</v>
      </c>
      <c r="E69" s="57" t="s">
        <v>555</v>
      </c>
      <c r="F69" s="57">
        <v>522491</v>
      </c>
      <c r="G69" s="57" t="s">
        <v>555</v>
      </c>
      <c r="H69" s="57">
        <v>522491</v>
      </c>
      <c r="I69" s="57">
        <v>156442</v>
      </c>
      <c r="J69" s="57" t="s">
        <v>555</v>
      </c>
      <c r="K69" s="57">
        <v>156442</v>
      </c>
      <c r="L69" s="57">
        <v>153173</v>
      </c>
      <c r="M69" s="57" t="s">
        <v>555</v>
      </c>
      <c r="N69" s="57" t="s">
        <v>555</v>
      </c>
      <c r="O69" s="57" t="s">
        <v>555</v>
      </c>
      <c r="P69" s="57">
        <v>153173</v>
      </c>
      <c r="Q69" s="57" t="s">
        <v>555</v>
      </c>
      <c r="R69" s="59" t="s">
        <v>799</v>
      </c>
    </row>
    <row r="70" spans="1:18" s="57" customFormat="1" ht="10.5" customHeight="1" x14ac:dyDescent="0.15">
      <c r="A70" s="883" t="s">
        <v>787</v>
      </c>
      <c r="B70" s="57">
        <v>1345350</v>
      </c>
      <c r="C70" s="57">
        <v>79042</v>
      </c>
      <c r="D70" s="57">
        <v>4684667</v>
      </c>
      <c r="E70" s="57" t="s">
        <v>555</v>
      </c>
      <c r="F70" s="57">
        <v>402922</v>
      </c>
      <c r="G70" s="57" t="s">
        <v>555</v>
      </c>
      <c r="H70" s="57">
        <v>402922</v>
      </c>
      <c r="I70" s="57">
        <v>167320</v>
      </c>
      <c r="J70" s="57" t="s">
        <v>555</v>
      </c>
      <c r="K70" s="57">
        <v>167320</v>
      </c>
      <c r="L70" s="57">
        <v>275143</v>
      </c>
      <c r="M70" s="57">
        <v>81102</v>
      </c>
      <c r="N70" s="57" t="s">
        <v>555</v>
      </c>
      <c r="O70" s="57" t="s">
        <v>555</v>
      </c>
      <c r="P70" s="57">
        <v>194041</v>
      </c>
      <c r="Q70" s="57">
        <v>212722</v>
      </c>
      <c r="R70" s="59" t="s">
        <v>86</v>
      </c>
    </row>
    <row r="71" spans="1:18" s="57" customFormat="1" ht="10.5" customHeight="1" x14ac:dyDescent="0.15">
      <c r="A71" s="884" t="s">
        <v>800</v>
      </c>
      <c r="B71" s="61">
        <v>1507361</v>
      </c>
      <c r="C71" s="62" t="s">
        <v>555</v>
      </c>
      <c r="D71" s="62">
        <v>5960052</v>
      </c>
      <c r="E71" s="62" t="s">
        <v>555</v>
      </c>
      <c r="F71" s="62">
        <v>449609</v>
      </c>
      <c r="G71" s="62" t="s">
        <v>555</v>
      </c>
      <c r="H71" s="62">
        <v>449609</v>
      </c>
      <c r="I71" s="62">
        <v>47495</v>
      </c>
      <c r="J71" s="62" t="s">
        <v>555</v>
      </c>
      <c r="K71" s="62">
        <v>47495</v>
      </c>
      <c r="L71" s="62">
        <v>100700</v>
      </c>
      <c r="M71" s="62" t="s">
        <v>555</v>
      </c>
      <c r="N71" s="62" t="s">
        <v>555</v>
      </c>
      <c r="O71" s="62" t="s">
        <v>555</v>
      </c>
      <c r="P71" s="62">
        <v>100700</v>
      </c>
      <c r="Q71" s="62" t="s">
        <v>555</v>
      </c>
      <c r="R71" s="63" t="s">
        <v>87</v>
      </c>
    </row>
    <row r="72" spans="1:18" ht="9" customHeight="1" x14ac:dyDescent="0.25"/>
    <row r="73" spans="1:18" ht="13.5" customHeight="1" x14ac:dyDescent="0.25">
      <c r="I73" s="64" t="s">
        <v>108</v>
      </c>
      <c r="O73" s="66" t="s">
        <v>85</v>
      </c>
    </row>
    <row r="74" spans="1:18" s="49" customFormat="1" ht="15" customHeight="1" x14ac:dyDescent="0.15">
      <c r="A74" s="45"/>
      <c r="B74" s="65" t="s">
        <v>384</v>
      </c>
      <c r="C74" s="48"/>
      <c r="D74" s="48"/>
      <c r="E74" s="48"/>
      <c r="F74" s="48"/>
      <c r="G74" s="48"/>
      <c r="H74" s="48"/>
      <c r="I74" s="48"/>
      <c r="J74" s="48"/>
      <c r="K74" s="45"/>
      <c r="L74" s="47"/>
      <c r="M74" s="48"/>
      <c r="N74" s="45"/>
      <c r="O74" s="995" t="s">
        <v>92</v>
      </c>
    </row>
    <row r="75" spans="1:18" s="52" customFormat="1" ht="22.5" customHeight="1" x14ac:dyDescent="0.15">
      <c r="A75" s="50" t="s">
        <v>230</v>
      </c>
      <c r="B75" s="40" t="s">
        <v>123</v>
      </c>
      <c r="C75" s="40" t="s">
        <v>124</v>
      </c>
      <c r="D75" s="40" t="s">
        <v>17</v>
      </c>
      <c r="E75" s="40" t="s">
        <v>530</v>
      </c>
      <c r="F75" s="40" t="s">
        <v>809</v>
      </c>
      <c r="G75" s="40" t="s">
        <v>125</v>
      </c>
      <c r="H75" s="40" t="s">
        <v>18</v>
      </c>
      <c r="I75" s="40" t="s">
        <v>19</v>
      </c>
      <c r="J75" s="40" t="s">
        <v>603</v>
      </c>
      <c r="K75" s="40" t="s">
        <v>531</v>
      </c>
      <c r="L75" s="43" t="s">
        <v>126</v>
      </c>
      <c r="M75" s="40" t="s">
        <v>67</v>
      </c>
      <c r="N75" s="40" t="s">
        <v>131</v>
      </c>
      <c r="O75" s="996"/>
    </row>
    <row r="76" spans="1:18" s="52" customFormat="1" ht="30" customHeight="1" x14ac:dyDescent="0.15">
      <c r="A76" s="41"/>
      <c r="B76" s="35" t="s">
        <v>127</v>
      </c>
      <c r="C76" s="35" t="s">
        <v>128</v>
      </c>
      <c r="D76" s="35" t="s">
        <v>27</v>
      </c>
      <c r="E76" s="35" t="s">
        <v>532</v>
      </c>
      <c r="F76" s="35" t="s">
        <v>810</v>
      </c>
      <c r="G76" s="35" t="s">
        <v>129</v>
      </c>
      <c r="H76" s="35" t="s">
        <v>28</v>
      </c>
      <c r="I76" s="35" t="s">
        <v>29</v>
      </c>
      <c r="J76" s="35" t="s">
        <v>604</v>
      </c>
      <c r="K76" s="35" t="s">
        <v>533</v>
      </c>
      <c r="L76" s="35" t="s">
        <v>60</v>
      </c>
      <c r="M76" s="35" t="s">
        <v>61</v>
      </c>
      <c r="N76" s="35" t="s">
        <v>132</v>
      </c>
      <c r="O76" s="997"/>
    </row>
    <row r="77" spans="1:18" s="57" customFormat="1" ht="10.5" customHeight="1" x14ac:dyDescent="0.15">
      <c r="A77" s="882" t="s">
        <v>772</v>
      </c>
      <c r="B77" s="54" t="s">
        <v>555</v>
      </c>
      <c r="C77" s="55" t="s">
        <v>555</v>
      </c>
      <c r="D77" s="55">
        <v>369052</v>
      </c>
      <c r="E77" s="55" t="s">
        <v>555</v>
      </c>
      <c r="F77" s="55" t="s">
        <v>555</v>
      </c>
      <c r="G77" s="55">
        <v>656273</v>
      </c>
      <c r="H77" s="55">
        <v>630510</v>
      </c>
      <c r="I77" s="55">
        <v>594578</v>
      </c>
      <c r="J77" s="55" t="s">
        <v>555</v>
      </c>
      <c r="K77" s="55" t="s">
        <v>555</v>
      </c>
      <c r="L77" s="55">
        <v>1782862</v>
      </c>
      <c r="M77" s="55">
        <v>1265360</v>
      </c>
      <c r="N77" s="67">
        <v>517502</v>
      </c>
      <c r="O77" s="56" t="s">
        <v>99</v>
      </c>
    </row>
    <row r="78" spans="1:18" s="57" customFormat="1" ht="10.5" customHeight="1" x14ac:dyDescent="0.15">
      <c r="A78" s="883" t="s">
        <v>773</v>
      </c>
      <c r="B78" s="57">
        <v>161036</v>
      </c>
      <c r="C78" s="57" t="s">
        <v>555</v>
      </c>
      <c r="D78" s="57">
        <v>47320</v>
      </c>
      <c r="E78" s="57" t="s">
        <v>555</v>
      </c>
      <c r="F78" s="57" t="s">
        <v>555</v>
      </c>
      <c r="G78" s="57">
        <v>108759</v>
      </c>
      <c r="H78" s="57" t="s">
        <v>555</v>
      </c>
      <c r="I78" s="57" t="s">
        <v>555</v>
      </c>
      <c r="J78" s="57" t="s">
        <v>555</v>
      </c>
      <c r="K78" s="57" t="s">
        <v>555</v>
      </c>
      <c r="L78" s="57">
        <v>582962</v>
      </c>
      <c r="M78" s="57">
        <v>582962</v>
      </c>
      <c r="N78" s="68" t="s">
        <v>555</v>
      </c>
      <c r="O78" s="59" t="s">
        <v>233</v>
      </c>
    </row>
    <row r="79" spans="1:18" s="57" customFormat="1" ht="10.5" customHeight="1" x14ac:dyDescent="0.15">
      <c r="A79" s="883" t="s">
        <v>811</v>
      </c>
      <c r="B79" s="57">
        <v>26917</v>
      </c>
      <c r="C79" s="57" t="s">
        <v>555</v>
      </c>
      <c r="D79" s="57" t="s">
        <v>555</v>
      </c>
      <c r="E79" s="57">
        <v>157618</v>
      </c>
      <c r="F79" s="57" t="s">
        <v>555</v>
      </c>
      <c r="G79" s="57" t="s">
        <v>555</v>
      </c>
      <c r="H79" s="57" t="s">
        <v>555</v>
      </c>
      <c r="I79" s="57">
        <v>611076</v>
      </c>
      <c r="J79" s="57" t="s">
        <v>555</v>
      </c>
      <c r="K79" s="57" t="s">
        <v>555</v>
      </c>
      <c r="L79" s="57">
        <v>440884</v>
      </c>
      <c r="M79" s="57">
        <v>410946</v>
      </c>
      <c r="N79" s="68">
        <v>29938</v>
      </c>
      <c r="O79" s="59" t="s">
        <v>529</v>
      </c>
    </row>
    <row r="80" spans="1:18" s="57" customFormat="1" ht="10.5" customHeight="1" x14ac:dyDescent="0.15">
      <c r="A80" s="883" t="s">
        <v>804</v>
      </c>
      <c r="B80" s="57">
        <v>202159</v>
      </c>
      <c r="C80" s="57" t="s">
        <v>555</v>
      </c>
      <c r="D80" s="57" t="s">
        <v>555</v>
      </c>
      <c r="E80" s="57" t="s">
        <v>555</v>
      </c>
      <c r="F80" s="57" t="s">
        <v>555</v>
      </c>
      <c r="G80" s="57" t="s">
        <v>555</v>
      </c>
      <c r="H80" s="57" t="s">
        <v>555</v>
      </c>
      <c r="I80" s="57">
        <v>387291</v>
      </c>
      <c r="J80" s="57">
        <v>11619</v>
      </c>
      <c r="K80" s="57">
        <v>18857</v>
      </c>
      <c r="L80" s="57">
        <v>608085</v>
      </c>
      <c r="M80" s="57">
        <v>579012</v>
      </c>
      <c r="N80" s="68">
        <v>29073</v>
      </c>
      <c r="O80" s="59" t="s">
        <v>599</v>
      </c>
    </row>
    <row r="81" spans="1:15" s="57" customFormat="1" ht="10.5" customHeight="1" x14ac:dyDescent="0.15">
      <c r="A81" s="883" t="s">
        <v>776</v>
      </c>
      <c r="B81" s="57">
        <v>498520</v>
      </c>
      <c r="C81" s="57" t="s">
        <v>555</v>
      </c>
      <c r="D81" s="57" t="s">
        <v>555</v>
      </c>
      <c r="E81" s="57" t="s">
        <v>555</v>
      </c>
      <c r="F81" s="57">
        <v>58730</v>
      </c>
      <c r="G81" s="57" t="s">
        <v>555</v>
      </c>
      <c r="H81" s="57">
        <v>41986</v>
      </c>
      <c r="I81" s="57">
        <v>142863</v>
      </c>
      <c r="J81" s="57" t="s">
        <v>555</v>
      </c>
      <c r="K81" s="57" t="s">
        <v>555</v>
      </c>
      <c r="L81" s="57">
        <v>450273</v>
      </c>
      <c r="M81" s="57">
        <v>416430</v>
      </c>
      <c r="N81" s="68">
        <v>33843</v>
      </c>
      <c r="O81" s="59" t="s">
        <v>777</v>
      </c>
    </row>
    <row r="82" spans="1:15" s="57" customFormat="1" ht="10.5" customHeight="1" x14ac:dyDescent="0.15">
      <c r="A82" s="883"/>
      <c r="N82" s="68"/>
      <c r="O82" s="59"/>
    </row>
    <row r="83" spans="1:15" s="57" customFormat="1" ht="10.5" customHeight="1" x14ac:dyDescent="0.15">
      <c r="A83" s="883" t="s">
        <v>738</v>
      </c>
      <c r="B83" s="57">
        <v>358340</v>
      </c>
      <c r="C83" s="57" t="s">
        <v>555</v>
      </c>
      <c r="D83" s="57" t="s">
        <v>555</v>
      </c>
      <c r="E83" s="57" t="s">
        <v>555</v>
      </c>
      <c r="F83" s="57" t="s">
        <v>555</v>
      </c>
      <c r="G83" s="57" t="s">
        <v>555</v>
      </c>
      <c r="H83" s="57" t="s">
        <v>555</v>
      </c>
      <c r="I83" s="57">
        <v>387291</v>
      </c>
      <c r="J83" s="57">
        <v>11619</v>
      </c>
      <c r="K83" s="57" t="s">
        <v>555</v>
      </c>
      <c r="L83" s="57">
        <v>501485</v>
      </c>
      <c r="M83" s="57">
        <v>472545</v>
      </c>
      <c r="N83" s="68">
        <v>28940</v>
      </c>
      <c r="O83" s="59" t="s">
        <v>600</v>
      </c>
    </row>
    <row r="84" spans="1:15" s="57" customFormat="1" ht="10.5" customHeight="1" x14ac:dyDescent="0.15">
      <c r="A84" s="883" t="s">
        <v>778</v>
      </c>
      <c r="B84" s="57">
        <v>503445</v>
      </c>
      <c r="C84" s="57">
        <v>51616</v>
      </c>
      <c r="D84" s="57" t="s">
        <v>555</v>
      </c>
      <c r="E84" s="57" t="s">
        <v>555</v>
      </c>
      <c r="F84" s="57">
        <v>58730</v>
      </c>
      <c r="G84" s="57" t="s">
        <v>555</v>
      </c>
      <c r="H84" s="57">
        <v>41986</v>
      </c>
      <c r="I84" s="57">
        <v>142863</v>
      </c>
      <c r="J84" s="57" t="s">
        <v>555</v>
      </c>
      <c r="K84" s="57" t="s">
        <v>555</v>
      </c>
      <c r="L84" s="57">
        <v>417014</v>
      </c>
      <c r="M84" s="57">
        <v>397131</v>
      </c>
      <c r="N84" s="68">
        <v>19883</v>
      </c>
      <c r="O84" s="59" t="s">
        <v>779</v>
      </c>
    </row>
    <row r="85" spans="1:15" s="57" customFormat="1" ht="10.5" customHeight="1" x14ac:dyDescent="0.15">
      <c r="A85" s="883"/>
      <c r="N85" s="68"/>
      <c r="O85" s="59"/>
    </row>
    <row r="86" spans="1:15" s="57" customFormat="1" ht="10.5" customHeight="1" x14ac:dyDescent="0.15">
      <c r="A86" s="883" t="s">
        <v>812</v>
      </c>
      <c r="B86" s="57">
        <v>156181</v>
      </c>
      <c r="C86" s="57" t="s">
        <v>555</v>
      </c>
      <c r="D86" s="57" t="s">
        <v>555</v>
      </c>
      <c r="E86" s="57" t="s">
        <v>555</v>
      </c>
      <c r="F86" s="57" t="s">
        <v>555</v>
      </c>
      <c r="G86" s="57" t="s">
        <v>555</v>
      </c>
      <c r="H86" s="57" t="s">
        <v>555</v>
      </c>
      <c r="I86" s="57" t="s">
        <v>555</v>
      </c>
      <c r="J86" s="57" t="s">
        <v>555</v>
      </c>
      <c r="K86" s="57" t="s">
        <v>555</v>
      </c>
      <c r="L86" s="57">
        <v>82377</v>
      </c>
      <c r="M86" s="57">
        <v>68417</v>
      </c>
      <c r="N86" s="68">
        <v>13960</v>
      </c>
      <c r="O86" s="59" t="s">
        <v>601</v>
      </c>
    </row>
    <row r="87" spans="1:15" s="57" customFormat="1" ht="10.5" customHeight="1" x14ac:dyDescent="0.15">
      <c r="A87" s="883" t="s">
        <v>781</v>
      </c>
      <c r="B87" s="57">
        <v>80314</v>
      </c>
      <c r="C87" s="57" t="s">
        <v>555</v>
      </c>
      <c r="D87" s="57" t="s">
        <v>555</v>
      </c>
      <c r="E87" s="57" t="s">
        <v>555</v>
      </c>
      <c r="F87" s="57">
        <v>58730</v>
      </c>
      <c r="G87" s="57" t="s">
        <v>555</v>
      </c>
      <c r="H87" s="57" t="s">
        <v>555</v>
      </c>
      <c r="I87" s="57" t="s">
        <v>555</v>
      </c>
      <c r="J87" s="57" t="s">
        <v>555</v>
      </c>
      <c r="K87" s="57" t="s">
        <v>555</v>
      </c>
      <c r="L87" s="57">
        <v>115145</v>
      </c>
      <c r="M87" s="57">
        <v>115145</v>
      </c>
      <c r="N87" s="68" t="s">
        <v>555</v>
      </c>
      <c r="O87" s="59" t="s">
        <v>100</v>
      </c>
    </row>
    <row r="88" spans="1:15" s="57" customFormat="1" ht="10.5" customHeight="1" x14ac:dyDescent="0.15">
      <c r="A88" s="883" t="s">
        <v>782</v>
      </c>
      <c r="B88" s="57">
        <v>49626</v>
      </c>
      <c r="C88" s="57" t="s">
        <v>555</v>
      </c>
      <c r="D88" s="57" t="s">
        <v>555</v>
      </c>
      <c r="E88" s="57" t="s">
        <v>555</v>
      </c>
      <c r="F88" s="57" t="s">
        <v>555</v>
      </c>
      <c r="G88" s="57" t="s">
        <v>555</v>
      </c>
      <c r="H88" s="57">
        <v>41986</v>
      </c>
      <c r="I88" s="57" t="s">
        <v>555</v>
      </c>
      <c r="J88" s="57" t="s">
        <v>555</v>
      </c>
      <c r="K88" s="57" t="s">
        <v>555</v>
      </c>
      <c r="L88" s="57">
        <v>158669</v>
      </c>
      <c r="M88" s="57">
        <v>158669</v>
      </c>
      <c r="N88" s="68" t="s">
        <v>555</v>
      </c>
      <c r="O88" s="59" t="s">
        <v>101</v>
      </c>
    </row>
    <row r="89" spans="1:15" s="57" customFormat="1" ht="10.5" customHeight="1" x14ac:dyDescent="0.15">
      <c r="A89" s="883" t="s">
        <v>783</v>
      </c>
      <c r="B89" s="57">
        <v>212399</v>
      </c>
      <c r="C89" s="57" t="s">
        <v>555</v>
      </c>
      <c r="D89" s="57" t="s">
        <v>555</v>
      </c>
      <c r="E89" s="57" t="s">
        <v>555</v>
      </c>
      <c r="F89" s="57" t="s">
        <v>555</v>
      </c>
      <c r="G89" s="57" t="s">
        <v>555</v>
      </c>
      <c r="H89" s="57" t="s">
        <v>555</v>
      </c>
      <c r="I89" s="57">
        <v>142863</v>
      </c>
      <c r="J89" s="57" t="s">
        <v>555</v>
      </c>
      <c r="K89" s="57" t="s">
        <v>555</v>
      </c>
      <c r="L89" s="57">
        <v>94082</v>
      </c>
      <c r="M89" s="57">
        <v>74199</v>
      </c>
      <c r="N89" s="68">
        <v>19883</v>
      </c>
      <c r="O89" s="59" t="s">
        <v>102</v>
      </c>
    </row>
    <row r="90" spans="1:15" s="57" customFormat="1" ht="10.5" customHeight="1" x14ac:dyDescent="0.15">
      <c r="A90" s="883" t="s">
        <v>813</v>
      </c>
      <c r="B90" s="57">
        <v>161106</v>
      </c>
      <c r="C90" s="57">
        <v>51616</v>
      </c>
      <c r="D90" s="57" t="s">
        <v>555</v>
      </c>
      <c r="E90" s="57" t="s">
        <v>555</v>
      </c>
      <c r="F90" s="57" t="s">
        <v>555</v>
      </c>
      <c r="G90" s="57" t="s">
        <v>555</v>
      </c>
      <c r="H90" s="57" t="s">
        <v>555</v>
      </c>
      <c r="I90" s="57" t="s">
        <v>555</v>
      </c>
      <c r="J90" s="57" t="s">
        <v>555</v>
      </c>
      <c r="K90" s="57" t="s">
        <v>555</v>
      </c>
      <c r="L90" s="57">
        <v>49118</v>
      </c>
      <c r="M90" s="57">
        <v>49118</v>
      </c>
      <c r="N90" s="68" t="s">
        <v>555</v>
      </c>
      <c r="O90" s="59" t="s">
        <v>785</v>
      </c>
    </row>
    <row r="91" spans="1:15" s="57" customFormat="1" ht="10.5" customHeight="1" x14ac:dyDescent="0.15">
      <c r="A91" s="883"/>
      <c r="N91" s="68"/>
      <c r="O91" s="59"/>
    </row>
    <row r="92" spans="1:15" s="57" customFormat="1" ht="10.5" customHeight="1" x14ac:dyDescent="0.15">
      <c r="A92" s="883" t="s">
        <v>786</v>
      </c>
      <c r="B92" s="57" t="s">
        <v>555</v>
      </c>
      <c r="C92" s="57" t="s">
        <v>555</v>
      </c>
      <c r="D92" s="57" t="s">
        <v>555</v>
      </c>
      <c r="E92" s="57" t="s">
        <v>555</v>
      </c>
      <c r="F92" s="57" t="s">
        <v>555</v>
      </c>
      <c r="G92" s="57" t="s">
        <v>555</v>
      </c>
      <c r="H92" s="57" t="s">
        <v>555</v>
      </c>
      <c r="I92" s="57" t="s">
        <v>555</v>
      </c>
      <c r="J92" s="57" t="s">
        <v>555</v>
      </c>
      <c r="K92" s="57" t="s">
        <v>555</v>
      </c>
      <c r="L92" s="57">
        <v>30911</v>
      </c>
      <c r="M92" s="57">
        <v>30911</v>
      </c>
      <c r="N92" s="68" t="s">
        <v>555</v>
      </c>
      <c r="O92" s="59" t="s">
        <v>602</v>
      </c>
    </row>
    <row r="93" spans="1:15" s="57" customFormat="1" ht="10.5" customHeight="1" x14ac:dyDescent="0.15">
      <c r="A93" s="883" t="s">
        <v>787</v>
      </c>
      <c r="B93" s="57">
        <v>50185</v>
      </c>
      <c r="C93" s="57" t="s">
        <v>555</v>
      </c>
      <c r="D93" s="57" t="s">
        <v>555</v>
      </c>
      <c r="E93" s="57" t="s">
        <v>555</v>
      </c>
      <c r="F93" s="57" t="s">
        <v>555</v>
      </c>
      <c r="G93" s="57" t="s">
        <v>555</v>
      </c>
      <c r="H93" s="57" t="s">
        <v>555</v>
      </c>
      <c r="I93" s="57" t="s">
        <v>555</v>
      </c>
      <c r="J93" s="57" t="s">
        <v>555</v>
      </c>
      <c r="K93" s="57" t="s">
        <v>555</v>
      </c>
      <c r="L93" s="57">
        <v>13960</v>
      </c>
      <c r="M93" s="57" t="s">
        <v>555</v>
      </c>
      <c r="N93" s="68">
        <v>13960</v>
      </c>
      <c r="O93" s="59" t="s">
        <v>86</v>
      </c>
    </row>
    <row r="94" spans="1:15" s="57" customFormat="1" ht="10.5" customHeight="1" x14ac:dyDescent="0.15">
      <c r="A94" s="883" t="s">
        <v>800</v>
      </c>
      <c r="B94" s="57">
        <v>105996</v>
      </c>
      <c r="C94" s="57" t="s">
        <v>555</v>
      </c>
      <c r="D94" s="57" t="s">
        <v>555</v>
      </c>
      <c r="E94" s="57" t="s">
        <v>555</v>
      </c>
      <c r="F94" s="57" t="s">
        <v>555</v>
      </c>
      <c r="G94" s="57" t="s">
        <v>555</v>
      </c>
      <c r="H94" s="57" t="s">
        <v>555</v>
      </c>
      <c r="I94" s="57" t="s">
        <v>555</v>
      </c>
      <c r="J94" s="57" t="s">
        <v>555</v>
      </c>
      <c r="K94" s="57" t="s">
        <v>555</v>
      </c>
      <c r="L94" s="57">
        <v>37506</v>
      </c>
      <c r="M94" s="57">
        <v>37506</v>
      </c>
      <c r="N94" s="68" t="s">
        <v>555</v>
      </c>
      <c r="O94" s="59" t="s">
        <v>87</v>
      </c>
    </row>
    <row r="95" spans="1:15" s="57" customFormat="1" ht="10.5" customHeight="1" x14ac:dyDescent="0.15">
      <c r="A95" s="883" t="s">
        <v>789</v>
      </c>
      <c r="B95" s="57" t="s">
        <v>555</v>
      </c>
      <c r="C95" s="57" t="s">
        <v>555</v>
      </c>
      <c r="D95" s="57" t="s">
        <v>555</v>
      </c>
      <c r="E95" s="57" t="s">
        <v>555</v>
      </c>
      <c r="F95" s="57" t="s">
        <v>555</v>
      </c>
      <c r="G95" s="57" t="s">
        <v>555</v>
      </c>
      <c r="H95" s="57" t="s">
        <v>555</v>
      </c>
      <c r="I95" s="57" t="s">
        <v>555</v>
      </c>
      <c r="J95" s="57" t="s">
        <v>555</v>
      </c>
      <c r="K95" s="57" t="s">
        <v>555</v>
      </c>
      <c r="L95" s="57">
        <v>27935</v>
      </c>
      <c r="M95" s="57">
        <v>27935</v>
      </c>
      <c r="N95" s="68" t="s">
        <v>555</v>
      </c>
      <c r="O95" s="59" t="s">
        <v>88</v>
      </c>
    </row>
    <row r="96" spans="1:15" s="57" customFormat="1" ht="10.5" customHeight="1" x14ac:dyDescent="0.15">
      <c r="A96" s="883" t="s">
        <v>790</v>
      </c>
      <c r="B96" s="57">
        <v>49729</v>
      </c>
      <c r="C96" s="57" t="s">
        <v>555</v>
      </c>
      <c r="D96" s="57" t="s">
        <v>555</v>
      </c>
      <c r="E96" s="57" t="s">
        <v>555</v>
      </c>
      <c r="F96" s="57">
        <v>58730</v>
      </c>
      <c r="G96" s="57" t="s">
        <v>555</v>
      </c>
      <c r="H96" s="57" t="s">
        <v>555</v>
      </c>
      <c r="I96" s="57" t="s">
        <v>555</v>
      </c>
      <c r="J96" s="57" t="s">
        <v>555</v>
      </c>
      <c r="K96" s="57" t="s">
        <v>555</v>
      </c>
      <c r="L96" s="57">
        <v>68250</v>
      </c>
      <c r="M96" s="57">
        <v>68250</v>
      </c>
      <c r="N96" s="68" t="s">
        <v>555</v>
      </c>
      <c r="O96" s="60" t="s">
        <v>103</v>
      </c>
    </row>
    <row r="97" spans="1:15" s="57" customFormat="1" ht="10.5" customHeight="1" x14ac:dyDescent="0.15">
      <c r="A97" s="883" t="s">
        <v>791</v>
      </c>
      <c r="B97" s="57">
        <v>30585</v>
      </c>
      <c r="C97" s="57" t="s">
        <v>555</v>
      </c>
      <c r="D97" s="57" t="s">
        <v>555</v>
      </c>
      <c r="E97" s="57" t="s">
        <v>555</v>
      </c>
      <c r="F97" s="57" t="s">
        <v>555</v>
      </c>
      <c r="G97" s="57" t="s">
        <v>555</v>
      </c>
      <c r="H97" s="57" t="s">
        <v>555</v>
      </c>
      <c r="I97" s="57" t="s">
        <v>555</v>
      </c>
      <c r="J97" s="57" t="s">
        <v>555</v>
      </c>
      <c r="K97" s="57" t="s">
        <v>555</v>
      </c>
      <c r="L97" s="57">
        <v>18960</v>
      </c>
      <c r="M97" s="57">
        <v>18960</v>
      </c>
      <c r="N97" s="68" t="s">
        <v>555</v>
      </c>
      <c r="O97" s="59" t="s">
        <v>104</v>
      </c>
    </row>
    <row r="98" spans="1:15" s="57" customFormat="1" ht="10.5" customHeight="1" x14ac:dyDescent="0.15">
      <c r="A98" s="883" t="s">
        <v>806</v>
      </c>
      <c r="B98" s="57">
        <v>49626</v>
      </c>
      <c r="C98" s="57" t="s">
        <v>555</v>
      </c>
      <c r="D98" s="57" t="s">
        <v>555</v>
      </c>
      <c r="E98" s="57" t="s">
        <v>555</v>
      </c>
      <c r="F98" s="57" t="s">
        <v>555</v>
      </c>
      <c r="G98" s="57" t="s">
        <v>555</v>
      </c>
      <c r="H98" s="57" t="s">
        <v>555</v>
      </c>
      <c r="I98" s="57" t="s">
        <v>555</v>
      </c>
      <c r="J98" s="57" t="s">
        <v>555</v>
      </c>
      <c r="K98" s="57" t="s">
        <v>555</v>
      </c>
      <c r="L98" s="57">
        <v>35181</v>
      </c>
      <c r="M98" s="57">
        <v>35181</v>
      </c>
      <c r="N98" s="68" t="s">
        <v>555</v>
      </c>
      <c r="O98" s="59" t="s">
        <v>105</v>
      </c>
    </row>
    <row r="99" spans="1:15" s="57" customFormat="1" ht="10.5" customHeight="1" x14ac:dyDescent="0.15">
      <c r="A99" s="883" t="s">
        <v>793</v>
      </c>
      <c r="B99" s="57" t="s">
        <v>555</v>
      </c>
      <c r="C99" s="57" t="s">
        <v>555</v>
      </c>
      <c r="D99" s="57" t="s">
        <v>555</v>
      </c>
      <c r="E99" s="57" t="s">
        <v>555</v>
      </c>
      <c r="F99" s="57" t="s">
        <v>555</v>
      </c>
      <c r="G99" s="57" t="s">
        <v>555</v>
      </c>
      <c r="H99" s="57">
        <v>41986</v>
      </c>
      <c r="I99" s="57" t="s">
        <v>555</v>
      </c>
      <c r="J99" s="57" t="s">
        <v>555</v>
      </c>
      <c r="K99" s="57" t="s">
        <v>555</v>
      </c>
      <c r="L99" s="57">
        <v>102906</v>
      </c>
      <c r="M99" s="57">
        <v>102906</v>
      </c>
      <c r="N99" s="68" t="s">
        <v>555</v>
      </c>
      <c r="O99" s="59" t="s">
        <v>106</v>
      </c>
    </row>
    <row r="100" spans="1:15" s="57" customFormat="1" ht="10.5" customHeight="1" x14ac:dyDescent="0.15">
      <c r="A100" s="883" t="s">
        <v>794</v>
      </c>
      <c r="B100" s="57" t="s">
        <v>555</v>
      </c>
      <c r="C100" s="57" t="s">
        <v>555</v>
      </c>
      <c r="D100" s="57" t="s">
        <v>555</v>
      </c>
      <c r="E100" s="57" t="s">
        <v>555</v>
      </c>
      <c r="F100" s="57" t="s">
        <v>555</v>
      </c>
      <c r="G100" s="57" t="s">
        <v>555</v>
      </c>
      <c r="H100" s="57" t="s">
        <v>555</v>
      </c>
      <c r="I100" s="57" t="s">
        <v>555</v>
      </c>
      <c r="J100" s="57" t="s">
        <v>555</v>
      </c>
      <c r="K100" s="57" t="s">
        <v>555</v>
      </c>
      <c r="L100" s="57">
        <v>20582</v>
      </c>
      <c r="M100" s="57">
        <v>20582</v>
      </c>
      <c r="N100" s="68" t="s">
        <v>555</v>
      </c>
      <c r="O100" s="59" t="s">
        <v>107</v>
      </c>
    </row>
    <row r="101" spans="1:15" s="57" customFormat="1" ht="10.5" customHeight="1" x14ac:dyDescent="0.15">
      <c r="A101" s="883" t="s">
        <v>814</v>
      </c>
      <c r="B101" s="57">
        <v>112686</v>
      </c>
      <c r="C101" s="57" t="s">
        <v>555</v>
      </c>
      <c r="D101" s="57" t="s">
        <v>555</v>
      </c>
      <c r="E101" s="57" t="s">
        <v>555</v>
      </c>
      <c r="F101" s="57" t="s">
        <v>555</v>
      </c>
      <c r="G101" s="57" t="s">
        <v>555</v>
      </c>
      <c r="H101" s="57" t="s">
        <v>555</v>
      </c>
      <c r="I101" s="57">
        <v>83439</v>
      </c>
      <c r="J101" s="57" t="s">
        <v>555</v>
      </c>
      <c r="K101" s="57" t="s">
        <v>555</v>
      </c>
      <c r="L101" s="57">
        <v>34925</v>
      </c>
      <c r="M101" s="57">
        <v>34925</v>
      </c>
      <c r="N101" s="68" t="s">
        <v>555</v>
      </c>
      <c r="O101" s="59" t="s">
        <v>89</v>
      </c>
    </row>
    <row r="102" spans="1:15" s="57" customFormat="1" ht="10.5" customHeight="1" x14ac:dyDescent="0.15">
      <c r="A102" s="883" t="s">
        <v>796</v>
      </c>
      <c r="B102" s="57">
        <v>99713</v>
      </c>
      <c r="C102" s="57" t="s">
        <v>555</v>
      </c>
      <c r="D102" s="57" t="s">
        <v>555</v>
      </c>
      <c r="E102" s="57" t="s">
        <v>555</v>
      </c>
      <c r="F102" s="57" t="s">
        <v>555</v>
      </c>
      <c r="G102" s="57" t="s">
        <v>555</v>
      </c>
      <c r="H102" s="57" t="s">
        <v>555</v>
      </c>
      <c r="I102" s="57">
        <v>59424</v>
      </c>
      <c r="J102" s="57" t="s">
        <v>555</v>
      </c>
      <c r="K102" s="57" t="s">
        <v>555</v>
      </c>
      <c r="L102" s="57">
        <v>22618</v>
      </c>
      <c r="M102" s="57">
        <v>22618</v>
      </c>
      <c r="N102" s="68" t="s">
        <v>555</v>
      </c>
      <c r="O102" s="59" t="s">
        <v>90</v>
      </c>
    </row>
    <row r="103" spans="1:15" s="57" customFormat="1" ht="10.5" customHeight="1" x14ac:dyDescent="0.15">
      <c r="A103" s="883" t="s">
        <v>815</v>
      </c>
      <c r="B103" s="57" t="s">
        <v>555</v>
      </c>
      <c r="C103" s="57" t="s">
        <v>555</v>
      </c>
      <c r="D103" s="57" t="s">
        <v>555</v>
      </c>
      <c r="E103" s="57" t="s">
        <v>555</v>
      </c>
      <c r="F103" s="57" t="s">
        <v>555</v>
      </c>
      <c r="G103" s="57" t="s">
        <v>555</v>
      </c>
      <c r="H103" s="57" t="s">
        <v>555</v>
      </c>
      <c r="I103" s="57" t="s">
        <v>555</v>
      </c>
      <c r="J103" s="57" t="s">
        <v>555</v>
      </c>
      <c r="K103" s="57" t="s">
        <v>555</v>
      </c>
      <c r="L103" s="57">
        <v>36539</v>
      </c>
      <c r="M103" s="57">
        <v>16656</v>
      </c>
      <c r="N103" s="68">
        <v>19883</v>
      </c>
      <c r="O103" s="59" t="s">
        <v>91</v>
      </c>
    </row>
    <row r="104" spans="1:15" s="57" customFormat="1" ht="10.5" customHeight="1" x14ac:dyDescent="0.15">
      <c r="A104" s="883" t="s">
        <v>798</v>
      </c>
      <c r="B104" s="57" t="s">
        <v>555</v>
      </c>
      <c r="C104" s="57" t="s">
        <v>555</v>
      </c>
      <c r="D104" s="57" t="s">
        <v>555</v>
      </c>
      <c r="E104" s="57" t="s">
        <v>555</v>
      </c>
      <c r="F104" s="57" t="s">
        <v>555</v>
      </c>
      <c r="G104" s="57" t="s">
        <v>555</v>
      </c>
      <c r="H104" s="57" t="s">
        <v>555</v>
      </c>
      <c r="I104" s="57" t="s">
        <v>555</v>
      </c>
      <c r="J104" s="57" t="s">
        <v>555</v>
      </c>
      <c r="K104" s="57" t="s">
        <v>555</v>
      </c>
      <c r="L104" s="57">
        <v>16133</v>
      </c>
      <c r="M104" s="57">
        <v>16133</v>
      </c>
      <c r="N104" s="68" t="s">
        <v>555</v>
      </c>
      <c r="O104" s="59" t="s">
        <v>799</v>
      </c>
    </row>
    <row r="105" spans="1:15" s="57" customFormat="1" ht="10.5" customHeight="1" x14ac:dyDescent="0.15">
      <c r="A105" s="883" t="s">
        <v>816</v>
      </c>
      <c r="B105" s="57">
        <v>161106</v>
      </c>
      <c r="C105" s="57">
        <v>51616</v>
      </c>
      <c r="D105" s="57" t="s">
        <v>555</v>
      </c>
      <c r="E105" s="57" t="s">
        <v>555</v>
      </c>
      <c r="F105" s="57" t="s">
        <v>555</v>
      </c>
      <c r="G105" s="57" t="s">
        <v>555</v>
      </c>
      <c r="H105" s="57" t="s">
        <v>555</v>
      </c>
      <c r="I105" s="57" t="s">
        <v>555</v>
      </c>
      <c r="J105" s="57" t="s">
        <v>555</v>
      </c>
      <c r="K105" s="57" t="s">
        <v>555</v>
      </c>
      <c r="L105" s="57">
        <v>15216</v>
      </c>
      <c r="M105" s="57">
        <v>15216</v>
      </c>
      <c r="N105" s="68" t="s">
        <v>555</v>
      </c>
      <c r="O105" s="59" t="s">
        <v>86</v>
      </c>
    </row>
    <row r="106" spans="1:15" s="57" customFormat="1" ht="10.5" customHeight="1" x14ac:dyDescent="0.15">
      <c r="A106" s="884" t="s">
        <v>800</v>
      </c>
      <c r="B106" s="61" t="s">
        <v>555</v>
      </c>
      <c r="C106" s="62" t="s">
        <v>555</v>
      </c>
      <c r="D106" s="62" t="s">
        <v>555</v>
      </c>
      <c r="E106" s="62" t="s">
        <v>555</v>
      </c>
      <c r="F106" s="62" t="s">
        <v>555</v>
      </c>
      <c r="G106" s="62" t="s">
        <v>555</v>
      </c>
      <c r="H106" s="62" t="s">
        <v>555</v>
      </c>
      <c r="I106" s="62" t="s">
        <v>555</v>
      </c>
      <c r="J106" s="62" t="s">
        <v>555</v>
      </c>
      <c r="K106" s="62" t="s">
        <v>555</v>
      </c>
      <c r="L106" s="62">
        <v>17769</v>
      </c>
      <c r="M106" s="62">
        <v>17769</v>
      </c>
      <c r="N106" s="69" t="s">
        <v>555</v>
      </c>
      <c r="O106" s="63" t="s">
        <v>87</v>
      </c>
    </row>
    <row r="107" spans="1:15" ht="9" customHeight="1" x14ac:dyDescent="0.25"/>
    <row r="108" spans="1:15" ht="13.5" customHeight="1" x14ac:dyDescent="0.25"/>
  </sheetData>
  <mergeCells count="3">
    <mergeCell ref="R4:R6"/>
    <mergeCell ref="R39:R41"/>
    <mergeCell ref="O74:O76"/>
  </mergeCells>
  <phoneticPr fontId="28"/>
  <pageMargins left="0.59055118110236227" right="0.59055118110236227" top="0.59055118110236227" bottom="0.59055118110236227" header="0.19685039370078741" footer="0.19685039370078741"/>
  <pageSetup paperSize="9" pageOrder="overThenDown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view="pageBreakPreview" topLeftCell="A17" zoomScaleNormal="100" zoomScaleSheetLayoutView="100" workbookViewId="0">
      <selection activeCell="A31" sqref="A31"/>
    </sheetView>
  </sheetViews>
  <sheetFormatPr defaultColWidth="8.875" defaultRowHeight="12" x14ac:dyDescent="0.15"/>
  <cols>
    <col min="1" max="1" width="8.875" style="25" customWidth="1"/>
    <col min="2" max="2" width="13.25" style="25" customWidth="1"/>
    <col min="3" max="3" width="9.25" style="25" customWidth="1"/>
    <col min="4" max="4" width="5.625" style="25" customWidth="1"/>
    <col min="5" max="6" width="9.125" style="25" customWidth="1"/>
    <col min="7" max="7" width="7.125" style="25" customWidth="1"/>
    <col min="8" max="9" width="5.625" style="25" customWidth="1"/>
    <col min="10" max="10" width="1" style="25" customWidth="1"/>
    <col min="11" max="11" width="16.25" style="25" customWidth="1"/>
    <col min="12" max="12" width="4.125" style="25" customWidth="1"/>
    <col min="13" max="13" width="8.875" style="25" customWidth="1"/>
    <col min="14" max="14" width="19.75" style="25" bestFit="1" customWidth="1"/>
    <col min="15" max="15" width="9.25" style="25" bestFit="1" customWidth="1"/>
    <col min="16" max="16" width="11.625" style="25" bestFit="1" customWidth="1"/>
    <col min="17" max="17" width="11.5" style="25" bestFit="1" customWidth="1"/>
    <col min="18" max="18" width="14.25" style="25" bestFit="1" customWidth="1"/>
    <col min="19" max="19" width="14.5" style="25" bestFit="1" customWidth="1"/>
    <col min="20" max="20" width="9.375" style="25" bestFit="1" customWidth="1"/>
    <col min="21" max="21" width="11.625" style="25" bestFit="1" customWidth="1"/>
    <col min="22" max="23" width="8.875" style="25" customWidth="1"/>
    <col min="24" max="24" width="14.625" style="25" customWidth="1"/>
    <col min="25" max="16384" width="8.875" style="25"/>
  </cols>
  <sheetData>
    <row r="1" spans="1:14" s="701" customFormat="1" ht="20.100000000000001" customHeight="1" x14ac:dyDescent="0.15">
      <c r="A1" s="702" t="s">
        <v>1626</v>
      </c>
      <c r="B1" s="25"/>
      <c r="C1" s="317"/>
      <c r="D1" s="317"/>
      <c r="E1" s="317"/>
      <c r="F1" s="317"/>
    </row>
    <row r="2" spans="1:14" s="701" customFormat="1" ht="20.100000000000001" customHeight="1" x14ac:dyDescent="0.15">
      <c r="A2" s="702" t="s">
        <v>1627</v>
      </c>
      <c r="B2" s="25"/>
      <c r="C2" s="317"/>
      <c r="D2" s="317"/>
      <c r="E2" s="317"/>
      <c r="F2" s="317"/>
    </row>
    <row r="3" spans="1:14" s="672" customFormat="1" ht="28.15" customHeight="1" x14ac:dyDescent="0.15">
      <c r="A3" s="868"/>
      <c r="B3" s="364" t="s">
        <v>491</v>
      </c>
      <c r="C3" s="1114" t="s">
        <v>1628</v>
      </c>
      <c r="D3" s="1115"/>
      <c r="E3" s="1115"/>
      <c r="F3" s="1115"/>
      <c r="G3" s="1116"/>
      <c r="H3" s="723" t="s">
        <v>1629</v>
      </c>
      <c r="I3" s="723" t="s">
        <v>1630</v>
      </c>
      <c r="J3" s="1117" t="s">
        <v>1631</v>
      </c>
      <c r="K3" s="1118"/>
    </row>
    <row r="4" spans="1:14" s="672" customFormat="1" ht="28.15" customHeight="1" x14ac:dyDescent="0.15">
      <c r="A4" s="875"/>
      <c r="B4" s="850"/>
      <c r="C4" s="771" t="s">
        <v>64</v>
      </c>
      <c r="D4" s="776" t="s">
        <v>752</v>
      </c>
      <c r="E4" s="775" t="s">
        <v>1632</v>
      </c>
      <c r="F4" s="775" t="s">
        <v>728</v>
      </c>
      <c r="G4" s="774" t="s">
        <v>1633</v>
      </c>
      <c r="H4" s="773" t="s">
        <v>1634</v>
      </c>
      <c r="I4" s="772" t="s">
        <v>1635</v>
      </c>
      <c r="J4" s="1119"/>
      <c r="K4" s="1120"/>
    </row>
    <row r="5" spans="1:14" s="672" customFormat="1" ht="28.15" customHeight="1" x14ac:dyDescent="0.15">
      <c r="A5" s="878" t="s">
        <v>492</v>
      </c>
      <c r="B5" s="879"/>
      <c r="C5" s="771" t="s">
        <v>63</v>
      </c>
      <c r="D5" s="770" t="s">
        <v>1636</v>
      </c>
      <c r="E5" s="769" t="s">
        <v>731</v>
      </c>
      <c r="F5" s="768" t="s">
        <v>1637</v>
      </c>
      <c r="G5" s="767" t="s">
        <v>1638</v>
      </c>
      <c r="H5" s="766" t="s">
        <v>498</v>
      </c>
      <c r="I5" s="766" t="s">
        <v>1639</v>
      </c>
      <c r="J5" s="1121"/>
      <c r="K5" s="1122"/>
    </row>
    <row r="6" spans="1:14" s="672" customFormat="1" ht="9.75" customHeight="1" x14ac:dyDescent="0.15">
      <c r="A6" s="868"/>
      <c r="B6" s="869"/>
      <c r="C6" s="765"/>
      <c r="D6" s="764"/>
      <c r="E6" s="763"/>
      <c r="F6" s="762"/>
      <c r="G6" s="744"/>
      <c r="H6" s="744"/>
      <c r="I6" s="744"/>
      <c r="J6" s="743"/>
      <c r="K6" s="382"/>
    </row>
    <row r="7" spans="1:14" s="672" customFormat="1" ht="20.25" customHeight="1" x14ac:dyDescent="0.15">
      <c r="A7" s="761" t="s">
        <v>497</v>
      </c>
      <c r="B7" s="742"/>
      <c r="C7" s="681">
        <v>175488885</v>
      </c>
      <c r="D7" s="760">
        <v>100</v>
      </c>
      <c r="E7" s="681">
        <v>122776302</v>
      </c>
      <c r="F7" s="681">
        <v>52712583</v>
      </c>
      <c r="G7" s="781">
        <v>30.03</v>
      </c>
      <c r="H7" s="753">
        <v>36.47</v>
      </c>
      <c r="I7" s="753">
        <v>1.43</v>
      </c>
      <c r="J7" s="741" t="s">
        <v>63</v>
      </c>
      <c r="K7" s="382"/>
      <c r="M7" s="677"/>
      <c r="N7" s="677"/>
    </row>
    <row r="8" spans="1:14" s="672" customFormat="1" ht="18" customHeight="1" x14ac:dyDescent="0.15">
      <c r="A8" s="1112"/>
      <c r="B8" s="1113"/>
      <c r="C8" s="681"/>
      <c r="D8" s="760"/>
      <c r="E8" s="681"/>
      <c r="F8" s="681"/>
      <c r="G8" s="781"/>
      <c r="H8" s="753"/>
      <c r="I8" s="753"/>
      <c r="J8" s="741"/>
      <c r="K8" s="382"/>
      <c r="N8" s="780"/>
    </row>
    <row r="9" spans="1:14" s="672" customFormat="1" ht="18" customHeight="1" x14ac:dyDescent="0.15">
      <c r="A9" s="1112" t="s">
        <v>82</v>
      </c>
      <c r="B9" s="1113"/>
      <c r="C9" s="681">
        <v>1092458</v>
      </c>
      <c r="D9" s="760">
        <v>0.62</v>
      </c>
      <c r="E9" s="681" t="s">
        <v>488</v>
      </c>
      <c r="F9" s="681" t="s">
        <v>488</v>
      </c>
      <c r="G9" s="781" t="s">
        <v>488</v>
      </c>
      <c r="H9" s="753">
        <v>46.5</v>
      </c>
      <c r="I9" s="753">
        <v>0.56999999999999995</v>
      </c>
      <c r="J9" s="741"/>
      <c r="K9" s="382" t="s">
        <v>83</v>
      </c>
      <c r="N9" s="780"/>
    </row>
    <row r="10" spans="1:14" s="672" customFormat="1" ht="18" customHeight="1" x14ac:dyDescent="0.15">
      <c r="A10" s="1112" t="s">
        <v>14</v>
      </c>
      <c r="B10" s="1113"/>
      <c r="C10" s="681">
        <v>2719294</v>
      </c>
      <c r="D10" s="760">
        <v>1.54</v>
      </c>
      <c r="E10" s="681" t="s">
        <v>488</v>
      </c>
      <c r="F10" s="681" t="s">
        <v>488</v>
      </c>
      <c r="G10" s="781" t="s">
        <v>488</v>
      </c>
      <c r="H10" s="753">
        <v>30.63</v>
      </c>
      <c r="I10" s="753">
        <v>2.27</v>
      </c>
      <c r="J10" s="741"/>
      <c r="K10" s="382" t="s">
        <v>23</v>
      </c>
      <c r="N10" s="780"/>
    </row>
    <row r="11" spans="1:14" s="672" customFormat="1" ht="18" customHeight="1" x14ac:dyDescent="0.15">
      <c r="A11" s="1112" t="s">
        <v>527</v>
      </c>
      <c r="B11" s="1113"/>
      <c r="C11" s="681">
        <v>2911341</v>
      </c>
      <c r="D11" s="760">
        <v>1.65</v>
      </c>
      <c r="E11" s="681" t="s">
        <v>488</v>
      </c>
      <c r="F11" s="681" t="s">
        <v>488</v>
      </c>
      <c r="G11" s="781" t="s">
        <v>488</v>
      </c>
      <c r="H11" s="753">
        <v>29.04</v>
      </c>
      <c r="I11" s="753">
        <v>2.67</v>
      </c>
      <c r="J11" s="741"/>
      <c r="K11" s="382" t="s">
        <v>528</v>
      </c>
      <c r="N11" s="780"/>
    </row>
    <row r="12" spans="1:14" s="672" customFormat="1" ht="18" customHeight="1" x14ac:dyDescent="0.15">
      <c r="A12" s="1112" t="s">
        <v>30</v>
      </c>
      <c r="B12" s="1113"/>
      <c r="C12" s="681">
        <v>61967631</v>
      </c>
      <c r="D12" s="760">
        <v>35.31</v>
      </c>
      <c r="E12" s="681">
        <v>57336072</v>
      </c>
      <c r="F12" s="681">
        <v>4631559</v>
      </c>
      <c r="G12" s="781">
        <v>7.47</v>
      </c>
      <c r="H12" s="753">
        <v>36</v>
      </c>
      <c r="I12" s="753">
        <v>1.64</v>
      </c>
      <c r="J12" s="741"/>
      <c r="K12" s="382" t="s">
        <v>36</v>
      </c>
      <c r="N12" s="780"/>
    </row>
    <row r="13" spans="1:14" s="672" customFormat="1" ht="18" customHeight="1" x14ac:dyDescent="0.15">
      <c r="A13" s="1112" t="s">
        <v>31</v>
      </c>
      <c r="B13" s="1113"/>
      <c r="C13" s="681">
        <v>14692639</v>
      </c>
      <c r="D13" s="760">
        <v>8.3699999999999992</v>
      </c>
      <c r="E13" s="681">
        <v>14232940</v>
      </c>
      <c r="F13" s="681">
        <v>459699</v>
      </c>
      <c r="G13" s="781">
        <v>3.12</v>
      </c>
      <c r="H13" s="753">
        <v>34.04</v>
      </c>
      <c r="I13" s="753">
        <v>2.1800000000000002</v>
      </c>
      <c r="J13" s="741"/>
      <c r="K13" s="382" t="s">
        <v>37</v>
      </c>
      <c r="N13" s="780"/>
    </row>
    <row r="14" spans="1:14" s="672" customFormat="1" ht="18" customHeight="1" x14ac:dyDescent="0.15">
      <c r="A14" s="1112" t="s">
        <v>32</v>
      </c>
      <c r="B14" s="1113"/>
      <c r="C14" s="681">
        <v>15567254</v>
      </c>
      <c r="D14" s="760">
        <v>8.8699999999999992</v>
      </c>
      <c r="E14" s="681">
        <v>7387081</v>
      </c>
      <c r="F14" s="681">
        <v>8180173</v>
      </c>
      <c r="G14" s="781">
        <v>52.54</v>
      </c>
      <c r="H14" s="753">
        <v>39.03</v>
      </c>
      <c r="I14" s="753">
        <v>1.46</v>
      </c>
      <c r="J14" s="741"/>
      <c r="K14" s="382" t="s">
        <v>38</v>
      </c>
      <c r="N14" s="780"/>
    </row>
    <row r="15" spans="1:14" s="672" customFormat="1" ht="18" customHeight="1" x14ac:dyDescent="0.15">
      <c r="A15" s="1112" t="s">
        <v>33</v>
      </c>
      <c r="B15" s="1113"/>
      <c r="C15" s="681">
        <v>3352539</v>
      </c>
      <c r="D15" s="760">
        <v>1.91</v>
      </c>
      <c r="E15" s="681" t="s">
        <v>488</v>
      </c>
      <c r="F15" s="681" t="s">
        <v>488</v>
      </c>
      <c r="G15" s="781" t="s">
        <v>488</v>
      </c>
      <c r="H15" s="753">
        <v>32.28</v>
      </c>
      <c r="I15" s="753">
        <v>1.26</v>
      </c>
      <c r="J15" s="741"/>
      <c r="K15" s="382" t="s">
        <v>39</v>
      </c>
      <c r="N15" s="780"/>
    </row>
    <row r="16" spans="1:14" s="672" customFormat="1" ht="18" customHeight="1" x14ac:dyDescent="0.15">
      <c r="A16" s="1112" t="s">
        <v>66</v>
      </c>
      <c r="B16" s="1113"/>
      <c r="C16" s="681">
        <v>52366989</v>
      </c>
      <c r="D16" s="760">
        <v>29.84</v>
      </c>
      <c r="E16" s="681">
        <v>30729400</v>
      </c>
      <c r="F16" s="681">
        <v>21637589</v>
      </c>
      <c r="G16" s="781">
        <v>41.31</v>
      </c>
      <c r="H16" s="753">
        <v>38.61</v>
      </c>
      <c r="I16" s="753">
        <v>1.1100000000000001</v>
      </c>
      <c r="J16" s="741"/>
      <c r="K16" s="382" t="s">
        <v>74</v>
      </c>
      <c r="N16" s="780"/>
    </row>
    <row r="17" spans="1:14" s="672" customFormat="1" ht="18" customHeight="1" x14ac:dyDescent="0.15">
      <c r="A17" s="1112" t="s">
        <v>35</v>
      </c>
      <c r="B17" s="1113"/>
      <c r="C17" s="681">
        <v>8915306</v>
      </c>
      <c r="D17" s="760">
        <v>5.08</v>
      </c>
      <c r="E17" s="681">
        <v>3657123</v>
      </c>
      <c r="F17" s="681">
        <v>5258183</v>
      </c>
      <c r="G17" s="781">
        <v>58.97</v>
      </c>
      <c r="H17" s="753">
        <v>36.72</v>
      </c>
      <c r="I17" s="753">
        <v>0.34</v>
      </c>
      <c r="J17" s="741"/>
      <c r="K17" s="382" t="s">
        <v>75</v>
      </c>
      <c r="N17" s="780"/>
    </row>
    <row r="18" spans="1:14" s="672" customFormat="1" ht="18" customHeight="1" x14ac:dyDescent="0.15">
      <c r="A18" s="1112" t="s">
        <v>84</v>
      </c>
      <c r="B18" s="1113"/>
      <c r="C18" s="681">
        <v>3691955</v>
      </c>
      <c r="D18" s="760">
        <v>2.1</v>
      </c>
      <c r="E18" s="681" t="s">
        <v>488</v>
      </c>
      <c r="F18" s="681" t="s">
        <v>488</v>
      </c>
      <c r="G18" s="781" t="s">
        <v>488</v>
      </c>
      <c r="H18" s="753">
        <v>42.22</v>
      </c>
      <c r="I18" s="753">
        <v>0.24</v>
      </c>
      <c r="J18" s="741"/>
      <c r="K18" s="382" t="s">
        <v>72</v>
      </c>
      <c r="N18" s="780"/>
    </row>
    <row r="19" spans="1:14" s="672" customFormat="1" ht="18" customHeight="1" x14ac:dyDescent="0.15">
      <c r="A19" s="1112" t="s">
        <v>16</v>
      </c>
      <c r="B19" s="1113"/>
      <c r="C19" s="681">
        <v>2200792</v>
      </c>
      <c r="D19" s="760">
        <v>1.25</v>
      </c>
      <c r="E19" s="681" t="s">
        <v>1592</v>
      </c>
      <c r="F19" s="681">
        <v>2200792</v>
      </c>
      <c r="G19" s="781">
        <v>100</v>
      </c>
      <c r="H19" s="753">
        <v>17.22</v>
      </c>
      <c r="I19" s="753">
        <v>2.09</v>
      </c>
      <c r="J19" s="741"/>
      <c r="K19" s="382" t="s">
        <v>25</v>
      </c>
      <c r="N19" s="780"/>
    </row>
    <row r="20" spans="1:14" s="672" customFormat="1" ht="18" customHeight="1" x14ac:dyDescent="0.15">
      <c r="A20" s="1112" t="s">
        <v>67</v>
      </c>
      <c r="B20" s="1113"/>
      <c r="C20" s="681">
        <v>416430</v>
      </c>
      <c r="D20" s="760">
        <v>0.23</v>
      </c>
      <c r="E20" s="681" t="s">
        <v>488</v>
      </c>
      <c r="F20" s="681" t="s">
        <v>488</v>
      </c>
      <c r="G20" s="781" t="s">
        <v>488</v>
      </c>
      <c r="H20" s="753">
        <v>32.26</v>
      </c>
      <c r="I20" s="753">
        <v>0.09</v>
      </c>
      <c r="J20" s="741"/>
      <c r="K20" s="382" t="s">
        <v>61</v>
      </c>
      <c r="N20" s="780"/>
    </row>
    <row r="21" spans="1:14" ht="18" customHeight="1" x14ac:dyDescent="0.15">
      <c r="A21" s="1110" t="s">
        <v>487</v>
      </c>
      <c r="B21" s="1111"/>
      <c r="C21" s="679">
        <v>5594257</v>
      </c>
      <c r="D21" s="759">
        <v>3.18</v>
      </c>
      <c r="E21" s="679">
        <v>2747982</v>
      </c>
      <c r="F21" s="679">
        <v>2846275</v>
      </c>
      <c r="G21" s="779">
        <v>50.87</v>
      </c>
      <c r="H21" s="751">
        <v>31.89</v>
      </c>
      <c r="I21" s="751">
        <v>1.72</v>
      </c>
      <c r="J21" s="758"/>
      <c r="K21" s="738" t="s">
        <v>486</v>
      </c>
      <c r="M21" s="677"/>
      <c r="N21" s="677"/>
    </row>
    <row r="22" spans="1:14" s="672" customFormat="1" ht="18" customHeight="1" x14ac:dyDescent="0.15">
      <c r="A22" s="735" t="s">
        <v>485</v>
      </c>
      <c r="B22" s="734"/>
      <c r="C22" s="733"/>
      <c r="D22" s="733"/>
      <c r="E22" s="385"/>
      <c r="F22" s="385"/>
      <c r="G22" s="731"/>
      <c r="H22" s="730"/>
      <c r="I22" s="730"/>
      <c r="J22" s="729"/>
      <c r="K22" s="385"/>
      <c r="M22" s="677"/>
    </row>
    <row r="23" spans="1:14" s="672" customFormat="1" ht="18" customHeight="1" x14ac:dyDescent="0.15">
      <c r="A23" s="735" t="s">
        <v>496</v>
      </c>
      <c r="B23" s="734"/>
      <c r="C23" s="733"/>
      <c r="D23" s="733"/>
      <c r="E23" s="385"/>
      <c r="F23" s="385"/>
      <c r="G23" s="731"/>
      <c r="H23" s="730"/>
      <c r="I23" s="730"/>
      <c r="J23" s="729"/>
      <c r="K23" s="385"/>
      <c r="M23" s="677"/>
    </row>
    <row r="24" spans="1:14" s="672" customFormat="1" ht="18" customHeight="1" x14ac:dyDescent="0.15">
      <c r="A24" s="735" t="s">
        <v>1640</v>
      </c>
      <c r="B24" s="734"/>
      <c r="C24" s="733"/>
      <c r="D24" s="733"/>
      <c r="E24" s="385"/>
      <c r="F24" s="385"/>
      <c r="G24" s="731"/>
      <c r="H24" s="730"/>
      <c r="I24" s="730"/>
      <c r="J24" s="729"/>
      <c r="K24" s="385"/>
      <c r="M24" s="677"/>
    </row>
    <row r="25" spans="1:14" s="672" customFormat="1" ht="18" customHeight="1" x14ac:dyDescent="0.15">
      <c r="A25" s="881" t="s">
        <v>1641</v>
      </c>
      <c r="B25" s="598"/>
      <c r="C25" s="598"/>
      <c r="D25" s="598"/>
      <c r="E25" s="598"/>
      <c r="F25" s="598"/>
      <c r="G25" s="731"/>
      <c r="H25" s="730"/>
      <c r="I25" s="730"/>
      <c r="J25" s="729"/>
      <c r="K25" s="385"/>
      <c r="M25" s="677"/>
    </row>
    <row r="26" spans="1:14" s="672" customFormat="1" ht="18" customHeight="1" x14ac:dyDescent="0.15">
      <c r="A26" s="881" t="s">
        <v>1642</v>
      </c>
      <c r="B26" s="598"/>
      <c r="C26" s="598"/>
      <c r="D26" s="598"/>
      <c r="E26" s="598"/>
      <c r="F26" s="598"/>
      <c r="G26" s="731"/>
      <c r="H26" s="730"/>
      <c r="I26" s="730"/>
      <c r="J26" s="729"/>
      <c r="K26" s="385"/>
      <c r="M26" s="677"/>
    </row>
    <row r="27" spans="1:14" s="672" customFormat="1" ht="18" customHeight="1" x14ac:dyDescent="0.15">
      <c r="A27" s="881" t="s">
        <v>1643</v>
      </c>
      <c r="B27" s="598"/>
      <c r="C27" s="598"/>
      <c r="D27" s="598"/>
      <c r="E27" s="598"/>
      <c r="F27" s="598"/>
      <c r="G27" s="731"/>
      <c r="H27" s="730"/>
      <c r="I27" s="730"/>
      <c r="J27" s="729"/>
      <c r="K27" s="385"/>
      <c r="M27" s="677"/>
    </row>
    <row r="28" spans="1:14" s="672" customFormat="1" ht="18" customHeight="1" x14ac:dyDescent="0.15">
      <c r="A28" s="881" t="s">
        <v>1644</v>
      </c>
      <c r="B28" s="732"/>
      <c r="C28" s="732"/>
      <c r="D28" s="732"/>
      <c r="E28" s="732"/>
      <c r="F28" s="732"/>
      <c r="G28" s="731"/>
      <c r="H28" s="730"/>
      <c r="I28" s="730"/>
      <c r="J28" s="729"/>
      <c r="K28" s="385"/>
      <c r="M28" s="677"/>
    </row>
    <row r="29" spans="1:14" s="672" customFormat="1" ht="18" customHeight="1" x14ac:dyDescent="0.15">
      <c r="A29" s="732" t="s">
        <v>1645</v>
      </c>
      <c r="B29" s="732"/>
      <c r="C29" s="732"/>
      <c r="D29" s="732"/>
      <c r="E29" s="732"/>
      <c r="F29" s="732"/>
      <c r="G29" s="732"/>
      <c r="H29" s="732"/>
      <c r="I29" s="732"/>
      <c r="J29" s="729"/>
      <c r="K29" s="385"/>
      <c r="M29" s="677"/>
    </row>
    <row r="30" spans="1:14" s="672" customFormat="1" ht="20.25" customHeight="1" x14ac:dyDescent="0.15">
      <c r="A30" s="778"/>
      <c r="B30" s="598"/>
      <c r="C30" s="598"/>
      <c r="D30" s="598"/>
      <c r="E30" s="598"/>
      <c r="F30" s="598"/>
      <c r="G30" s="598"/>
      <c r="H30" s="598"/>
      <c r="I30" s="598"/>
      <c r="J30" s="598"/>
      <c r="K30" s="598"/>
    </row>
    <row r="31" spans="1:14" s="701" customFormat="1" ht="19.5" customHeight="1" x14ac:dyDescent="0.15">
      <c r="A31" s="777" t="s">
        <v>1646</v>
      </c>
      <c r="B31" s="25"/>
      <c r="C31" s="747"/>
      <c r="D31" s="747"/>
      <c r="E31" s="747"/>
      <c r="F31" s="747"/>
      <c r="G31" s="747"/>
      <c r="H31" s="747"/>
      <c r="I31" s="747"/>
      <c r="J31" s="747"/>
      <c r="K31" s="747"/>
    </row>
    <row r="32" spans="1:14" s="701" customFormat="1" ht="19.5" customHeight="1" x14ac:dyDescent="0.15">
      <c r="A32" s="777" t="s">
        <v>1647</v>
      </c>
      <c r="B32" s="25"/>
      <c r="C32" s="747"/>
      <c r="D32" s="747"/>
      <c r="E32" s="747"/>
      <c r="F32" s="747"/>
      <c r="G32" s="747"/>
      <c r="H32" s="747"/>
      <c r="I32" s="747"/>
      <c r="J32" s="747"/>
      <c r="K32" s="747"/>
    </row>
    <row r="33" spans="1:14" s="672" customFormat="1" ht="27.75" customHeight="1" x14ac:dyDescent="0.15">
      <c r="A33" s="868"/>
      <c r="B33" s="364" t="s">
        <v>491</v>
      </c>
      <c r="C33" s="1114" t="s">
        <v>1628</v>
      </c>
      <c r="D33" s="1115"/>
      <c r="E33" s="1115"/>
      <c r="F33" s="1115"/>
      <c r="G33" s="1116"/>
      <c r="H33" s="723" t="s">
        <v>1629</v>
      </c>
      <c r="I33" s="723" t="s">
        <v>1630</v>
      </c>
      <c r="J33" s="1117" t="s">
        <v>1631</v>
      </c>
      <c r="K33" s="1118"/>
    </row>
    <row r="34" spans="1:14" s="672" customFormat="1" ht="27.75" customHeight="1" x14ac:dyDescent="0.15">
      <c r="A34" s="875"/>
      <c r="B34" s="850"/>
      <c r="C34" s="771" t="s">
        <v>64</v>
      </c>
      <c r="D34" s="776" t="s">
        <v>752</v>
      </c>
      <c r="E34" s="775" t="s">
        <v>1648</v>
      </c>
      <c r="F34" s="775" t="s">
        <v>1649</v>
      </c>
      <c r="G34" s="774" t="s">
        <v>1650</v>
      </c>
      <c r="H34" s="773" t="s">
        <v>1634</v>
      </c>
      <c r="I34" s="772" t="s">
        <v>753</v>
      </c>
      <c r="J34" s="1119"/>
      <c r="K34" s="1120"/>
    </row>
    <row r="35" spans="1:14" s="672" customFormat="1" ht="27.75" customHeight="1" x14ac:dyDescent="0.15">
      <c r="A35" s="878" t="s">
        <v>492</v>
      </c>
      <c r="B35" s="879"/>
      <c r="C35" s="771" t="s">
        <v>63</v>
      </c>
      <c r="D35" s="770" t="s">
        <v>1636</v>
      </c>
      <c r="E35" s="769" t="s">
        <v>1651</v>
      </c>
      <c r="F35" s="768" t="s">
        <v>1652</v>
      </c>
      <c r="G35" s="767" t="s">
        <v>1653</v>
      </c>
      <c r="H35" s="766" t="s">
        <v>498</v>
      </c>
      <c r="I35" s="766" t="s">
        <v>1654</v>
      </c>
      <c r="J35" s="1121"/>
      <c r="K35" s="1122"/>
    </row>
    <row r="36" spans="1:14" s="672" customFormat="1" ht="9.75" customHeight="1" x14ac:dyDescent="0.15">
      <c r="A36" s="868"/>
      <c r="B36" s="869"/>
      <c r="C36" s="765"/>
      <c r="D36" s="764"/>
      <c r="E36" s="763"/>
      <c r="F36" s="762"/>
      <c r="G36" s="744"/>
      <c r="H36" s="744"/>
      <c r="I36" s="744"/>
      <c r="J36" s="743"/>
      <c r="K36" s="382"/>
    </row>
    <row r="37" spans="1:14" s="672" customFormat="1" ht="20.25" customHeight="1" x14ac:dyDescent="0.15">
      <c r="A37" s="761" t="s">
        <v>497</v>
      </c>
      <c r="B37" s="742"/>
      <c r="C37" s="681">
        <v>173043632</v>
      </c>
      <c r="D37" s="760">
        <v>100</v>
      </c>
      <c r="E37" s="681">
        <v>118263300</v>
      </c>
      <c r="F37" s="681">
        <v>54780332</v>
      </c>
      <c r="G37" s="760">
        <v>31.65</v>
      </c>
      <c r="H37" s="753">
        <v>36.630000000000003</v>
      </c>
      <c r="I37" s="753">
        <v>1.42</v>
      </c>
      <c r="J37" s="741" t="s">
        <v>63</v>
      </c>
      <c r="K37" s="382"/>
      <c r="M37" s="677"/>
      <c r="N37" s="677"/>
    </row>
    <row r="38" spans="1:14" s="672" customFormat="1" ht="18" customHeight="1" x14ac:dyDescent="0.15">
      <c r="A38" s="1108"/>
      <c r="B38" s="1109"/>
      <c r="C38" s="681"/>
      <c r="D38" s="760"/>
      <c r="E38" s="681"/>
      <c r="F38" s="681"/>
      <c r="G38" s="760"/>
      <c r="H38" s="753"/>
      <c r="I38" s="753"/>
      <c r="J38" s="729"/>
      <c r="K38" s="740"/>
      <c r="M38" s="677"/>
      <c r="N38" s="677"/>
    </row>
    <row r="39" spans="1:14" s="672" customFormat="1" ht="18" customHeight="1" x14ac:dyDescent="0.15">
      <c r="A39" s="1108" t="s">
        <v>82</v>
      </c>
      <c r="B39" s="1109"/>
      <c r="C39" s="681">
        <v>1639334</v>
      </c>
      <c r="D39" s="760">
        <v>0.94</v>
      </c>
      <c r="E39" s="681" t="s">
        <v>488</v>
      </c>
      <c r="F39" s="681" t="s">
        <v>488</v>
      </c>
      <c r="G39" s="760" t="s">
        <v>488</v>
      </c>
      <c r="H39" s="753">
        <v>46.44</v>
      </c>
      <c r="I39" s="753">
        <v>0.56999999999999995</v>
      </c>
      <c r="J39" s="729"/>
      <c r="K39" s="740" t="s">
        <v>83</v>
      </c>
      <c r="M39" s="677"/>
      <c r="N39" s="677"/>
    </row>
    <row r="40" spans="1:14" s="672" customFormat="1" ht="18" customHeight="1" x14ac:dyDescent="0.15">
      <c r="A40" s="1108" t="s">
        <v>14</v>
      </c>
      <c r="B40" s="1109"/>
      <c r="C40" s="681">
        <v>675915</v>
      </c>
      <c r="D40" s="760">
        <v>0.39</v>
      </c>
      <c r="E40" s="681">
        <v>675915</v>
      </c>
      <c r="F40" s="681" t="s">
        <v>1592</v>
      </c>
      <c r="G40" s="760" t="s">
        <v>1592</v>
      </c>
      <c r="H40" s="753">
        <v>29.73</v>
      </c>
      <c r="I40" s="753">
        <v>2.33</v>
      </c>
      <c r="J40" s="729"/>
      <c r="K40" s="740" t="s">
        <v>23</v>
      </c>
      <c r="M40" s="677"/>
      <c r="N40" s="677"/>
    </row>
    <row r="41" spans="1:14" s="672" customFormat="1" ht="18" customHeight="1" x14ac:dyDescent="0.15">
      <c r="A41" s="1108" t="s">
        <v>527</v>
      </c>
      <c r="B41" s="1109"/>
      <c r="C41" s="681">
        <v>2435815</v>
      </c>
      <c r="D41" s="760">
        <v>1.4</v>
      </c>
      <c r="E41" s="681" t="s">
        <v>1592</v>
      </c>
      <c r="F41" s="681">
        <v>2435815</v>
      </c>
      <c r="G41" s="760">
        <v>100</v>
      </c>
      <c r="H41" s="753">
        <v>29.03</v>
      </c>
      <c r="I41" s="753">
        <v>2.66</v>
      </c>
      <c r="J41" s="729"/>
      <c r="K41" s="740" t="s">
        <v>528</v>
      </c>
      <c r="M41" s="677"/>
      <c r="N41" s="677"/>
    </row>
    <row r="42" spans="1:14" s="672" customFormat="1" ht="18" customHeight="1" x14ac:dyDescent="0.15">
      <c r="A42" s="1108" t="s">
        <v>30</v>
      </c>
      <c r="B42" s="1109"/>
      <c r="C42" s="681">
        <v>58969806</v>
      </c>
      <c r="D42" s="760">
        <v>34.07</v>
      </c>
      <c r="E42" s="681">
        <v>54952331</v>
      </c>
      <c r="F42" s="681">
        <v>4017475</v>
      </c>
      <c r="G42" s="760">
        <v>6.81</v>
      </c>
      <c r="H42" s="753">
        <v>35.92</v>
      </c>
      <c r="I42" s="753">
        <v>1.65</v>
      </c>
      <c r="J42" s="729"/>
      <c r="K42" s="740" t="s">
        <v>36</v>
      </c>
      <c r="M42" s="677"/>
      <c r="N42" s="677"/>
    </row>
    <row r="43" spans="1:14" s="672" customFormat="1" ht="18" customHeight="1" x14ac:dyDescent="0.15">
      <c r="A43" s="1108" t="s">
        <v>31</v>
      </c>
      <c r="B43" s="1109"/>
      <c r="C43" s="681">
        <v>15433595</v>
      </c>
      <c r="D43" s="760">
        <v>8.91</v>
      </c>
      <c r="E43" s="681">
        <v>15239407</v>
      </c>
      <c r="F43" s="681">
        <v>194188</v>
      </c>
      <c r="G43" s="760">
        <v>1.25</v>
      </c>
      <c r="H43" s="753">
        <v>33.74</v>
      </c>
      <c r="I43" s="753">
        <v>2.2200000000000002</v>
      </c>
      <c r="J43" s="729"/>
      <c r="K43" s="740" t="s">
        <v>37</v>
      </c>
      <c r="M43" s="677"/>
      <c r="N43" s="677"/>
    </row>
    <row r="44" spans="1:14" s="672" customFormat="1" ht="18" customHeight="1" x14ac:dyDescent="0.15">
      <c r="A44" s="1108" t="s">
        <v>32</v>
      </c>
      <c r="B44" s="1109"/>
      <c r="C44" s="681">
        <v>16061501</v>
      </c>
      <c r="D44" s="760">
        <v>9.2799999999999994</v>
      </c>
      <c r="E44" s="681">
        <v>7052462</v>
      </c>
      <c r="F44" s="681">
        <v>9009039</v>
      </c>
      <c r="G44" s="760">
        <v>56.09</v>
      </c>
      <c r="H44" s="753">
        <v>38.79</v>
      </c>
      <c r="I44" s="753">
        <v>1.48</v>
      </c>
      <c r="J44" s="729"/>
      <c r="K44" s="740" t="s">
        <v>38</v>
      </c>
      <c r="M44" s="677"/>
      <c r="N44" s="677"/>
    </row>
    <row r="45" spans="1:14" s="672" customFormat="1" ht="18" customHeight="1" x14ac:dyDescent="0.15">
      <c r="A45" s="1108" t="s">
        <v>33</v>
      </c>
      <c r="B45" s="1109"/>
      <c r="C45" s="681">
        <v>2935373</v>
      </c>
      <c r="D45" s="760">
        <v>1.69</v>
      </c>
      <c r="E45" s="681" t="s">
        <v>488</v>
      </c>
      <c r="F45" s="681" t="s">
        <v>488</v>
      </c>
      <c r="G45" s="760" t="s">
        <v>488</v>
      </c>
      <c r="H45" s="753">
        <v>32.29</v>
      </c>
      <c r="I45" s="753">
        <v>1.28</v>
      </c>
      <c r="J45" s="729"/>
      <c r="K45" s="740" t="s">
        <v>39</v>
      </c>
      <c r="M45" s="677"/>
      <c r="N45" s="677"/>
    </row>
    <row r="46" spans="1:14" s="672" customFormat="1" ht="18" customHeight="1" x14ac:dyDescent="0.15">
      <c r="A46" s="1108" t="s">
        <v>66</v>
      </c>
      <c r="B46" s="1109"/>
      <c r="C46" s="681">
        <v>56523849</v>
      </c>
      <c r="D46" s="760">
        <v>32.659999999999997</v>
      </c>
      <c r="E46" s="681">
        <v>31823440</v>
      </c>
      <c r="F46" s="681">
        <v>24700409</v>
      </c>
      <c r="G46" s="760">
        <v>43.69</v>
      </c>
      <c r="H46" s="753">
        <v>38.659999999999997</v>
      </c>
      <c r="I46" s="753">
        <v>1.1000000000000001</v>
      </c>
      <c r="J46" s="729"/>
      <c r="K46" s="740" t="s">
        <v>74</v>
      </c>
      <c r="M46" s="677"/>
      <c r="N46" s="677"/>
    </row>
    <row r="47" spans="1:14" s="672" customFormat="1" ht="18" customHeight="1" x14ac:dyDescent="0.15">
      <c r="A47" s="1108" t="s">
        <v>35</v>
      </c>
      <c r="B47" s="1109"/>
      <c r="C47" s="681">
        <v>8248029</v>
      </c>
      <c r="D47" s="760">
        <v>4.76</v>
      </c>
      <c r="E47" s="681">
        <v>3539447</v>
      </c>
      <c r="F47" s="681">
        <v>4708582</v>
      </c>
      <c r="G47" s="760">
        <v>57.08</v>
      </c>
      <c r="H47" s="753">
        <v>36.979999999999997</v>
      </c>
      <c r="I47" s="753">
        <v>0.33</v>
      </c>
      <c r="J47" s="729"/>
      <c r="K47" s="740" t="s">
        <v>75</v>
      </c>
      <c r="M47" s="677"/>
      <c r="N47" s="677"/>
    </row>
    <row r="48" spans="1:14" s="672" customFormat="1" ht="18" customHeight="1" x14ac:dyDescent="0.15">
      <c r="A48" s="1108" t="s">
        <v>84</v>
      </c>
      <c r="B48" s="1109"/>
      <c r="C48" s="681">
        <v>2700233</v>
      </c>
      <c r="D48" s="760">
        <v>1.56</v>
      </c>
      <c r="E48" s="681" t="s">
        <v>488</v>
      </c>
      <c r="F48" s="681" t="s">
        <v>488</v>
      </c>
      <c r="G48" s="760" t="s">
        <v>488</v>
      </c>
      <c r="H48" s="753">
        <v>43.17</v>
      </c>
      <c r="I48" s="753">
        <v>0.16</v>
      </c>
      <c r="J48" s="729"/>
      <c r="K48" s="740" t="s">
        <v>72</v>
      </c>
      <c r="M48" s="677"/>
      <c r="N48" s="677"/>
    </row>
    <row r="49" spans="1:18" s="672" customFormat="1" ht="18" customHeight="1" x14ac:dyDescent="0.15">
      <c r="A49" s="1108" t="s">
        <v>16</v>
      </c>
      <c r="B49" s="1109"/>
      <c r="C49" s="681">
        <v>2191028</v>
      </c>
      <c r="D49" s="760">
        <v>1.26</v>
      </c>
      <c r="E49" s="681" t="s">
        <v>488</v>
      </c>
      <c r="F49" s="681" t="s">
        <v>488</v>
      </c>
      <c r="G49" s="760" t="s">
        <v>488</v>
      </c>
      <c r="H49" s="753">
        <v>17.14</v>
      </c>
      <c r="I49" s="753">
        <v>2.08</v>
      </c>
      <c r="J49" s="729"/>
      <c r="K49" s="740" t="s">
        <v>25</v>
      </c>
      <c r="M49" s="677"/>
      <c r="N49" s="677"/>
    </row>
    <row r="50" spans="1:18" s="672" customFormat="1" ht="18" customHeight="1" x14ac:dyDescent="0.15">
      <c r="A50" s="1108" t="s">
        <v>67</v>
      </c>
      <c r="B50" s="1109"/>
      <c r="C50" s="681">
        <v>397131</v>
      </c>
      <c r="D50" s="760">
        <v>0.22</v>
      </c>
      <c r="E50" s="681" t="s">
        <v>488</v>
      </c>
      <c r="F50" s="681" t="s">
        <v>488</v>
      </c>
      <c r="G50" s="760" t="s">
        <v>488</v>
      </c>
      <c r="H50" s="753">
        <v>32.89</v>
      </c>
      <c r="I50" s="753">
        <v>0.09</v>
      </c>
      <c r="J50" s="729"/>
      <c r="K50" s="740" t="s">
        <v>61</v>
      </c>
      <c r="M50" s="677"/>
      <c r="N50" s="677"/>
    </row>
    <row r="51" spans="1:18" ht="18" customHeight="1" x14ac:dyDescent="0.15">
      <c r="A51" s="1110" t="s">
        <v>487</v>
      </c>
      <c r="B51" s="1111"/>
      <c r="C51" s="679">
        <v>4832023</v>
      </c>
      <c r="D51" s="759">
        <v>2.79</v>
      </c>
      <c r="E51" s="679">
        <v>2142700</v>
      </c>
      <c r="F51" s="679">
        <v>2689323</v>
      </c>
      <c r="G51" s="759">
        <v>55.65</v>
      </c>
      <c r="H51" s="751">
        <v>32.590000000000003</v>
      </c>
      <c r="I51" s="751">
        <v>1.66</v>
      </c>
      <c r="J51" s="758"/>
      <c r="K51" s="738" t="s">
        <v>486</v>
      </c>
    </row>
    <row r="52" spans="1:18" ht="18" customHeight="1" x14ac:dyDescent="0.15">
      <c r="A52" s="735" t="s">
        <v>485</v>
      </c>
      <c r="B52" s="734"/>
      <c r="C52" s="733"/>
      <c r="D52" s="733"/>
      <c r="E52" s="385"/>
      <c r="F52" s="385"/>
      <c r="G52" s="731"/>
      <c r="H52" s="730"/>
      <c r="I52" s="730"/>
      <c r="J52" s="729"/>
      <c r="K52" s="385"/>
    </row>
    <row r="53" spans="1:18" ht="18" customHeight="1" x14ac:dyDescent="0.15">
      <c r="A53" s="735" t="s">
        <v>496</v>
      </c>
      <c r="B53" s="734"/>
      <c r="C53" s="733"/>
      <c r="D53" s="733"/>
      <c r="E53" s="385"/>
      <c r="F53" s="385"/>
      <c r="G53" s="731"/>
      <c r="H53" s="730"/>
      <c r="I53" s="730"/>
      <c r="J53" s="729"/>
      <c r="K53" s="385"/>
    </row>
    <row r="54" spans="1:18" ht="18" customHeight="1" x14ac:dyDescent="0.15">
      <c r="A54" s="735" t="s">
        <v>1655</v>
      </c>
      <c r="B54" s="734"/>
      <c r="C54" s="733"/>
      <c r="D54" s="733"/>
      <c r="E54" s="385"/>
      <c r="F54" s="385"/>
      <c r="G54" s="731"/>
      <c r="H54" s="730"/>
      <c r="I54" s="730"/>
      <c r="J54" s="729"/>
      <c r="K54" s="385"/>
    </row>
    <row r="55" spans="1:18" ht="18" customHeight="1" x14ac:dyDescent="0.15">
      <c r="A55" s="881" t="s">
        <v>1656</v>
      </c>
      <c r="B55" s="598"/>
      <c r="C55" s="598"/>
      <c r="D55" s="598"/>
      <c r="E55" s="598"/>
      <c r="F55" s="598"/>
      <c r="G55" s="731"/>
      <c r="H55" s="730"/>
      <c r="I55" s="730"/>
      <c r="J55" s="729"/>
      <c r="K55" s="385"/>
    </row>
    <row r="56" spans="1:18" ht="18" customHeight="1" x14ac:dyDescent="0.15">
      <c r="A56" s="881" t="s">
        <v>1642</v>
      </c>
      <c r="B56" s="598"/>
      <c r="C56" s="598"/>
      <c r="D56" s="598"/>
      <c r="E56" s="598"/>
      <c r="F56" s="598"/>
      <c r="G56" s="731"/>
      <c r="H56" s="730"/>
      <c r="I56" s="730"/>
      <c r="J56" s="729"/>
      <c r="K56" s="385"/>
    </row>
    <row r="57" spans="1:18" ht="18" customHeight="1" x14ac:dyDescent="0.15">
      <c r="A57" s="881" t="s">
        <v>1643</v>
      </c>
      <c r="B57" s="598"/>
      <c r="C57" s="598"/>
      <c r="D57" s="598"/>
      <c r="E57" s="598"/>
      <c r="F57" s="598"/>
      <c r="G57" s="731"/>
      <c r="H57" s="730"/>
      <c r="I57" s="730"/>
      <c r="J57" s="729"/>
      <c r="K57" s="385"/>
    </row>
    <row r="58" spans="1:18" ht="18" customHeight="1" x14ac:dyDescent="0.15">
      <c r="A58" s="881" t="s">
        <v>1657</v>
      </c>
      <c r="B58" s="732"/>
      <c r="C58" s="732"/>
      <c r="D58" s="732"/>
      <c r="E58" s="732"/>
      <c r="F58" s="732"/>
      <c r="G58" s="731"/>
      <c r="H58" s="730"/>
      <c r="I58" s="730"/>
      <c r="J58" s="729"/>
      <c r="K58" s="385"/>
      <c r="L58" s="880"/>
      <c r="M58" s="880"/>
      <c r="N58" s="880"/>
      <c r="O58" s="880"/>
      <c r="P58" s="880"/>
      <c r="Q58" s="880"/>
      <c r="R58" s="880"/>
    </row>
    <row r="59" spans="1:18" ht="18" customHeight="1" x14ac:dyDescent="0.15">
      <c r="A59" s="732" t="s">
        <v>1658</v>
      </c>
      <c r="B59" s="732"/>
      <c r="C59" s="732"/>
      <c r="D59" s="732"/>
      <c r="E59" s="732"/>
      <c r="F59" s="732"/>
    </row>
    <row r="60" spans="1:18" ht="14.25" x14ac:dyDescent="0.15">
      <c r="E60" s="674"/>
    </row>
  </sheetData>
  <mergeCells count="32">
    <mergeCell ref="A11:B11"/>
    <mergeCell ref="C3:G3"/>
    <mergeCell ref="J3:K5"/>
    <mergeCell ref="A8:B8"/>
    <mergeCell ref="A9:B9"/>
    <mergeCell ref="A10:B10"/>
    <mergeCell ref="C33:G33"/>
    <mergeCell ref="J33:K35"/>
    <mergeCell ref="A12:B12"/>
    <mergeCell ref="A13:B13"/>
    <mergeCell ref="A14:B14"/>
    <mergeCell ref="A15:B15"/>
    <mergeCell ref="A16:B16"/>
    <mergeCell ref="A17:B17"/>
    <mergeCell ref="A43:B43"/>
    <mergeCell ref="A18:B18"/>
    <mergeCell ref="A19:B19"/>
    <mergeCell ref="A20:B20"/>
    <mergeCell ref="A21:B21"/>
    <mergeCell ref="A38:B38"/>
    <mergeCell ref="A39:B39"/>
    <mergeCell ref="A40:B40"/>
    <mergeCell ref="A41:B41"/>
    <mergeCell ref="A42:B42"/>
    <mergeCell ref="A50:B50"/>
    <mergeCell ref="A51:B51"/>
    <mergeCell ref="A44:B44"/>
    <mergeCell ref="A45:B45"/>
    <mergeCell ref="A46:B46"/>
    <mergeCell ref="A47:B47"/>
    <mergeCell ref="A48:B48"/>
    <mergeCell ref="A49:B49"/>
  </mergeCells>
  <phoneticPr fontId="28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29" max="11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view="pageBreakPreview" topLeftCell="A24" zoomScaleNormal="25" zoomScaleSheetLayoutView="100" workbookViewId="0">
      <selection activeCell="A30" sqref="A30"/>
    </sheetView>
  </sheetViews>
  <sheetFormatPr defaultColWidth="8.875" defaultRowHeight="12" x14ac:dyDescent="0.15"/>
  <cols>
    <col min="1" max="1" width="20.25" style="25" customWidth="1"/>
    <col min="2" max="2" width="13.625" style="25" customWidth="1"/>
    <col min="3" max="4" width="14.625" style="25" customWidth="1"/>
    <col min="5" max="5" width="0.875" style="25" customWidth="1"/>
    <col min="6" max="6" width="26.625" style="25" customWidth="1"/>
    <col min="7" max="7" width="4.125" style="25" customWidth="1"/>
    <col min="8" max="8" width="11.625" style="25" customWidth="1"/>
    <col min="9" max="9" width="11.5" style="25" bestFit="1" customWidth="1"/>
    <col min="10" max="10" width="14.25" style="25" bestFit="1" customWidth="1"/>
    <col min="11" max="11" width="14.5" style="25" bestFit="1" customWidth="1"/>
    <col min="12" max="12" width="9.375" style="25" bestFit="1" customWidth="1"/>
    <col min="13" max="13" width="11.625" style="25" bestFit="1" customWidth="1"/>
    <col min="14" max="15" width="8.875" style="25" customWidth="1"/>
    <col min="16" max="16" width="14.625" style="25" customWidth="1"/>
    <col min="17" max="16384" width="8.875" style="25"/>
  </cols>
  <sheetData>
    <row r="1" spans="1:8" s="701" customFormat="1" ht="15" customHeight="1" x14ac:dyDescent="0.15">
      <c r="A1" s="702" t="s">
        <v>1659</v>
      </c>
    </row>
    <row r="2" spans="1:8" s="672" customFormat="1" ht="12.95" customHeight="1" x14ac:dyDescent="0.15">
      <c r="A2" s="364" t="s">
        <v>491</v>
      </c>
      <c r="B2" s="1123" t="s">
        <v>1660</v>
      </c>
      <c r="C2" s="1124"/>
      <c r="D2" s="1125"/>
      <c r="E2" s="1126" t="s">
        <v>1661</v>
      </c>
      <c r="F2" s="1089"/>
    </row>
    <row r="3" spans="1:8" s="672" customFormat="1" ht="12.95" customHeight="1" x14ac:dyDescent="0.15">
      <c r="A3" s="850"/>
      <c r="B3" s="746" t="s">
        <v>263</v>
      </c>
      <c r="C3" s="874" t="s">
        <v>478</v>
      </c>
      <c r="D3" s="874" t="s">
        <v>477</v>
      </c>
      <c r="E3" s="1127"/>
      <c r="F3" s="1128"/>
    </row>
    <row r="4" spans="1:8" s="672" customFormat="1" ht="12.95" customHeight="1" x14ac:dyDescent="0.15">
      <c r="A4" s="745" t="s">
        <v>492</v>
      </c>
      <c r="B4" s="722" t="s">
        <v>1662</v>
      </c>
      <c r="C4" s="692" t="s">
        <v>731</v>
      </c>
      <c r="D4" s="692" t="s">
        <v>732</v>
      </c>
      <c r="E4" s="1129"/>
      <c r="F4" s="1099"/>
    </row>
    <row r="5" spans="1:8" s="672" customFormat="1" ht="12.95" customHeight="1" x14ac:dyDescent="0.15">
      <c r="A5" s="869"/>
      <c r="B5" s="744"/>
      <c r="C5" s="744"/>
      <c r="D5" s="744"/>
      <c r="E5" s="743"/>
      <c r="F5" s="382"/>
    </row>
    <row r="6" spans="1:8" s="672" customFormat="1" ht="12.95" customHeight="1" x14ac:dyDescent="0.15">
      <c r="A6" s="742" t="s">
        <v>489</v>
      </c>
      <c r="B6" s="681">
        <v>73679149</v>
      </c>
      <c r="C6" s="681">
        <v>51399120</v>
      </c>
      <c r="D6" s="681">
        <v>22280029</v>
      </c>
      <c r="E6" s="741" t="s">
        <v>63</v>
      </c>
      <c r="F6" s="382"/>
      <c r="H6" s="677"/>
    </row>
    <row r="7" spans="1:8" s="672" customFormat="1" ht="12.95" customHeight="1" x14ac:dyDescent="0.15">
      <c r="A7" s="876"/>
      <c r="B7" s="681"/>
      <c r="C7" s="681"/>
      <c r="D7" s="681"/>
      <c r="E7" s="729"/>
      <c r="F7" s="740"/>
      <c r="H7" s="677"/>
    </row>
    <row r="8" spans="1:8" s="672" customFormat="1" ht="12.95" customHeight="1" x14ac:dyDescent="0.15">
      <c r="A8" s="876" t="s">
        <v>82</v>
      </c>
      <c r="B8" s="681">
        <v>478618</v>
      </c>
      <c r="C8" s="681" t="s">
        <v>488</v>
      </c>
      <c r="D8" s="681" t="s">
        <v>488</v>
      </c>
      <c r="E8" s="729"/>
      <c r="F8" s="740" t="s">
        <v>83</v>
      </c>
      <c r="H8" s="677"/>
    </row>
    <row r="9" spans="1:8" s="672" customFormat="1" ht="12.95" customHeight="1" x14ac:dyDescent="0.15">
      <c r="A9" s="876" t="s">
        <v>14</v>
      </c>
      <c r="B9" s="681">
        <v>1096145</v>
      </c>
      <c r="C9" s="681" t="s">
        <v>488</v>
      </c>
      <c r="D9" s="681" t="s">
        <v>488</v>
      </c>
      <c r="E9" s="729"/>
      <c r="F9" s="740" t="s">
        <v>23</v>
      </c>
      <c r="H9" s="677"/>
    </row>
    <row r="10" spans="1:8" s="672" customFormat="1" ht="12.95" customHeight="1" x14ac:dyDescent="0.15">
      <c r="A10" s="876" t="s">
        <v>527</v>
      </c>
      <c r="B10" s="681">
        <v>1191160</v>
      </c>
      <c r="C10" s="681" t="s">
        <v>488</v>
      </c>
      <c r="D10" s="681" t="s">
        <v>488</v>
      </c>
      <c r="E10" s="729"/>
      <c r="F10" s="740" t="s">
        <v>528</v>
      </c>
      <c r="H10" s="677"/>
    </row>
    <row r="11" spans="1:8" s="672" customFormat="1" ht="12.95" customHeight="1" x14ac:dyDescent="0.15">
      <c r="A11" s="876" t="s">
        <v>30</v>
      </c>
      <c r="B11" s="681">
        <v>25949859</v>
      </c>
      <c r="C11" s="681">
        <v>24012729</v>
      </c>
      <c r="D11" s="681">
        <v>1937130</v>
      </c>
      <c r="E11" s="729"/>
      <c r="F11" s="740" t="s">
        <v>36</v>
      </c>
      <c r="H11" s="677"/>
    </row>
    <row r="12" spans="1:8" s="672" customFormat="1" ht="12.95" customHeight="1" x14ac:dyDescent="0.15">
      <c r="A12" s="876" t="s">
        <v>31</v>
      </c>
      <c r="B12" s="681">
        <v>6121381</v>
      </c>
      <c r="C12" s="681">
        <v>5936815</v>
      </c>
      <c r="D12" s="681">
        <v>184566</v>
      </c>
      <c r="E12" s="729"/>
      <c r="F12" s="740" t="s">
        <v>37</v>
      </c>
      <c r="H12" s="677"/>
    </row>
    <row r="13" spans="1:8" s="672" customFormat="1" ht="12.95" customHeight="1" x14ac:dyDescent="0.15">
      <c r="A13" s="876" t="s">
        <v>32</v>
      </c>
      <c r="B13" s="681">
        <v>6463467</v>
      </c>
      <c r="C13" s="681">
        <v>3061003</v>
      </c>
      <c r="D13" s="681">
        <v>3402464</v>
      </c>
      <c r="E13" s="729"/>
      <c r="F13" s="740" t="s">
        <v>38</v>
      </c>
      <c r="H13" s="677"/>
    </row>
    <row r="14" spans="1:8" s="672" customFormat="1" ht="12.95" customHeight="1" x14ac:dyDescent="0.15">
      <c r="A14" s="876" t="s">
        <v>33</v>
      </c>
      <c r="B14" s="681">
        <v>1416533</v>
      </c>
      <c r="C14" s="681" t="s">
        <v>488</v>
      </c>
      <c r="D14" s="681" t="s">
        <v>488</v>
      </c>
      <c r="E14" s="729"/>
      <c r="F14" s="740" t="s">
        <v>39</v>
      </c>
      <c r="H14" s="677"/>
    </row>
    <row r="15" spans="1:8" s="672" customFormat="1" ht="12.95" customHeight="1" x14ac:dyDescent="0.15">
      <c r="A15" s="876" t="s">
        <v>66</v>
      </c>
      <c r="B15" s="681">
        <v>22191496</v>
      </c>
      <c r="C15" s="681">
        <v>12936199</v>
      </c>
      <c r="D15" s="681">
        <v>9255297</v>
      </c>
      <c r="E15" s="729"/>
      <c r="F15" s="740" t="s">
        <v>74</v>
      </c>
      <c r="H15" s="677"/>
    </row>
    <row r="16" spans="1:8" s="672" customFormat="1" ht="12.95" customHeight="1" x14ac:dyDescent="0.15">
      <c r="A16" s="876" t="s">
        <v>35</v>
      </c>
      <c r="B16" s="681">
        <v>3798763</v>
      </c>
      <c r="C16" s="681">
        <v>1560769</v>
      </c>
      <c r="D16" s="681">
        <v>2237994</v>
      </c>
      <c r="E16" s="729"/>
      <c r="F16" s="740" t="s">
        <v>75</v>
      </c>
      <c r="H16" s="677"/>
    </row>
    <row r="17" spans="1:11" s="672" customFormat="1" ht="12.95" customHeight="1" x14ac:dyDescent="0.15">
      <c r="A17" s="876" t="s">
        <v>84</v>
      </c>
      <c r="B17" s="681">
        <v>1561075</v>
      </c>
      <c r="C17" s="681" t="s">
        <v>488</v>
      </c>
      <c r="D17" s="681" t="s">
        <v>488</v>
      </c>
      <c r="E17" s="729"/>
      <c r="F17" s="740" t="s">
        <v>72</v>
      </c>
      <c r="H17" s="677"/>
    </row>
    <row r="18" spans="1:11" s="672" customFormat="1" ht="12.95" customHeight="1" x14ac:dyDescent="0.15">
      <c r="A18" s="876" t="s">
        <v>16</v>
      </c>
      <c r="B18" s="681">
        <v>885159</v>
      </c>
      <c r="C18" s="681" t="s">
        <v>1592</v>
      </c>
      <c r="D18" s="681">
        <v>885159</v>
      </c>
      <c r="E18" s="729"/>
      <c r="F18" s="740" t="s">
        <v>25</v>
      </c>
      <c r="H18" s="677"/>
    </row>
    <row r="19" spans="1:11" s="672" customFormat="1" ht="12.95" customHeight="1" x14ac:dyDescent="0.15">
      <c r="A19" s="876" t="s">
        <v>67</v>
      </c>
      <c r="B19" s="681">
        <v>190982</v>
      </c>
      <c r="C19" s="681" t="s">
        <v>488</v>
      </c>
      <c r="D19" s="681" t="s">
        <v>488</v>
      </c>
      <c r="E19" s="729"/>
      <c r="F19" s="740" t="s">
        <v>61</v>
      </c>
      <c r="H19" s="677"/>
    </row>
    <row r="20" spans="1:11" s="672" customFormat="1" ht="12.95" customHeight="1" x14ac:dyDescent="0.15">
      <c r="A20" s="877" t="s">
        <v>487</v>
      </c>
      <c r="B20" s="679">
        <v>2334511</v>
      </c>
      <c r="C20" s="679">
        <v>1123715</v>
      </c>
      <c r="D20" s="679">
        <v>1210796</v>
      </c>
      <c r="E20" s="749"/>
      <c r="F20" s="738" t="s">
        <v>486</v>
      </c>
      <c r="H20" s="677"/>
    </row>
    <row r="21" spans="1:11" s="672" customFormat="1" ht="12.95" customHeight="1" x14ac:dyDescent="0.15">
      <c r="A21" s="735" t="s">
        <v>485</v>
      </c>
      <c r="B21" s="734"/>
      <c r="C21" s="733"/>
      <c r="D21" s="733"/>
      <c r="E21" s="385"/>
      <c r="F21" s="385"/>
    </row>
    <row r="22" spans="1:11" s="672" customFormat="1" ht="12.95" customHeight="1" x14ac:dyDescent="0.15">
      <c r="A22" s="735" t="s">
        <v>484</v>
      </c>
      <c r="B22" s="734"/>
      <c r="C22" s="733"/>
      <c r="D22" s="733"/>
      <c r="E22" s="385"/>
      <c r="F22" s="385"/>
    </row>
    <row r="23" spans="1:11" s="672" customFormat="1" ht="12.95" customHeight="1" x14ac:dyDescent="0.15">
      <c r="A23" s="735" t="s">
        <v>1640</v>
      </c>
      <c r="B23" s="734"/>
      <c r="C23" s="733"/>
      <c r="D23" s="733"/>
      <c r="E23" s="385"/>
      <c r="F23" s="385"/>
      <c r="G23" s="731"/>
      <c r="H23" s="730"/>
      <c r="I23" s="730"/>
      <c r="J23" s="729"/>
      <c r="K23" s="385"/>
    </row>
    <row r="24" spans="1:11" s="672" customFormat="1" ht="12.95" customHeight="1" x14ac:dyDescent="0.15">
      <c r="A24" s="881" t="s">
        <v>1663</v>
      </c>
      <c r="B24" s="598"/>
      <c r="C24" s="598"/>
      <c r="D24" s="598"/>
      <c r="E24" s="598"/>
      <c r="F24" s="598"/>
      <c r="G24" s="731"/>
      <c r="H24" s="730"/>
      <c r="I24" s="730"/>
      <c r="J24" s="729"/>
      <c r="K24" s="385"/>
    </row>
    <row r="25" spans="1:11" s="672" customFormat="1" ht="12.95" customHeight="1" x14ac:dyDescent="0.15">
      <c r="A25" s="881" t="s">
        <v>754</v>
      </c>
      <c r="B25" s="598"/>
      <c r="C25" s="598"/>
      <c r="D25" s="598"/>
      <c r="E25" s="598"/>
      <c r="F25" s="598"/>
      <c r="H25" s="677"/>
    </row>
    <row r="26" spans="1:11" s="672" customFormat="1" ht="12.95" customHeight="1" x14ac:dyDescent="0.15">
      <c r="A26" s="881" t="s">
        <v>1664</v>
      </c>
      <c r="B26" s="598"/>
      <c r="C26" s="598"/>
      <c r="D26" s="598"/>
      <c r="E26" s="598"/>
      <c r="F26" s="598"/>
      <c r="H26" s="677"/>
    </row>
    <row r="27" spans="1:11" s="672" customFormat="1" ht="12.95" customHeight="1" x14ac:dyDescent="0.15">
      <c r="A27" s="881" t="s">
        <v>1665</v>
      </c>
      <c r="B27" s="732"/>
      <c r="C27" s="732"/>
      <c r="D27" s="732"/>
      <c r="E27" s="732"/>
      <c r="F27" s="732"/>
      <c r="G27" s="731"/>
      <c r="H27" s="730"/>
      <c r="I27" s="730"/>
      <c r="J27" s="729"/>
      <c r="K27" s="385"/>
    </row>
    <row r="28" spans="1:11" s="672" customFormat="1" ht="12.95" customHeight="1" x14ac:dyDescent="0.15">
      <c r="A28" s="732" t="s">
        <v>755</v>
      </c>
      <c r="B28" s="732"/>
      <c r="C28" s="732"/>
      <c r="D28" s="732"/>
      <c r="E28" s="732"/>
      <c r="F28" s="732"/>
      <c r="G28" s="732"/>
      <c r="H28" s="732"/>
      <c r="I28" s="732"/>
      <c r="J28" s="729"/>
      <c r="K28" s="385"/>
    </row>
    <row r="29" spans="1:11" s="672" customFormat="1" ht="12.95" customHeight="1" x14ac:dyDescent="0.15">
      <c r="A29" s="748"/>
      <c r="B29" s="748"/>
      <c r="C29" s="748"/>
      <c r="D29" s="748"/>
      <c r="E29" s="748"/>
      <c r="F29" s="748"/>
      <c r="H29" s="677"/>
    </row>
    <row r="30" spans="1:11" s="701" customFormat="1" ht="12.95" customHeight="1" x14ac:dyDescent="0.15">
      <c r="A30" s="702" t="s">
        <v>1666</v>
      </c>
      <c r="B30" s="747"/>
      <c r="C30" s="747"/>
      <c r="D30" s="747"/>
      <c r="E30" s="747"/>
      <c r="F30" s="747"/>
      <c r="H30" s="677"/>
    </row>
    <row r="31" spans="1:11" s="672" customFormat="1" ht="12.95" customHeight="1" x14ac:dyDescent="0.15">
      <c r="A31" s="364" t="s">
        <v>491</v>
      </c>
      <c r="B31" s="1123" t="s">
        <v>1660</v>
      </c>
      <c r="C31" s="1124"/>
      <c r="D31" s="1125"/>
      <c r="E31" s="1126" t="s">
        <v>1667</v>
      </c>
      <c r="F31" s="1089"/>
      <c r="H31" s="677"/>
    </row>
    <row r="32" spans="1:11" s="672" customFormat="1" ht="12.95" customHeight="1" x14ac:dyDescent="0.15">
      <c r="A32" s="850"/>
      <c r="B32" s="746" t="s">
        <v>263</v>
      </c>
      <c r="C32" s="874" t="s">
        <v>478</v>
      </c>
      <c r="D32" s="874" t="s">
        <v>477</v>
      </c>
      <c r="E32" s="1127"/>
      <c r="F32" s="1128"/>
      <c r="H32" s="677"/>
    </row>
    <row r="33" spans="1:8" s="672" customFormat="1" ht="12.95" customHeight="1" x14ac:dyDescent="0.15">
      <c r="A33" s="745" t="s">
        <v>490</v>
      </c>
      <c r="B33" s="722" t="s">
        <v>1668</v>
      </c>
      <c r="C33" s="692" t="s">
        <v>731</v>
      </c>
      <c r="D33" s="692" t="s">
        <v>732</v>
      </c>
      <c r="E33" s="1129"/>
      <c r="F33" s="1099"/>
    </row>
    <row r="34" spans="1:8" s="672" customFormat="1" ht="12.95" customHeight="1" x14ac:dyDescent="0.15">
      <c r="A34" s="869"/>
      <c r="B34" s="744"/>
      <c r="C34" s="744"/>
      <c r="D34" s="744"/>
      <c r="E34" s="743"/>
      <c r="F34" s="382"/>
    </row>
    <row r="35" spans="1:8" s="672" customFormat="1" ht="12.95" customHeight="1" x14ac:dyDescent="0.15">
      <c r="A35" s="742" t="s">
        <v>489</v>
      </c>
      <c r="B35" s="681">
        <v>73099975</v>
      </c>
      <c r="C35" s="681">
        <v>49756973</v>
      </c>
      <c r="D35" s="681">
        <v>23343002</v>
      </c>
      <c r="E35" s="741" t="s">
        <v>63</v>
      </c>
      <c r="F35" s="382"/>
      <c r="H35" s="677"/>
    </row>
    <row r="36" spans="1:8" s="672" customFormat="1" ht="12.95" customHeight="1" x14ac:dyDescent="0.15">
      <c r="A36" s="876"/>
      <c r="B36" s="681"/>
      <c r="C36" s="681"/>
      <c r="D36" s="681"/>
      <c r="E36" s="729"/>
      <c r="F36" s="740"/>
      <c r="H36" s="677"/>
    </row>
    <row r="37" spans="1:8" s="672" customFormat="1" ht="12.95" customHeight="1" x14ac:dyDescent="0.15">
      <c r="A37" s="876" t="s">
        <v>82</v>
      </c>
      <c r="B37" s="681">
        <v>697666</v>
      </c>
      <c r="C37" s="681" t="s">
        <v>488</v>
      </c>
      <c r="D37" s="681" t="s">
        <v>488</v>
      </c>
      <c r="E37" s="729"/>
      <c r="F37" s="740" t="s">
        <v>83</v>
      </c>
      <c r="H37" s="677"/>
    </row>
    <row r="38" spans="1:8" s="672" customFormat="1" ht="12.95" customHeight="1" x14ac:dyDescent="0.15">
      <c r="A38" s="876" t="s">
        <v>14</v>
      </c>
      <c r="B38" s="681">
        <v>287290</v>
      </c>
      <c r="C38" s="681">
        <v>287290</v>
      </c>
      <c r="D38" s="681" t="s">
        <v>1592</v>
      </c>
      <c r="E38" s="729"/>
      <c r="F38" s="740" t="s">
        <v>23</v>
      </c>
      <c r="H38" s="677"/>
    </row>
    <row r="39" spans="1:8" s="672" customFormat="1" ht="12.95" customHeight="1" x14ac:dyDescent="0.15">
      <c r="A39" s="876" t="s">
        <v>527</v>
      </c>
      <c r="B39" s="681">
        <v>1011816</v>
      </c>
      <c r="C39" s="681" t="s">
        <v>1592</v>
      </c>
      <c r="D39" s="681">
        <v>1011816</v>
      </c>
      <c r="E39" s="729"/>
      <c r="F39" s="740" t="s">
        <v>528</v>
      </c>
      <c r="H39" s="677"/>
    </row>
    <row r="40" spans="1:8" s="672" customFormat="1" ht="12.95" customHeight="1" x14ac:dyDescent="0.15">
      <c r="A40" s="876" t="s">
        <v>30</v>
      </c>
      <c r="B40" s="681">
        <v>25008305</v>
      </c>
      <c r="C40" s="681">
        <v>23293201</v>
      </c>
      <c r="D40" s="681">
        <v>1715104</v>
      </c>
      <c r="E40" s="729"/>
      <c r="F40" s="740" t="s">
        <v>36</v>
      </c>
      <c r="H40" s="677"/>
    </row>
    <row r="41" spans="1:8" s="672" customFormat="1" ht="12.95" customHeight="1" x14ac:dyDescent="0.15">
      <c r="A41" s="876" t="s">
        <v>31</v>
      </c>
      <c r="B41" s="681">
        <v>6473400</v>
      </c>
      <c r="C41" s="681">
        <v>6391378</v>
      </c>
      <c r="D41" s="681">
        <v>82022</v>
      </c>
      <c r="E41" s="729"/>
      <c r="F41" s="740" t="s">
        <v>37</v>
      </c>
      <c r="H41" s="677"/>
    </row>
    <row r="42" spans="1:8" s="672" customFormat="1" ht="12.95" customHeight="1" x14ac:dyDescent="0.15">
      <c r="A42" s="876" t="s">
        <v>32</v>
      </c>
      <c r="B42" s="681">
        <v>6735222</v>
      </c>
      <c r="C42" s="681">
        <v>2972565</v>
      </c>
      <c r="D42" s="681">
        <v>3762657</v>
      </c>
      <c r="E42" s="729"/>
      <c r="F42" s="740" t="s">
        <v>38</v>
      </c>
      <c r="H42" s="677"/>
    </row>
    <row r="43" spans="1:8" s="672" customFormat="1" ht="12.95" customHeight="1" x14ac:dyDescent="0.15">
      <c r="A43" s="876" t="s">
        <v>33</v>
      </c>
      <c r="B43" s="681">
        <v>1242507</v>
      </c>
      <c r="C43" s="681" t="s">
        <v>488</v>
      </c>
      <c r="D43" s="681" t="s">
        <v>488</v>
      </c>
      <c r="E43" s="729"/>
      <c r="F43" s="740" t="s">
        <v>39</v>
      </c>
      <c r="H43" s="677"/>
    </row>
    <row r="44" spans="1:8" s="672" customFormat="1" ht="12.95" customHeight="1" x14ac:dyDescent="0.15">
      <c r="A44" s="876" t="s">
        <v>66</v>
      </c>
      <c r="B44" s="681">
        <v>23881119</v>
      </c>
      <c r="C44" s="681">
        <v>13288119</v>
      </c>
      <c r="D44" s="681">
        <v>10593000</v>
      </c>
      <c r="E44" s="729"/>
      <c r="F44" s="740" t="s">
        <v>74</v>
      </c>
      <c r="H44" s="677"/>
    </row>
    <row r="45" spans="1:8" s="672" customFormat="1" ht="12.95" customHeight="1" x14ac:dyDescent="0.15">
      <c r="A45" s="876" t="s">
        <v>35</v>
      </c>
      <c r="B45" s="681">
        <v>3468881</v>
      </c>
      <c r="C45" s="681">
        <v>1445135</v>
      </c>
      <c r="D45" s="681">
        <v>2023746</v>
      </c>
      <c r="E45" s="729"/>
      <c r="F45" s="740" t="s">
        <v>75</v>
      </c>
      <c r="H45" s="677"/>
    </row>
    <row r="46" spans="1:8" s="672" customFormat="1" ht="12.95" customHeight="1" x14ac:dyDescent="0.15">
      <c r="A46" s="876" t="s">
        <v>84</v>
      </c>
      <c r="B46" s="681">
        <v>1168466</v>
      </c>
      <c r="C46" s="681" t="s">
        <v>488</v>
      </c>
      <c r="D46" s="681" t="s">
        <v>488</v>
      </c>
      <c r="E46" s="729"/>
      <c r="F46" s="740" t="s">
        <v>72</v>
      </c>
      <c r="H46" s="677"/>
    </row>
    <row r="47" spans="1:8" s="672" customFormat="1" ht="12.95" customHeight="1" x14ac:dyDescent="0.15">
      <c r="A47" s="876" t="s">
        <v>16</v>
      </c>
      <c r="B47" s="681">
        <v>876179</v>
      </c>
      <c r="C47" s="681" t="s">
        <v>488</v>
      </c>
      <c r="D47" s="681" t="s">
        <v>488</v>
      </c>
      <c r="E47" s="729"/>
      <c r="F47" s="740" t="s">
        <v>25</v>
      </c>
      <c r="H47" s="677"/>
    </row>
    <row r="48" spans="1:8" s="672" customFormat="1" ht="12.95" customHeight="1" x14ac:dyDescent="0.15">
      <c r="A48" s="876" t="s">
        <v>67</v>
      </c>
      <c r="B48" s="681">
        <v>186512</v>
      </c>
      <c r="C48" s="681" t="s">
        <v>488</v>
      </c>
      <c r="D48" s="681" t="s">
        <v>488</v>
      </c>
      <c r="E48" s="729"/>
      <c r="F48" s="740" t="s">
        <v>61</v>
      </c>
      <c r="H48" s="677"/>
    </row>
    <row r="49" spans="1:11" ht="12.95" customHeight="1" x14ac:dyDescent="0.15">
      <c r="A49" s="877" t="s">
        <v>487</v>
      </c>
      <c r="B49" s="679">
        <v>2062612</v>
      </c>
      <c r="C49" s="679">
        <v>890363</v>
      </c>
      <c r="D49" s="679">
        <v>1172249</v>
      </c>
      <c r="E49" s="739"/>
      <c r="F49" s="738" t="s">
        <v>486</v>
      </c>
      <c r="H49" s="737"/>
    </row>
    <row r="50" spans="1:11" ht="12.95" customHeight="1" x14ac:dyDescent="0.15">
      <c r="A50" s="735" t="s">
        <v>485</v>
      </c>
      <c r="B50" s="218"/>
      <c r="C50" s="733"/>
      <c r="D50" s="733"/>
      <c r="E50" s="736"/>
      <c r="F50" s="385"/>
    </row>
    <row r="51" spans="1:11" ht="12.95" customHeight="1" x14ac:dyDescent="0.15">
      <c r="A51" s="735" t="s">
        <v>484</v>
      </c>
      <c r="B51" s="218"/>
      <c r="C51" s="733"/>
      <c r="D51" s="733"/>
      <c r="E51" s="736"/>
      <c r="F51" s="385"/>
    </row>
    <row r="52" spans="1:11" ht="12.95" customHeight="1" x14ac:dyDescent="0.15">
      <c r="A52" s="735" t="s">
        <v>1655</v>
      </c>
      <c r="B52" s="734"/>
      <c r="C52" s="733"/>
      <c r="D52" s="733"/>
      <c r="E52" s="385"/>
      <c r="F52" s="385"/>
      <c r="G52" s="731"/>
      <c r="H52" s="730"/>
      <c r="I52" s="730"/>
      <c r="J52" s="729"/>
      <c r="K52" s="385"/>
    </row>
    <row r="53" spans="1:11" ht="12.95" customHeight="1" x14ac:dyDescent="0.15">
      <c r="A53" s="881" t="s">
        <v>1669</v>
      </c>
      <c r="B53" s="598"/>
      <c r="C53" s="598"/>
      <c r="D53" s="598"/>
      <c r="E53" s="598"/>
      <c r="F53" s="598"/>
      <c r="G53" s="731"/>
      <c r="H53" s="730"/>
      <c r="I53" s="730"/>
      <c r="J53" s="729"/>
      <c r="K53" s="385"/>
    </row>
    <row r="54" spans="1:11" ht="12.95" customHeight="1" x14ac:dyDescent="0.15">
      <c r="A54" s="881" t="s">
        <v>1642</v>
      </c>
    </row>
    <row r="55" spans="1:11" ht="12.95" customHeight="1" x14ac:dyDescent="0.15">
      <c r="A55" s="881" t="s">
        <v>1670</v>
      </c>
    </row>
    <row r="56" spans="1:11" s="471" customFormat="1" ht="12.95" customHeight="1" x14ac:dyDescent="0.15">
      <c r="A56" s="881" t="s">
        <v>1671</v>
      </c>
      <c r="B56" s="732"/>
      <c r="C56" s="732"/>
      <c r="D56" s="732"/>
      <c r="E56" s="732"/>
      <c r="F56" s="732"/>
      <c r="G56" s="731"/>
      <c r="H56" s="730"/>
      <c r="I56" s="730"/>
      <c r="J56" s="729"/>
      <c r="K56" s="385"/>
    </row>
    <row r="57" spans="1:11" s="471" customFormat="1" ht="12.95" customHeight="1" x14ac:dyDescent="0.15">
      <c r="A57" s="732" t="s">
        <v>1645</v>
      </c>
      <c r="B57" s="732"/>
      <c r="C57" s="732"/>
      <c r="D57" s="732"/>
      <c r="E57" s="732"/>
      <c r="F57" s="732"/>
      <c r="G57" s="731"/>
      <c r="H57" s="730"/>
      <c r="I57" s="730"/>
      <c r="J57" s="729"/>
      <c r="K57" s="385"/>
    </row>
    <row r="58" spans="1:11" ht="12.95" customHeight="1" x14ac:dyDescent="0.15">
      <c r="A58" s="1130"/>
      <c r="B58" s="1130"/>
      <c r="C58" s="1130"/>
      <c r="D58" s="1130"/>
      <c r="E58" s="1130"/>
      <c r="F58" s="1130"/>
    </row>
  </sheetData>
  <mergeCells count="5">
    <mergeCell ref="B2:D2"/>
    <mergeCell ref="E2:F4"/>
    <mergeCell ref="B31:D31"/>
    <mergeCell ref="E31:F33"/>
    <mergeCell ref="A58:F58"/>
  </mergeCells>
  <phoneticPr fontId="28"/>
  <pageMargins left="0.59055118110236227" right="0.59055118110236227" top="0.59055118110236227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view="pageBreakPreview" topLeftCell="A28" zoomScaleNormal="25" zoomScaleSheetLayoutView="100" workbookViewId="0">
      <selection activeCell="A31" sqref="A31"/>
    </sheetView>
  </sheetViews>
  <sheetFormatPr defaultColWidth="8.875" defaultRowHeight="12" x14ac:dyDescent="0.15"/>
  <cols>
    <col min="1" max="1" width="20.25" style="25" customWidth="1"/>
    <col min="2" max="2" width="13.625" style="25" customWidth="1"/>
    <col min="3" max="3" width="10" style="25" customWidth="1"/>
    <col min="4" max="5" width="9.875" style="25" customWidth="1"/>
    <col min="6" max="6" width="0.875" style="25" customWidth="1"/>
    <col min="7" max="7" width="25.75" style="25" customWidth="1"/>
    <col min="8" max="8" width="4.125" style="25" customWidth="1"/>
    <col min="9" max="9" width="11.625" style="25" customWidth="1"/>
    <col min="10" max="10" width="19.75" style="25" bestFit="1" customWidth="1"/>
    <col min="11" max="11" width="9.25" style="25" bestFit="1" customWidth="1"/>
    <col min="12" max="12" width="11.625" style="25" bestFit="1" customWidth="1"/>
    <col min="13" max="13" width="11.5" style="25" bestFit="1" customWidth="1"/>
    <col min="14" max="14" width="14.25" style="25" bestFit="1" customWidth="1"/>
    <col min="15" max="15" width="14.5" style="25" bestFit="1" customWidth="1"/>
    <col min="16" max="16" width="9.375" style="25" bestFit="1" customWidth="1"/>
    <col min="17" max="17" width="11.625" style="25" bestFit="1" customWidth="1"/>
    <col min="18" max="19" width="8.875" style="25" customWidth="1"/>
    <col min="20" max="20" width="14.625" style="25" customWidth="1"/>
    <col min="21" max="16384" width="8.875" style="25"/>
  </cols>
  <sheetData>
    <row r="1" spans="1:10" s="701" customFormat="1" ht="15" customHeight="1" x14ac:dyDescent="0.15">
      <c r="A1" s="702" t="s">
        <v>1672</v>
      </c>
    </row>
    <row r="2" spans="1:10" s="701" customFormat="1" ht="15" customHeight="1" x14ac:dyDescent="0.15">
      <c r="A2" s="702" t="s">
        <v>1673</v>
      </c>
    </row>
    <row r="3" spans="1:10" s="672" customFormat="1" ht="12.95" customHeight="1" x14ac:dyDescent="0.15">
      <c r="A3" s="364" t="s">
        <v>491</v>
      </c>
      <c r="B3" s="694" t="s">
        <v>495</v>
      </c>
      <c r="C3" s="694" t="s">
        <v>1674</v>
      </c>
      <c r="D3" s="694" t="s">
        <v>494</v>
      </c>
      <c r="E3" s="694" t="s">
        <v>493</v>
      </c>
      <c r="F3" s="1126" t="s">
        <v>1675</v>
      </c>
      <c r="G3" s="1131"/>
    </row>
    <row r="4" spans="1:10" s="672" customFormat="1" ht="12.95" customHeight="1" x14ac:dyDescent="0.15">
      <c r="A4" s="849"/>
      <c r="B4" s="746" t="s">
        <v>1676</v>
      </c>
      <c r="C4" s="746"/>
      <c r="D4" s="756" t="s">
        <v>1677</v>
      </c>
      <c r="E4" s="746" t="s">
        <v>1678</v>
      </c>
      <c r="F4" s="1132"/>
      <c r="G4" s="1133"/>
    </row>
    <row r="5" spans="1:10" s="672" customFormat="1" ht="12.95" customHeight="1" x14ac:dyDescent="0.15">
      <c r="A5" s="849"/>
      <c r="B5" s="755" t="s">
        <v>1679</v>
      </c>
      <c r="C5" s="994" t="s">
        <v>1680</v>
      </c>
      <c r="D5" s="994" t="s">
        <v>1681</v>
      </c>
      <c r="E5" s="994" t="s">
        <v>1682</v>
      </c>
      <c r="F5" s="1132"/>
      <c r="G5" s="1133"/>
    </row>
    <row r="6" spans="1:10" s="672" customFormat="1" ht="12.95" customHeight="1" x14ac:dyDescent="0.15">
      <c r="A6" s="757" t="s">
        <v>492</v>
      </c>
      <c r="B6" s="692" t="s">
        <v>1683</v>
      </c>
      <c r="C6" s="454" t="s">
        <v>1684</v>
      </c>
      <c r="D6" s="454" t="s">
        <v>1685</v>
      </c>
      <c r="E6" s="454" t="s">
        <v>1685</v>
      </c>
      <c r="F6" s="1134"/>
      <c r="G6" s="1135"/>
    </row>
    <row r="7" spans="1:10" s="672" customFormat="1" ht="12.95" customHeight="1" x14ac:dyDescent="0.15">
      <c r="A7" s="869"/>
      <c r="B7" s="744"/>
      <c r="C7" s="744"/>
      <c r="D7" s="744"/>
      <c r="E7" s="744"/>
      <c r="F7" s="743"/>
      <c r="G7" s="382"/>
    </row>
    <row r="8" spans="1:10" s="672" customFormat="1" ht="12.95" customHeight="1" x14ac:dyDescent="0.15">
      <c r="A8" s="742" t="s">
        <v>489</v>
      </c>
      <c r="B8" s="681">
        <v>1106938286</v>
      </c>
      <c r="C8" s="753">
        <v>64.84</v>
      </c>
      <c r="D8" s="752">
        <v>1890496</v>
      </c>
      <c r="E8" s="752">
        <v>15310.4</v>
      </c>
      <c r="F8" s="741" t="s">
        <v>63</v>
      </c>
      <c r="G8" s="382"/>
      <c r="I8" s="677"/>
      <c r="J8" s="677"/>
    </row>
    <row r="9" spans="1:10" s="672" customFormat="1" ht="12.95" customHeight="1" x14ac:dyDescent="0.15">
      <c r="A9" s="876"/>
      <c r="B9" s="681"/>
      <c r="C9" s="753"/>
      <c r="D9" s="752"/>
      <c r="E9" s="752"/>
      <c r="F9" s="729"/>
      <c r="G9" s="382"/>
      <c r="I9" s="677"/>
      <c r="J9" s="677"/>
    </row>
    <row r="10" spans="1:10" s="672" customFormat="1" ht="12.95" customHeight="1" x14ac:dyDescent="0.15">
      <c r="A10" s="876" t="s">
        <v>82</v>
      </c>
      <c r="B10" s="681">
        <v>6902713</v>
      </c>
      <c r="C10" s="753">
        <v>65.83</v>
      </c>
      <c r="D10" s="752">
        <v>25117</v>
      </c>
      <c r="E10" s="752">
        <v>66.099999999999994</v>
      </c>
      <c r="F10" s="729"/>
      <c r="G10" s="382" t="s">
        <v>83</v>
      </c>
      <c r="I10" s="677"/>
      <c r="J10" s="677"/>
    </row>
    <row r="11" spans="1:10" s="672" customFormat="1" ht="12.95" customHeight="1" x14ac:dyDescent="0.15">
      <c r="A11" s="876" t="s">
        <v>14</v>
      </c>
      <c r="B11" s="681">
        <v>17136615</v>
      </c>
      <c r="C11" s="753">
        <v>62.28</v>
      </c>
      <c r="D11" s="752">
        <v>27947</v>
      </c>
      <c r="E11" s="752">
        <v>968.4</v>
      </c>
      <c r="F11" s="729"/>
      <c r="G11" s="382" t="s">
        <v>23</v>
      </c>
      <c r="I11" s="677"/>
      <c r="J11" s="677"/>
    </row>
    <row r="12" spans="1:10" s="672" customFormat="1" ht="12.95" customHeight="1" x14ac:dyDescent="0.15">
      <c r="A12" s="876" t="s">
        <v>527</v>
      </c>
      <c r="B12" s="681">
        <v>18353374</v>
      </c>
      <c r="C12" s="753">
        <v>63.14</v>
      </c>
      <c r="D12" s="752">
        <v>32102</v>
      </c>
      <c r="E12" s="752">
        <v>308.8</v>
      </c>
      <c r="F12" s="729"/>
      <c r="G12" s="382" t="s">
        <v>528</v>
      </c>
      <c r="I12" s="677"/>
      <c r="J12" s="677"/>
    </row>
    <row r="13" spans="1:10" s="672" customFormat="1" ht="12.95" customHeight="1" x14ac:dyDescent="0.15">
      <c r="A13" s="876" t="s">
        <v>30</v>
      </c>
      <c r="B13" s="681">
        <v>390767063</v>
      </c>
      <c r="C13" s="753">
        <v>64.72</v>
      </c>
      <c r="D13" s="752">
        <v>655207</v>
      </c>
      <c r="E13" s="752">
        <v>4425.6000000000004</v>
      </c>
      <c r="F13" s="729"/>
      <c r="G13" s="382" t="s">
        <v>36</v>
      </c>
      <c r="I13" s="677"/>
      <c r="J13" s="677"/>
    </row>
    <row r="14" spans="1:10" s="672" customFormat="1" ht="12.95" customHeight="1" x14ac:dyDescent="0.15">
      <c r="A14" s="876" t="s">
        <v>31</v>
      </c>
      <c r="B14" s="681">
        <v>92703981</v>
      </c>
      <c r="C14" s="753">
        <v>64.209999999999994</v>
      </c>
      <c r="D14" s="752">
        <v>168245</v>
      </c>
      <c r="E14" s="752">
        <v>871.2</v>
      </c>
      <c r="F14" s="729"/>
      <c r="G14" s="382" t="s">
        <v>37</v>
      </c>
      <c r="I14" s="677"/>
      <c r="J14" s="677"/>
    </row>
    <row r="15" spans="1:10" s="672" customFormat="1" ht="12.95" customHeight="1" x14ac:dyDescent="0.15">
      <c r="A15" s="876" t="s">
        <v>32</v>
      </c>
      <c r="B15" s="681">
        <v>98345288</v>
      </c>
      <c r="C15" s="753">
        <v>64.08</v>
      </c>
      <c r="D15" s="752">
        <v>159660</v>
      </c>
      <c r="E15" s="752">
        <v>1247.7</v>
      </c>
      <c r="F15" s="729"/>
      <c r="G15" s="382" t="s">
        <v>38</v>
      </c>
      <c r="I15" s="677"/>
      <c r="J15" s="677"/>
    </row>
    <row r="16" spans="1:10" s="672" customFormat="1" ht="12.95" customHeight="1" x14ac:dyDescent="0.15">
      <c r="A16" s="876" t="s">
        <v>33</v>
      </c>
      <c r="B16" s="681">
        <v>21156798</v>
      </c>
      <c r="C16" s="753">
        <v>65.3</v>
      </c>
      <c r="D16" s="752">
        <v>34919</v>
      </c>
      <c r="E16" s="752">
        <v>115.8</v>
      </c>
      <c r="F16" s="729"/>
      <c r="G16" s="382" t="s">
        <v>39</v>
      </c>
      <c r="I16" s="677"/>
      <c r="J16" s="677"/>
    </row>
    <row r="17" spans="1:11" s="672" customFormat="1" ht="12.95" customHeight="1" x14ac:dyDescent="0.15">
      <c r="A17" s="876" t="s">
        <v>66</v>
      </c>
      <c r="B17" s="681">
        <v>330575927</v>
      </c>
      <c r="C17" s="753">
        <v>65.52</v>
      </c>
      <c r="D17" s="752">
        <v>528498</v>
      </c>
      <c r="E17" s="752">
        <v>5240.3999999999996</v>
      </c>
      <c r="F17" s="729"/>
      <c r="G17" s="382" t="s">
        <v>74</v>
      </c>
      <c r="I17" s="677"/>
      <c r="J17" s="677"/>
    </row>
    <row r="18" spans="1:11" s="672" customFormat="1" ht="12.95" customHeight="1" x14ac:dyDescent="0.15">
      <c r="A18" s="876" t="s">
        <v>35</v>
      </c>
      <c r="B18" s="681">
        <v>56059956</v>
      </c>
      <c r="C18" s="753">
        <v>66.97</v>
      </c>
      <c r="D18" s="752">
        <v>46285</v>
      </c>
      <c r="E18" s="752">
        <v>700.5</v>
      </c>
      <c r="F18" s="729"/>
      <c r="G18" s="382" t="s">
        <v>75</v>
      </c>
      <c r="I18" s="677"/>
      <c r="J18" s="677"/>
    </row>
    <row r="19" spans="1:11" s="672" customFormat="1" ht="12.95" customHeight="1" x14ac:dyDescent="0.15">
      <c r="A19" s="876" t="s">
        <v>84</v>
      </c>
      <c r="B19" s="681">
        <v>23370321</v>
      </c>
      <c r="C19" s="753">
        <v>62.86</v>
      </c>
      <c r="D19" s="752">
        <v>91991</v>
      </c>
      <c r="E19" s="752">
        <v>124</v>
      </c>
      <c r="F19" s="729"/>
      <c r="G19" s="382" t="s">
        <v>72</v>
      </c>
      <c r="I19" s="677"/>
      <c r="J19" s="677"/>
    </row>
    <row r="20" spans="1:11" s="672" customFormat="1" ht="12.95" customHeight="1" x14ac:dyDescent="0.15">
      <c r="A20" s="876" t="s">
        <v>16</v>
      </c>
      <c r="B20" s="681">
        <v>13664727</v>
      </c>
      <c r="C20" s="753">
        <v>62.2</v>
      </c>
      <c r="D20" s="752">
        <v>35066</v>
      </c>
      <c r="E20" s="752">
        <v>37.5</v>
      </c>
      <c r="F20" s="729"/>
      <c r="G20" s="382" t="s">
        <v>25</v>
      </c>
      <c r="I20" s="677"/>
      <c r="J20" s="677"/>
    </row>
    <row r="21" spans="1:11" s="672" customFormat="1" ht="12.95" customHeight="1" x14ac:dyDescent="0.15">
      <c r="A21" s="876" t="s">
        <v>67</v>
      </c>
      <c r="B21" s="681">
        <v>2625932</v>
      </c>
      <c r="C21" s="753">
        <v>68.569999999999993</v>
      </c>
      <c r="D21" s="752">
        <v>11684</v>
      </c>
      <c r="E21" s="752">
        <v>85.3</v>
      </c>
      <c r="F21" s="729"/>
      <c r="G21" s="382" t="s">
        <v>61</v>
      </c>
      <c r="I21" s="677"/>
      <c r="J21" s="677"/>
    </row>
    <row r="22" spans="1:11" s="672" customFormat="1" ht="12.95" customHeight="1" x14ac:dyDescent="0.15">
      <c r="A22" s="877" t="s">
        <v>487</v>
      </c>
      <c r="B22" s="679">
        <v>35275591</v>
      </c>
      <c r="C22" s="751">
        <v>64.05</v>
      </c>
      <c r="D22" s="750">
        <v>73775</v>
      </c>
      <c r="E22" s="750">
        <v>1119.0999999999999</v>
      </c>
      <c r="F22" s="749"/>
      <c r="G22" s="738" t="s">
        <v>486</v>
      </c>
      <c r="I22" s="677"/>
      <c r="J22" s="677"/>
    </row>
    <row r="23" spans="1:11" s="672" customFormat="1" ht="12.95" customHeight="1" x14ac:dyDescent="0.15">
      <c r="A23" s="735" t="s">
        <v>485</v>
      </c>
      <c r="B23" s="734"/>
      <c r="C23" s="733"/>
      <c r="D23" s="733"/>
      <c r="E23" s="733"/>
      <c r="F23" s="385"/>
      <c r="G23" s="385"/>
    </row>
    <row r="24" spans="1:11" s="672" customFormat="1" ht="12.95" customHeight="1" x14ac:dyDescent="0.15">
      <c r="A24" s="735" t="s">
        <v>1686</v>
      </c>
      <c r="B24" s="734"/>
      <c r="C24" s="733"/>
      <c r="D24" s="733"/>
      <c r="E24" s="385"/>
      <c r="F24" s="385"/>
      <c r="G24" s="731"/>
      <c r="H24" s="730"/>
      <c r="I24" s="730"/>
      <c r="J24" s="729"/>
      <c r="K24" s="385"/>
    </row>
    <row r="25" spans="1:11" s="672" customFormat="1" ht="12.95" customHeight="1" x14ac:dyDescent="0.15">
      <c r="A25" s="881" t="s">
        <v>1687</v>
      </c>
      <c r="B25" s="598"/>
      <c r="C25" s="598"/>
      <c r="D25" s="598"/>
      <c r="E25" s="598"/>
      <c r="F25" s="598"/>
      <c r="G25" s="731"/>
      <c r="H25" s="730"/>
      <c r="I25" s="730"/>
      <c r="J25" s="729"/>
      <c r="K25" s="385"/>
    </row>
    <row r="26" spans="1:11" s="672" customFormat="1" ht="12.95" customHeight="1" x14ac:dyDescent="0.15">
      <c r="A26" s="881" t="s">
        <v>754</v>
      </c>
      <c r="B26" s="598"/>
      <c r="C26" s="598"/>
      <c r="D26" s="598"/>
      <c r="E26" s="598"/>
      <c r="F26" s="598"/>
      <c r="G26" s="598"/>
      <c r="I26" s="677"/>
      <c r="J26" s="754"/>
    </row>
    <row r="27" spans="1:11" s="672" customFormat="1" ht="12.95" customHeight="1" x14ac:dyDescent="0.15">
      <c r="A27" s="881" t="s">
        <v>1688</v>
      </c>
      <c r="B27" s="732"/>
      <c r="C27" s="732"/>
      <c r="D27" s="732"/>
      <c r="E27" s="732"/>
      <c r="F27" s="732"/>
      <c r="G27" s="731"/>
      <c r="H27" s="730"/>
      <c r="I27" s="730"/>
      <c r="J27" s="729"/>
      <c r="K27" s="385"/>
    </row>
    <row r="28" spans="1:11" s="672" customFormat="1" ht="12.95" customHeight="1" x14ac:dyDescent="0.15">
      <c r="A28" s="732" t="s">
        <v>1645</v>
      </c>
      <c r="B28" s="732"/>
      <c r="C28" s="732"/>
      <c r="D28" s="732"/>
      <c r="E28" s="732"/>
      <c r="F28" s="732"/>
      <c r="G28" s="731"/>
      <c r="H28" s="730"/>
      <c r="I28" s="730"/>
      <c r="J28" s="729"/>
      <c r="K28" s="385"/>
    </row>
    <row r="29" spans="1:11" s="672" customFormat="1" ht="12.95" customHeight="1" x14ac:dyDescent="0.15">
      <c r="A29" s="1136"/>
      <c r="B29" s="1136"/>
      <c r="C29" s="1136"/>
      <c r="D29" s="1136"/>
      <c r="E29" s="1136"/>
      <c r="F29" s="1136"/>
      <c r="G29" s="1136"/>
      <c r="I29" s="677"/>
    </row>
    <row r="30" spans="1:11" s="672" customFormat="1" ht="12.95" customHeight="1" x14ac:dyDescent="0.15">
      <c r="A30" s="748"/>
      <c r="B30" s="748"/>
      <c r="C30" s="748"/>
      <c r="D30" s="748"/>
      <c r="E30" s="748"/>
      <c r="F30" s="748"/>
      <c r="G30" s="748"/>
      <c r="I30" s="677"/>
    </row>
    <row r="31" spans="1:11" s="701" customFormat="1" ht="12.95" customHeight="1" x14ac:dyDescent="0.15">
      <c r="A31" s="702" t="s">
        <v>1689</v>
      </c>
      <c r="I31" s="677"/>
    </row>
    <row r="32" spans="1:11" s="701" customFormat="1" ht="12.95" customHeight="1" x14ac:dyDescent="0.15">
      <c r="A32" s="702" t="s">
        <v>1690</v>
      </c>
      <c r="I32" s="677"/>
    </row>
    <row r="33" spans="1:10" s="672" customFormat="1" ht="12.95" customHeight="1" x14ac:dyDescent="0.15">
      <c r="A33" s="364" t="s">
        <v>491</v>
      </c>
      <c r="B33" s="694" t="s">
        <v>495</v>
      </c>
      <c r="C33" s="694" t="s">
        <v>1691</v>
      </c>
      <c r="D33" s="694" t="s">
        <v>494</v>
      </c>
      <c r="E33" s="694" t="s">
        <v>493</v>
      </c>
      <c r="F33" s="1126" t="s">
        <v>1692</v>
      </c>
      <c r="G33" s="1131"/>
      <c r="I33" s="677"/>
    </row>
    <row r="34" spans="1:10" s="672" customFormat="1" ht="12.95" customHeight="1" x14ac:dyDescent="0.15">
      <c r="A34" s="362"/>
      <c r="B34" s="746" t="s">
        <v>1693</v>
      </c>
      <c r="C34" s="746"/>
      <c r="D34" s="756" t="s">
        <v>1694</v>
      </c>
      <c r="E34" s="746" t="s">
        <v>1695</v>
      </c>
      <c r="F34" s="1132"/>
      <c r="G34" s="1133"/>
      <c r="I34" s="677"/>
    </row>
    <row r="35" spans="1:10" s="672" customFormat="1" ht="12.95" customHeight="1" x14ac:dyDescent="0.15">
      <c r="A35" s="850"/>
      <c r="B35" s="755" t="s">
        <v>1679</v>
      </c>
      <c r="C35" s="994" t="s">
        <v>1696</v>
      </c>
      <c r="D35" s="994" t="s">
        <v>1681</v>
      </c>
      <c r="E35" s="994" t="s">
        <v>1697</v>
      </c>
      <c r="F35" s="1132"/>
      <c r="G35" s="1133"/>
      <c r="I35" s="677"/>
    </row>
    <row r="36" spans="1:10" s="672" customFormat="1" ht="12.95" customHeight="1" x14ac:dyDescent="0.15">
      <c r="A36" s="745" t="s">
        <v>490</v>
      </c>
      <c r="B36" s="692" t="s">
        <v>1698</v>
      </c>
      <c r="C36" s="454" t="s">
        <v>1699</v>
      </c>
      <c r="D36" s="454" t="s">
        <v>1685</v>
      </c>
      <c r="E36" s="454" t="s">
        <v>1700</v>
      </c>
      <c r="F36" s="1134"/>
      <c r="G36" s="1135"/>
      <c r="J36" s="754"/>
    </row>
    <row r="37" spans="1:10" s="672" customFormat="1" ht="12.95" customHeight="1" x14ac:dyDescent="0.15">
      <c r="A37" s="869"/>
      <c r="B37" s="744"/>
      <c r="C37" s="744"/>
      <c r="D37" s="744"/>
      <c r="E37" s="744"/>
      <c r="F37" s="743"/>
      <c r="G37" s="382"/>
      <c r="J37" s="754"/>
    </row>
    <row r="38" spans="1:10" s="672" customFormat="1" ht="12.95" customHeight="1" x14ac:dyDescent="0.15">
      <c r="A38" s="742" t="s">
        <v>489</v>
      </c>
      <c r="B38" s="681">
        <v>1091699978</v>
      </c>
      <c r="C38" s="753">
        <v>65.17</v>
      </c>
      <c r="D38" s="752">
        <v>1937391</v>
      </c>
      <c r="E38" s="752">
        <v>16305.2</v>
      </c>
      <c r="F38" s="741" t="s">
        <v>63</v>
      </c>
      <c r="G38" s="382"/>
      <c r="I38" s="677"/>
      <c r="J38" s="677"/>
    </row>
    <row r="39" spans="1:10" s="672" customFormat="1" ht="12.95" customHeight="1" x14ac:dyDescent="0.15">
      <c r="A39" s="876"/>
      <c r="B39" s="681"/>
      <c r="C39" s="753"/>
      <c r="D39" s="752"/>
      <c r="E39" s="752"/>
      <c r="F39" s="729"/>
      <c r="G39" s="382"/>
      <c r="I39" s="677"/>
      <c r="J39" s="677"/>
    </row>
    <row r="40" spans="1:10" s="672" customFormat="1" ht="12.95" customHeight="1" x14ac:dyDescent="0.15">
      <c r="A40" s="876" t="s">
        <v>82</v>
      </c>
      <c r="B40" s="681">
        <v>10351362</v>
      </c>
      <c r="C40" s="753">
        <v>63.46</v>
      </c>
      <c r="D40" s="752">
        <v>41653</v>
      </c>
      <c r="E40" s="752">
        <v>116.6</v>
      </c>
      <c r="F40" s="729"/>
      <c r="G40" s="382" t="s">
        <v>83</v>
      </c>
      <c r="I40" s="677"/>
      <c r="J40" s="677"/>
    </row>
    <row r="41" spans="1:10" s="672" customFormat="1" ht="12.95" customHeight="1" x14ac:dyDescent="0.15">
      <c r="A41" s="876" t="s">
        <v>14</v>
      </c>
      <c r="B41" s="681">
        <v>4264587</v>
      </c>
      <c r="C41" s="753">
        <v>65.7</v>
      </c>
      <c r="D41" s="752">
        <v>6801</v>
      </c>
      <c r="E41" s="752">
        <v>284.2</v>
      </c>
      <c r="F41" s="729"/>
      <c r="G41" s="382" t="s">
        <v>23</v>
      </c>
      <c r="I41" s="677"/>
      <c r="J41" s="677"/>
    </row>
    <row r="42" spans="1:10" s="672" customFormat="1" ht="12.95" customHeight="1" x14ac:dyDescent="0.15">
      <c r="A42" s="876" t="s">
        <v>527</v>
      </c>
      <c r="B42" s="681">
        <v>15361612</v>
      </c>
      <c r="C42" s="753">
        <v>64</v>
      </c>
      <c r="D42" s="752">
        <v>28400</v>
      </c>
      <c r="E42" s="752">
        <v>299.5</v>
      </c>
      <c r="F42" s="729"/>
      <c r="G42" s="382" t="s">
        <v>528</v>
      </c>
      <c r="I42" s="677"/>
      <c r="J42" s="677"/>
    </row>
    <row r="43" spans="1:10" s="672" customFormat="1" ht="12.95" customHeight="1" x14ac:dyDescent="0.15">
      <c r="A43" s="876" t="s">
        <v>30</v>
      </c>
      <c r="B43" s="681">
        <v>371899997</v>
      </c>
      <c r="C43" s="753">
        <v>65.45</v>
      </c>
      <c r="D43" s="752">
        <v>662853</v>
      </c>
      <c r="E43" s="752">
        <v>4517.1000000000004</v>
      </c>
      <c r="F43" s="729"/>
      <c r="G43" s="382" t="s">
        <v>36</v>
      </c>
      <c r="I43" s="677"/>
      <c r="J43" s="677"/>
    </row>
    <row r="44" spans="1:10" s="672" customFormat="1" ht="12.95" customHeight="1" x14ac:dyDescent="0.15">
      <c r="A44" s="876" t="s">
        <v>31</v>
      </c>
      <c r="B44" s="681">
        <v>97389123</v>
      </c>
      <c r="C44" s="753">
        <v>64.62</v>
      </c>
      <c r="D44" s="752">
        <v>179093</v>
      </c>
      <c r="E44" s="752">
        <v>1130.2</v>
      </c>
      <c r="F44" s="729"/>
      <c r="G44" s="382" t="s">
        <v>37</v>
      </c>
      <c r="I44" s="677"/>
      <c r="J44" s="677"/>
    </row>
    <row r="45" spans="1:10" s="672" customFormat="1" ht="12.95" customHeight="1" x14ac:dyDescent="0.15">
      <c r="A45" s="876" t="s">
        <v>32</v>
      </c>
      <c r="B45" s="681">
        <v>101480206</v>
      </c>
      <c r="C45" s="753">
        <v>64.63</v>
      </c>
      <c r="D45" s="752">
        <v>174630</v>
      </c>
      <c r="E45" s="752">
        <v>1544.2</v>
      </c>
      <c r="F45" s="729"/>
      <c r="G45" s="382" t="s">
        <v>38</v>
      </c>
      <c r="I45" s="677"/>
      <c r="J45" s="677"/>
    </row>
    <row r="46" spans="1:10" s="672" customFormat="1" ht="12.95" customHeight="1" x14ac:dyDescent="0.15">
      <c r="A46" s="876" t="s">
        <v>33</v>
      </c>
      <c r="B46" s="681">
        <v>18521191</v>
      </c>
      <c r="C46" s="753">
        <v>65.459999999999994</v>
      </c>
      <c r="D46" s="752">
        <v>30025</v>
      </c>
      <c r="E46" s="752">
        <v>146.69999999999999</v>
      </c>
      <c r="F46" s="729"/>
      <c r="G46" s="382" t="s">
        <v>39</v>
      </c>
      <c r="I46" s="677"/>
      <c r="J46" s="677"/>
    </row>
    <row r="47" spans="1:10" s="672" customFormat="1" ht="12.95" customHeight="1" x14ac:dyDescent="0.15">
      <c r="A47" s="876" t="s">
        <v>66</v>
      </c>
      <c r="B47" s="681">
        <v>356828237</v>
      </c>
      <c r="C47" s="753">
        <v>65.27</v>
      </c>
      <c r="D47" s="752">
        <v>587345</v>
      </c>
      <c r="E47" s="752">
        <v>6321.5</v>
      </c>
      <c r="F47" s="729"/>
      <c r="G47" s="382" t="s">
        <v>74</v>
      </c>
      <c r="I47" s="677"/>
      <c r="J47" s="677"/>
    </row>
    <row r="48" spans="1:10" s="672" customFormat="1" ht="12.95" customHeight="1" x14ac:dyDescent="0.15">
      <c r="A48" s="876" t="s">
        <v>35</v>
      </c>
      <c r="B48" s="681">
        <v>51889863</v>
      </c>
      <c r="C48" s="753">
        <v>65.989999999999995</v>
      </c>
      <c r="D48" s="752">
        <v>45708</v>
      </c>
      <c r="E48" s="752">
        <v>687.9</v>
      </c>
      <c r="F48" s="729"/>
      <c r="G48" s="382" t="s">
        <v>75</v>
      </c>
      <c r="I48" s="677"/>
      <c r="J48" s="677"/>
    </row>
    <row r="49" spans="1:11" s="672" customFormat="1" ht="12.95" customHeight="1" x14ac:dyDescent="0.15">
      <c r="A49" s="876" t="s">
        <v>84</v>
      </c>
      <c r="B49" s="681">
        <v>17118812</v>
      </c>
      <c r="C49" s="753">
        <v>64.319999999999993</v>
      </c>
      <c r="D49" s="752">
        <v>67179</v>
      </c>
      <c r="E49" s="752">
        <v>146.4</v>
      </c>
      <c r="F49" s="729"/>
      <c r="G49" s="382" t="s">
        <v>72</v>
      </c>
      <c r="I49" s="677"/>
      <c r="J49" s="677"/>
    </row>
    <row r="50" spans="1:11" s="672" customFormat="1" ht="12.95" customHeight="1" x14ac:dyDescent="0.15">
      <c r="A50" s="876" t="s">
        <v>16</v>
      </c>
      <c r="B50" s="681">
        <v>13629765</v>
      </c>
      <c r="C50" s="753">
        <v>61.73</v>
      </c>
      <c r="D50" s="752">
        <v>34650</v>
      </c>
      <c r="E50" s="752">
        <v>29.8</v>
      </c>
      <c r="F50" s="729"/>
      <c r="G50" s="382" t="s">
        <v>25</v>
      </c>
      <c r="I50" s="677"/>
      <c r="J50" s="677"/>
    </row>
    <row r="51" spans="1:11" s="672" customFormat="1" ht="12.95" customHeight="1" x14ac:dyDescent="0.15">
      <c r="A51" s="876" t="s">
        <v>67</v>
      </c>
      <c r="B51" s="681">
        <v>2503047</v>
      </c>
      <c r="C51" s="753">
        <v>70.11</v>
      </c>
      <c r="D51" s="752">
        <v>11804</v>
      </c>
      <c r="E51" s="752">
        <v>84.6</v>
      </c>
      <c r="F51" s="729"/>
      <c r="G51" s="382" t="s">
        <v>61</v>
      </c>
      <c r="I51" s="677"/>
      <c r="J51" s="677"/>
    </row>
    <row r="52" spans="1:11" ht="12.95" customHeight="1" x14ac:dyDescent="0.15">
      <c r="A52" s="877" t="s">
        <v>487</v>
      </c>
      <c r="B52" s="679">
        <v>30462176</v>
      </c>
      <c r="C52" s="751">
        <v>65.47</v>
      </c>
      <c r="D52" s="750">
        <v>67250</v>
      </c>
      <c r="E52" s="750">
        <v>996.5</v>
      </c>
      <c r="F52" s="749"/>
      <c r="G52" s="738" t="s">
        <v>486</v>
      </c>
      <c r="I52" s="737"/>
      <c r="J52" s="677"/>
    </row>
    <row r="53" spans="1:11" ht="12.95" customHeight="1" x14ac:dyDescent="0.15">
      <c r="A53" s="735" t="s">
        <v>485</v>
      </c>
      <c r="B53" s="218"/>
      <c r="C53" s="733"/>
      <c r="D53" s="733"/>
      <c r="E53" s="733"/>
      <c r="F53" s="736"/>
      <c r="G53" s="385"/>
    </row>
    <row r="54" spans="1:11" ht="12.95" customHeight="1" x14ac:dyDescent="0.15">
      <c r="A54" s="735" t="s">
        <v>1701</v>
      </c>
      <c r="B54" s="734"/>
      <c r="C54" s="733"/>
      <c r="D54" s="733"/>
      <c r="E54" s="385"/>
      <c r="F54" s="385"/>
      <c r="G54" s="731"/>
      <c r="H54" s="730"/>
      <c r="I54" s="730"/>
      <c r="J54" s="729"/>
      <c r="K54" s="385"/>
    </row>
    <row r="55" spans="1:11" ht="12.95" customHeight="1" x14ac:dyDescent="0.15">
      <c r="A55" s="881" t="s">
        <v>1656</v>
      </c>
      <c r="B55" s="598"/>
      <c r="C55" s="598"/>
      <c r="D55" s="598"/>
      <c r="E55" s="598"/>
      <c r="F55" s="598"/>
      <c r="G55" s="731"/>
      <c r="H55" s="730"/>
      <c r="I55" s="730"/>
      <c r="J55" s="729"/>
      <c r="K55" s="385"/>
    </row>
    <row r="56" spans="1:11" ht="12.95" customHeight="1" x14ac:dyDescent="0.15">
      <c r="A56" s="881" t="s">
        <v>1642</v>
      </c>
    </row>
    <row r="57" spans="1:11" s="471" customFormat="1" ht="12.95" customHeight="1" x14ac:dyDescent="0.15">
      <c r="A57" s="881" t="s">
        <v>1702</v>
      </c>
      <c r="B57" s="732"/>
      <c r="C57" s="732"/>
      <c r="D57" s="732"/>
      <c r="E57" s="732"/>
      <c r="F57" s="732"/>
      <c r="G57" s="731"/>
      <c r="H57" s="730"/>
      <c r="I57" s="730"/>
      <c r="J57" s="729"/>
      <c r="K57" s="385"/>
    </row>
    <row r="58" spans="1:11" s="471" customFormat="1" ht="12.95" customHeight="1" x14ac:dyDescent="0.15">
      <c r="A58" s="732" t="s">
        <v>755</v>
      </c>
      <c r="B58" s="732"/>
      <c r="C58" s="732"/>
      <c r="D58" s="732"/>
      <c r="E58" s="732"/>
      <c r="F58" s="732"/>
      <c r="G58" s="731"/>
      <c r="H58" s="730"/>
      <c r="I58" s="730"/>
      <c r="J58" s="729"/>
      <c r="K58" s="385"/>
    </row>
    <row r="59" spans="1:11" ht="12.95" customHeight="1" x14ac:dyDescent="0.15">
      <c r="A59" s="1130" t="s">
        <v>1703</v>
      </c>
      <c r="B59" s="1130"/>
      <c r="C59" s="1130"/>
      <c r="D59" s="1130"/>
      <c r="E59" s="1130"/>
      <c r="F59" s="1130"/>
      <c r="G59" s="1130"/>
    </row>
  </sheetData>
  <mergeCells count="4">
    <mergeCell ref="F3:G6"/>
    <mergeCell ref="A29:G29"/>
    <mergeCell ref="F33:G36"/>
    <mergeCell ref="A59:G59"/>
  </mergeCells>
  <phoneticPr fontId="28"/>
  <pageMargins left="0.59055118110236227" right="0.59055118110236227" top="0.59055118110236227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3"/>
  <sheetViews>
    <sheetView view="pageBreakPreview" zoomScaleNormal="100" zoomScaleSheetLayoutView="100" workbookViewId="0">
      <pane xSplit="1" topLeftCell="B1" activePane="topRight" state="frozen"/>
      <selection pane="topRight"/>
    </sheetView>
  </sheetViews>
  <sheetFormatPr defaultRowHeight="24" x14ac:dyDescent="0.25"/>
  <cols>
    <col min="1" max="1" width="16.125" style="11" customWidth="1"/>
    <col min="2" max="12" width="9.5" style="11" customWidth="1"/>
    <col min="13" max="13" width="9.375" style="11" customWidth="1"/>
    <col min="14" max="17" width="9.5" style="11" customWidth="1"/>
    <col min="18" max="18" width="10.75" style="11" customWidth="1"/>
    <col min="19" max="19" width="10.875" style="12" customWidth="1"/>
    <col min="20" max="20" width="9.5" style="12" customWidth="1"/>
    <col min="21" max="21" width="9.375" style="12" customWidth="1"/>
    <col min="22" max="22" width="11.125" style="12" customWidth="1"/>
    <col min="23" max="23" width="9.875" style="12" customWidth="1"/>
    <col min="24" max="24" width="10.5" style="12" customWidth="1"/>
    <col min="25" max="25" width="22.625" style="12" customWidth="1"/>
    <col min="26" max="26" width="25.625" style="11" customWidth="1"/>
    <col min="27" max="27" width="21.125" style="11" customWidth="1"/>
    <col min="28" max="28" width="20.875" style="11" customWidth="1"/>
    <col min="29" max="29" width="21.25" style="11" customWidth="1"/>
    <col min="30" max="30" width="20.5" style="11" customWidth="1"/>
    <col min="31" max="31" width="19.75" style="11" customWidth="1"/>
    <col min="32" max="32" width="20.75" style="11" customWidth="1"/>
    <col min="33" max="33" width="19.75" style="11" customWidth="1"/>
    <col min="34" max="16384" width="9" style="11"/>
  </cols>
  <sheetData>
    <row r="1" spans="1:25" ht="5.25" customHeight="1" x14ac:dyDescent="0.25">
      <c r="Y1" s="11"/>
    </row>
    <row r="2" spans="1:25" ht="9.75" customHeight="1" x14ac:dyDescent="0.25">
      <c r="A2" s="13"/>
      <c r="Y2" s="11"/>
    </row>
    <row r="3" spans="1:25" ht="18" customHeight="1" x14ac:dyDescent="0.25">
      <c r="A3" s="1001" t="s">
        <v>40</v>
      </c>
      <c r="B3" s="1001"/>
      <c r="C3" s="1001"/>
      <c r="D3" s="1001"/>
      <c r="E3" s="1001"/>
      <c r="F3" s="840"/>
      <c r="I3" s="36" t="s">
        <v>553</v>
      </c>
      <c r="K3" s="36"/>
      <c r="L3" s="36"/>
      <c r="Q3" s="34" t="s">
        <v>554</v>
      </c>
      <c r="R3" s="34"/>
      <c r="W3" s="34"/>
      <c r="X3" s="34"/>
      <c r="Y3" s="11"/>
    </row>
    <row r="4" spans="1:25" s="21" customFormat="1" ht="11.25" customHeight="1" x14ac:dyDescent="0.15">
      <c r="A4" s="70"/>
      <c r="B4" s="71"/>
      <c r="C4" s="39"/>
      <c r="D4" s="72"/>
      <c r="E4" s="72"/>
      <c r="F4" s="70"/>
      <c r="G4" s="39"/>
      <c r="H4" s="72"/>
      <c r="I4" s="72"/>
      <c r="J4" s="72"/>
      <c r="K4" s="72"/>
      <c r="L4" s="72"/>
      <c r="M4" s="72"/>
      <c r="N4" s="72"/>
      <c r="O4" s="72"/>
      <c r="P4" s="72"/>
      <c r="Q4" s="72"/>
      <c r="R4" s="998" t="s">
        <v>92</v>
      </c>
      <c r="S4" s="19"/>
      <c r="T4" s="19"/>
      <c r="U4" s="19"/>
      <c r="V4" s="19"/>
      <c r="W4" s="19"/>
      <c r="X4" s="19"/>
      <c r="Y4" s="19"/>
    </row>
    <row r="5" spans="1:25" s="73" customFormat="1" ht="28.5" customHeight="1" x14ac:dyDescent="0.15">
      <c r="A5" s="37" t="s">
        <v>230</v>
      </c>
      <c r="B5" s="16" t="s">
        <v>64</v>
      </c>
      <c r="C5" s="16" t="s">
        <v>133</v>
      </c>
      <c r="D5" s="839" t="s">
        <v>534</v>
      </c>
      <c r="E5" s="20"/>
      <c r="F5" s="88"/>
      <c r="G5" s="16" t="s">
        <v>94</v>
      </c>
      <c r="H5" s="839" t="s">
        <v>134</v>
      </c>
      <c r="I5" s="20"/>
      <c r="J5" s="20"/>
      <c r="K5" s="20"/>
      <c r="L5" s="20"/>
      <c r="M5" s="20"/>
      <c r="N5" s="20"/>
      <c r="O5" s="20"/>
      <c r="P5" s="88"/>
      <c r="Q5" s="839" t="s">
        <v>142</v>
      </c>
      <c r="R5" s="999"/>
      <c r="S5" s="15"/>
      <c r="T5" s="15"/>
      <c r="U5" s="15"/>
      <c r="V5" s="15"/>
      <c r="W5" s="15"/>
      <c r="X5" s="15"/>
      <c r="Y5" s="15"/>
    </row>
    <row r="6" spans="1:25" s="73" customFormat="1" ht="30" customHeight="1" x14ac:dyDescent="0.15">
      <c r="A6" s="37"/>
      <c r="B6" s="16" t="s">
        <v>63</v>
      </c>
      <c r="C6" s="16" t="s">
        <v>97</v>
      </c>
      <c r="D6" s="16" t="s">
        <v>83</v>
      </c>
      <c r="E6" s="14" t="s">
        <v>605</v>
      </c>
      <c r="F6" s="14" t="s">
        <v>606</v>
      </c>
      <c r="G6" s="16" t="s">
        <v>98</v>
      </c>
      <c r="H6" s="16" t="s">
        <v>41</v>
      </c>
      <c r="I6" s="14" t="s">
        <v>135</v>
      </c>
      <c r="J6" s="14" t="s">
        <v>136</v>
      </c>
      <c r="K6" s="14" t="s">
        <v>137</v>
      </c>
      <c r="L6" s="14" t="s">
        <v>138</v>
      </c>
      <c r="M6" s="14" t="s">
        <v>139</v>
      </c>
      <c r="N6" s="14" t="s">
        <v>140</v>
      </c>
      <c r="O6" s="14" t="s">
        <v>73</v>
      </c>
      <c r="P6" s="14" t="s">
        <v>143</v>
      </c>
      <c r="Q6" s="824" t="s">
        <v>20</v>
      </c>
      <c r="R6" s="999"/>
      <c r="S6" s="15"/>
      <c r="T6" s="15"/>
      <c r="U6" s="15"/>
      <c r="V6" s="15"/>
      <c r="W6" s="15"/>
      <c r="X6" s="15"/>
      <c r="Y6" s="15"/>
    </row>
    <row r="7" spans="1:25" s="73" customFormat="1" ht="12" customHeight="1" x14ac:dyDescent="0.15">
      <c r="A7" s="37"/>
      <c r="B7" s="18"/>
      <c r="C7" s="18"/>
      <c r="D7" s="18"/>
      <c r="E7" s="18" t="str">
        <f>PROPER("CPC-B")</f>
        <v>Cpc-B</v>
      </c>
      <c r="F7" s="18" t="str">
        <f>PROPER("ZAIKMN-C")</f>
        <v>Zaikmn-C</v>
      </c>
      <c r="G7" s="18"/>
      <c r="H7" s="18"/>
      <c r="I7" s="18" t="str">
        <f>PROPER("BACH HO")</f>
        <v>Bach Ho</v>
      </c>
      <c r="J7" s="18" t="str">
        <f>PROPER("DAI HUNG")</f>
        <v>Dai Hung</v>
      </c>
      <c r="K7" s="18" t="str">
        <f>PROPER("RANGDONG")</f>
        <v>Rangdong</v>
      </c>
      <c r="L7" s="18" t="str">
        <f>PROPER("RUBY")</f>
        <v>Ruby</v>
      </c>
      <c r="M7" s="18" t="str">
        <f>PROPER("SUTUDEN")</f>
        <v>Sutuden</v>
      </c>
      <c r="N7" s="18" t="str">
        <f>PROPER("CHIM-SAO")</f>
        <v>Chim-Sao</v>
      </c>
      <c r="O7" s="18" t="str">
        <f>PROPER("SONG-DOC")</f>
        <v>Song-Doc</v>
      </c>
      <c r="P7" s="18" t="str">
        <f>PROPER("TANGLONG")</f>
        <v>Tanglong</v>
      </c>
      <c r="Q7" s="17"/>
      <c r="R7" s="1000"/>
      <c r="S7" s="15"/>
      <c r="T7" s="15"/>
      <c r="U7" s="15"/>
      <c r="V7" s="15"/>
      <c r="W7" s="15"/>
      <c r="X7" s="15"/>
      <c r="Y7" s="15"/>
    </row>
    <row r="8" spans="1:25" s="78" customFormat="1" ht="10.5" customHeight="1" x14ac:dyDescent="0.15">
      <c r="A8" s="882" t="s">
        <v>772</v>
      </c>
      <c r="B8" s="74">
        <v>195873223</v>
      </c>
      <c r="C8" s="75">
        <v>1186454</v>
      </c>
      <c r="D8" s="75">
        <v>1186454</v>
      </c>
      <c r="E8" s="75">
        <v>1186454</v>
      </c>
      <c r="F8" s="75" t="s">
        <v>555</v>
      </c>
      <c r="G8" s="75">
        <v>7293483</v>
      </c>
      <c r="H8" s="75">
        <v>1725330</v>
      </c>
      <c r="I8" s="75">
        <v>51494</v>
      </c>
      <c r="J8" s="75" t="s">
        <v>555</v>
      </c>
      <c r="K8" s="75">
        <v>313808</v>
      </c>
      <c r="L8" s="75">
        <v>258133</v>
      </c>
      <c r="M8" s="75">
        <v>907648</v>
      </c>
      <c r="N8" s="75">
        <v>130930</v>
      </c>
      <c r="O8" s="75">
        <v>31564</v>
      </c>
      <c r="P8" s="75">
        <v>31753</v>
      </c>
      <c r="Q8" s="75">
        <v>1062675</v>
      </c>
      <c r="R8" s="76" t="s">
        <v>99</v>
      </c>
      <c r="S8" s="77"/>
      <c r="T8" s="77"/>
      <c r="U8" s="77"/>
      <c r="V8" s="77"/>
      <c r="W8" s="77"/>
      <c r="X8" s="77"/>
      <c r="Y8" s="77"/>
    </row>
    <row r="9" spans="1:25" s="78" customFormat="1" ht="10.5" customHeight="1" x14ac:dyDescent="0.15">
      <c r="A9" s="883" t="s">
        <v>817</v>
      </c>
      <c r="B9" s="79">
        <v>192723682</v>
      </c>
      <c r="C9" s="78">
        <v>762742</v>
      </c>
      <c r="D9" s="78">
        <v>762742</v>
      </c>
      <c r="E9" s="78">
        <v>762742</v>
      </c>
      <c r="F9" s="78" t="s">
        <v>555</v>
      </c>
      <c r="G9" s="78">
        <v>5182891</v>
      </c>
      <c r="H9" s="78">
        <v>586659</v>
      </c>
      <c r="I9" s="78">
        <v>45100</v>
      </c>
      <c r="J9" s="78" t="s">
        <v>555</v>
      </c>
      <c r="K9" s="78" t="s">
        <v>555</v>
      </c>
      <c r="L9" s="78">
        <v>122884</v>
      </c>
      <c r="M9" s="78">
        <v>274594</v>
      </c>
      <c r="N9" s="78">
        <v>144081</v>
      </c>
      <c r="O9" s="78" t="s">
        <v>555</v>
      </c>
      <c r="P9" s="78" t="s">
        <v>555</v>
      </c>
      <c r="Q9" s="78">
        <v>1031215</v>
      </c>
      <c r="R9" s="80" t="s">
        <v>233</v>
      </c>
      <c r="S9" s="77"/>
      <c r="T9" s="77"/>
      <c r="U9" s="77"/>
      <c r="V9" s="77"/>
      <c r="W9" s="77"/>
      <c r="X9" s="77"/>
      <c r="Y9" s="77"/>
    </row>
    <row r="10" spans="1:25" s="78" customFormat="1" ht="10.5" customHeight="1" x14ac:dyDescent="0.15">
      <c r="A10" s="883" t="s">
        <v>774</v>
      </c>
      <c r="B10" s="79">
        <v>187638721</v>
      </c>
      <c r="C10" s="78">
        <v>1847420</v>
      </c>
      <c r="D10" s="78">
        <v>1847420</v>
      </c>
      <c r="E10" s="78">
        <v>1765833</v>
      </c>
      <c r="F10" s="78">
        <v>81587</v>
      </c>
      <c r="G10" s="78">
        <v>4203820</v>
      </c>
      <c r="H10" s="78">
        <v>1025612</v>
      </c>
      <c r="I10" s="78">
        <v>82994</v>
      </c>
      <c r="J10" s="78" t="s">
        <v>555</v>
      </c>
      <c r="K10" s="78" t="s">
        <v>555</v>
      </c>
      <c r="L10" s="78">
        <v>242913</v>
      </c>
      <c r="M10" s="78">
        <v>363169</v>
      </c>
      <c r="N10" s="78">
        <v>336536</v>
      </c>
      <c r="O10" s="78" t="s">
        <v>555</v>
      </c>
      <c r="P10" s="78" t="s">
        <v>555</v>
      </c>
      <c r="Q10" s="78">
        <v>851350</v>
      </c>
      <c r="R10" s="80" t="s">
        <v>529</v>
      </c>
      <c r="S10" s="77"/>
      <c r="T10" s="77"/>
      <c r="U10" s="77"/>
      <c r="V10" s="77"/>
      <c r="W10" s="77"/>
      <c r="X10" s="77"/>
      <c r="Y10" s="77"/>
    </row>
    <row r="11" spans="1:25" s="78" customFormat="1" ht="10.5" customHeight="1" x14ac:dyDescent="0.15">
      <c r="A11" s="883" t="s">
        <v>804</v>
      </c>
      <c r="B11" s="79">
        <v>177477098</v>
      </c>
      <c r="C11" s="78">
        <v>2019665</v>
      </c>
      <c r="D11" s="78">
        <v>2019665</v>
      </c>
      <c r="E11" s="78">
        <v>2019665</v>
      </c>
      <c r="F11" s="78" t="s">
        <v>555</v>
      </c>
      <c r="G11" s="78">
        <v>2937844</v>
      </c>
      <c r="H11" s="78">
        <v>516234</v>
      </c>
      <c r="I11" s="78">
        <v>116101</v>
      </c>
      <c r="J11" s="78" t="s">
        <v>555</v>
      </c>
      <c r="K11" s="78" t="s">
        <v>555</v>
      </c>
      <c r="L11" s="78">
        <v>111896</v>
      </c>
      <c r="M11" s="78" t="s">
        <v>555</v>
      </c>
      <c r="N11" s="78">
        <v>288237</v>
      </c>
      <c r="O11" s="78" t="s">
        <v>555</v>
      </c>
      <c r="P11" s="78" t="s">
        <v>555</v>
      </c>
      <c r="Q11" s="78">
        <v>836043</v>
      </c>
      <c r="R11" s="80" t="s">
        <v>599</v>
      </c>
      <c r="S11" s="77"/>
      <c r="T11" s="77"/>
      <c r="U11" s="77"/>
      <c r="V11" s="77"/>
      <c r="W11" s="77"/>
      <c r="X11" s="77"/>
      <c r="Y11" s="77"/>
    </row>
    <row r="12" spans="1:25" s="78" customFormat="1" ht="10.5" customHeight="1" x14ac:dyDescent="0.15">
      <c r="A12" s="883" t="s">
        <v>776</v>
      </c>
      <c r="B12" s="79">
        <v>175488885</v>
      </c>
      <c r="C12" s="78">
        <v>1092458</v>
      </c>
      <c r="D12" s="78">
        <v>1092458</v>
      </c>
      <c r="E12" s="78">
        <v>1092458</v>
      </c>
      <c r="F12" s="78" t="s">
        <v>555</v>
      </c>
      <c r="G12" s="78">
        <v>1827860</v>
      </c>
      <c r="H12" s="78">
        <v>586629</v>
      </c>
      <c r="I12" s="78">
        <v>37872</v>
      </c>
      <c r="J12" s="78">
        <v>126757</v>
      </c>
      <c r="K12" s="78" t="s">
        <v>555</v>
      </c>
      <c r="L12" s="78" t="s">
        <v>555</v>
      </c>
      <c r="M12" s="78">
        <v>236789</v>
      </c>
      <c r="N12" s="78">
        <v>185211</v>
      </c>
      <c r="O12" s="78" t="s">
        <v>555</v>
      </c>
      <c r="P12" s="78" t="s">
        <v>555</v>
      </c>
      <c r="Q12" s="78">
        <v>751894</v>
      </c>
      <c r="R12" s="80" t="s">
        <v>777</v>
      </c>
      <c r="S12" s="77"/>
      <c r="T12" s="77"/>
      <c r="U12" s="77"/>
      <c r="V12" s="77"/>
      <c r="W12" s="77"/>
      <c r="X12" s="77"/>
      <c r="Y12" s="77"/>
    </row>
    <row r="13" spans="1:25" s="78" customFormat="1" ht="10.5" customHeight="1" x14ac:dyDescent="0.15">
      <c r="A13" s="883"/>
      <c r="B13" s="79"/>
      <c r="R13" s="80"/>
      <c r="S13" s="77"/>
      <c r="T13" s="77"/>
      <c r="U13" s="77"/>
      <c r="V13" s="77"/>
      <c r="W13" s="77"/>
      <c r="X13" s="77"/>
      <c r="Y13" s="77"/>
    </row>
    <row r="14" spans="1:25" s="78" customFormat="1" ht="10.5" customHeight="1" x14ac:dyDescent="0.15">
      <c r="A14" s="883" t="s">
        <v>738</v>
      </c>
      <c r="B14" s="79">
        <v>177042853</v>
      </c>
      <c r="C14" s="78">
        <v>1512802</v>
      </c>
      <c r="D14" s="78">
        <v>1512802</v>
      </c>
      <c r="E14" s="78">
        <v>1512802</v>
      </c>
      <c r="F14" s="78" t="s">
        <v>555</v>
      </c>
      <c r="G14" s="78">
        <v>2644886</v>
      </c>
      <c r="H14" s="78">
        <v>471604</v>
      </c>
      <c r="I14" s="78">
        <v>116101</v>
      </c>
      <c r="J14" s="78" t="s">
        <v>555</v>
      </c>
      <c r="K14" s="78" t="s">
        <v>555</v>
      </c>
      <c r="L14" s="78">
        <v>56845</v>
      </c>
      <c r="M14" s="78">
        <v>55158</v>
      </c>
      <c r="N14" s="78">
        <v>243500</v>
      </c>
      <c r="O14" s="78" t="s">
        <v>555</v>
      </c>
      <c r="P14" s="78" t="s">
        <v>555</v>
      </c>
      <c r="Q14" s="78">
        <v>777150</v>
      </c>
      <c r="R14" s="80" t="s">
        <v>600</v>
      </c>
      <c r="S14" s="77"/>
      <c r="T14" s="77"/>
      <c r="U14" s="77"/>
      <c r="V14" s="77"/>
      <c r="W14" s="77"/>
      <c r="X14" s="77"/>
      <c r="Y14" s="77"/>
    </row>
    <row r="15" spans="1:25" s="78" customFormat="1" ht="10.5" customHeight="1" x14ac:dyDescent="0.15">
      <c r="A15" s="883" t="s">
        <v>818</v>
      </c>
      <c r="B15" s="79">
        <v>173043632</v>
      </c>
      <c r="C15" s="78">
        <v>1639334</v>
      </c>
      <c r="D15" s="78">
        <v>1639334</v>
      </c>
      <c r="E15" s="78">
        <v>1639334</v>
      </c>
      <c r="F15" s="78" t="s">
        <v>555</v>
      </c>
      <c r="G15" s="78">
        <v>1579067</v>
      </c>
      <c r="H15" s="78">
        <v>641613</v>
      </c>
      <c r="I15" s="78">
        <v>37872</v>
      </c>
      <c r="J15" s="78">
        <v>190843</v>
      </c>
      <c r="K15" s="78" t="s">
        <v>555</v>
      </c>
      <c r="L15" s="78">
        <v>46056</v>
      </c>
      <c r="M15" s="78">
        <v>181631</v>
      </c>
      <c r="N15" s="78">
        <v>185211</v>
      </c>
      <c r="O15" s="78" t="s">
        <v>555</v>
      </c>
      <c r="P15" s="78" t="s">
        <v>555</v>
      </c>
      <c r="Q15" s="78">
        <v>628993</v>
      </c>
      <c r="R15" s="80" t="s">
        <v>779</v>
      </c>
      <c r="S15" s="77"/>
      <c r="T15" s="77"/>
      <c r="U15" s="77"/>
      <c r="V15" s="77"/>
      <c r="W15" s="77"/>
      <c r="X15" s="77"/>
      <c r="Y15" s="77"/>
    </row>
    <row r="16" spans="1:25" s="78" customFormat="1" ht="10.5" customHeight="1" x14ac:dyDescent="0.15">
      <c r="A16" s="883"/>
      <c r="B16" s="79"/>
      <c r="R16" s="80"/>
      <c r="S16" s="77"/>
      <c r="T16" s="77"/>
      <c r="U16" s="77"/>
      <c r="V16" s="77"/>
      <c r="W16" s="77"/>
      <c r="X16" s="77"/>
      <c r="Y16" s="77"/>
    </row>
    <row r="17" spans="1:25" s="78" customFormat="1" ht="10.5" customHeight="1" x14ac:dyDescent="0.15">
      <c r="A17" s="883" t="s">
        <v>780</v>
      </c>
      <c r="B17" s="79">
        <v>45620835</v>
      </c>
      <c r="C17" s="78" t="s">
        <v>555</v>
      </c>
      <c r="D17" s="78" t="s">
        <v>555</v>
      </c>
      <c r="E17" s="78" t="s">
        <v>555</v>
      </c>
      <c r="F17" s="78" t="s">
        <v>555</v>
      </c>
      <c r="G17" s="78">
        <v>514198</v>
      </c>
      <c r="H17" s="78">
        <v>55158</v>
      </c>
      <c r="I17" s="78" t="s">
        <v>555</v>
      </c>
      <c r="J17" s="78" t="s">
        <v>555</v>
      </c>
      <c r="K17" s="78" t="s">
        <v>555</v>
      </c>
      <c r="L17" s="78" t="s">
        <v>555</v>
      </c>
      <c r="M17" s="78">
        <v>55158</v>
      </c>
      <c r="N17" s="78" t="s">
        <v>555</v>
      </c>
      <c r="O17" s="78" t="s">
        <v>555</v>
      </c>
      <c r="P17" s="78" t="s">
        <v>555</v>
      </c>
      <c r="Q17" s="78">
        <v>278164</v>
      </c>
      <c r="R17" s="80" t="s">
        <v>601</v>
      </c>
      <c r="S17" s="77"/>
      <c r="T17" s="77"/>
      <c r="U17" s="77"/>
      <c r="V17" s="77"/>
      <c r="W17" s="77"/>
      <c r="X17" s="77"/>
      <c r="Y17" s="77"/>
    </row>
    <row r="18" spans="1:25" s="78" customFormat="1" ht="10.5" customHeight="1" x14ac:dyDescent="0.15">
      <c r="A18" s="883" t="s">
        <v>781</v>
      </c>
      <c r="B18" s="79">
        <v>42724871</v>
      </c>
      <c r="C18" s="78">
        <v>758271</v>
      </c>
      <c r="D18" s="78">
        <v>758271</v>
      </c>
      <c r="E18" s="78">
        <v>758271</v>
      </c>
      <c r="F18" s="78" t="s">
        <v>555</v>
      </c>
      <c r="G18" s="78">
        <v>481560</v>
      </c>
      <c r="H18" s="78">
        <v>235371</v>
      </c>
      <c r="I18" s="78">
        <v>37872</v>
      </c>
      <c r="J18" s="78">
        <v>63355</v>
      </c>
      <c r="K18" s="78" t="s">
        <v>555</v>
      </c>
      <c r="L18" s="78" t="s">
        <v>555</v>
      </c>
      <c r="M18" s="78">
        <v>134144</v>
      </c>
      <c r="N18" s="78" t="s">
        <v>555</v>
      </c>
      <c r="O18" s="78" t="s">
        <v>555</v>
      </c>
      <c r="P18" s="78" t="s">
        <v>555</v>
      </c>
      <c r="Q18" s="78">
        <v>152674</v>
      </c>
      <c r="R18" s="80" t="s">
        <v>100</v>
      </c>
      <c r="S18" s="77"/>
      <c r="T18" s="77"/>
      <c r="U18" s="77"/>
      <c r="V18" s="77"/>
      <c r="W18" s="77"/>
      <c r="X18" s="77"/>
      <c r="Y18" s="77"/>
    </row>
    <row r="19" spans="1:25" s="78" customFormat="1" ht="10.5" customHeight="1" x14ac:dyDescent="0.15">
      <c r="A19" s="883" t="s">
        <v>819</v>
      </c>
      <c r="B19" s="79">
        <v>43597221</v>
      </c>
      <c r="C19" s="78" t="s">
        <v>555</v>
      </c>
      <c r="D19" s="78" t="s">
        <v>555</v>
      </c>
      <c r="E19" s="78" t="s">
        <v>555</v>
      </c>
      <c r="F19" s="78" t="s">
        <v>555</v>
      </c>
      <c r="G19" s="78">
        <v>468483</v>
      </c>
      <c r="H19" s="78">
        <v>203488</v>
      </c>
      <c r="I19" s="78" t="s">
        <v>555</v>
      </c>
      <c r="J19" s="78">
        <v>63402</v>
      </c>
      <c r="K19" s="78" t="s">
        <v>555</v>
      </c>
      <c r="L19" s="78" t="s">
        <v>555</v>
      </c>
      <c r="M19" s="78">
        <v>47487</v>
      </c>
      <c r="N19" s="78">
        <v>92599</v>
      </c>
      <c r="O19" s="78" t="s">
        <v>555</v>
      </c>
      <c r="P19" s="78" t="s">
        <v>555</v>
      </c>
      <c r="Q19" s="78">
        <v>191574</v>
      </c>
      <c r="R19" s="80" t="s">
        <v>101</v>
      </c>
      <c r="S19" s="77"/>
      <c r="T19" s="77"/>
      <c r="U19" s="77"/>
      <c r="V19" s="77"/>
      <c r="W19" s="77"/>
      <c r="X19" s="77"/>
      <c r="Y19" s="77"/>
    </row>
    <row r="20" spans="1:25" s="78" customFormat="1" ht="10.5" customHeight="1" x14ac:dyDescent="0.15">
      <c r="A20" s="883" t="s">
        <v>783</v>
      </c>
      <c r="B20" s="79">
        <v>43545958</v>
      </c>
      <c r="C20" s="78">
        <v>334187</v>
      </c>
      <c r="D20" s="78">
        <v>334187</v>
      </c>
      <c r="E20" s="78">
        <v>334187</v>
      </c>
      <c r="F20" s="78" t="s">
        <v>555</v>
      </c>
      <c r="G20" s="78">
        <v>363619</v>
      </c>
      <c r="H20" s="78">
        <v>92612</v>
      </c>
      <c r="I20" s="78" t="s">
        <v>555</v>
      </c>
      <c r="J20" s="78" t="s">
        <v>555</v>
      </c>
      <c r="K20" s="78" t="s">
        <v>555</v>
      </c>
      <c r="L20" s="78" t="s">
        <v>555</v>
      </c>
      <c r="M20" s="78" t="s">
        <v>555</v>
      </c>
      <c r="N20" s="78">
        <v>92612</v>
      </c>
      <c r="O20" s="78" t="s">
        <v>555</v>
      </c>
      <c r="P20" s="78" t="s">
        <v>555</v>
      </c>
      <c r="Q20" s="78">
        <v>129482</v>
      </c>
      <c r="R20" s="80" t="s">
        <v>102</v>
      </c>
      <c r="S20" s="77"/>
      <c r="T20" s="77"/>
      <c r="U20" s="77"/>
      <c r="V20" s="77"/>
      <c r="W20" s="77"/>
      <c r="X20" s="77"/>
      <c r="Y20" s="77"/>
    </row>
    <row r="21" spans="1:25" s="78" customFormat="1" ht="10.5" customHeight="1" x14ac:dyDescent="0.15">
      <c r="A21" s="883" t="s">
        <v>784</v>
      </c>
      <c r="B21" s="79">
        <v>43175582</v>
      </c>
      <c r="C21" s="78">
        <v>546876</v>
      </c>
      <c r="D21" s="78">
        <v>546876</v>
      </c>
      <c r="E21" s="78">
        <v>546876</v>
      </c>
      <c r="F21" s="78" t="s">
        <v>555</v>
      </c>
      <c r="G21" s="78">
        <v>265405</v>
      </c>
      <c r="H21" s="78">
        <v>110142</v>
      </c>
      <c r="I21" s="78" t="s">
        <v>555</v>
      </c>
      <c r="J21" s="78">
        <v>64086</v>
      </c>
      <c r="K21" s="78" t="s">
        <v>555</v>
      </c>
      <c r="L21" s="78">
        <v>46056</v>
      </c>
      <c r="M21" s="78" t="s">
        <v>555</v>
      </c>
      <c r="N21" s="78" t="s">
        <v>555</v>
      </c>
      <c r="O21" s="78" t="s">
        <v>555</v>
      </c>
      <c r="P21" s="78" t="s">
        <v>555</v>
      </c>
      <c r="Q21" s="78">
        <v>155263</v>
      </c>
      <c r="R21" s="80" t="s">
        <v>785</v>
      </c>
      <c r="S21" s="77"/>
      <c r="T21" s="77"/>
      <c r="U21" s="77"/>
      <c r="V21" s="77"/>
      <c r="W21" s="77"/>
      <c r="X21" s="77"/>
      <c r="Y21" s="77"/>
    </row>
    <row r="22" spans="1:25" s="78" customFormat="1" ht="10.5" customHeight="1" x14ac:dyDescent="0.15">
      <c r="A22" s="883"/>
      <c r="B22" s="79"/>
      <c r="R22" s="80"/>
      <c r="S22" s="77"/>
      <c r="T22" s="77"/>
      <c r="U22" s="77"/>
      <c r="V22" s="77"/>
      <c r="W22" s="77"/>
      <c r="X22" s="77"/>
      <c r="Y22" s="77"/>
    </row>
    <row r="23" spans="1:25" s="78" customFormat="1" ht="10.5" customHeight="1" x14ac:dyDescent="0.15">
      <c r="A23" s="883" t="s">
        <v>820</v>
      </c>
      <c r="B23" s="79">
        <v>16019659</v>
      </c>
      <c r="C23" s="78" t="s">
        <v>555</v>
      </c>
      <c r="D23" s="78" t="s">
        <v>555</v>
      </c>
      <c r="E23" s="78" t="s">
        <v>555</v>
      </c>
      <c r="F23" s="78" t="s">
        <v>555</v>
      </c>
      <c r="G23" s="78">
        <v>255203</v>
      </c>
      <c r="H23" s="78" t="s">
        <v>555</v>
      </c>
      <c r="I23" s="78" t="s">
        <v>555</v>
      </c>
      <c r="J23" s="78" t="s">
        <v>555</v>
      </c>
      <c r="K23" s="78" t="s">
        <v>555</v>
      </c>
      <c r="L23" s="78" t="s">
        <v>555</v>
      </c>
      <c r="M23" s="78" t="s">
        <v>555</v>
      </c>
      <c r="N23" s="78" t="s">
        <v>555</v>
      </c>
      <c r="O23" s="78" t="s">
        <v>555</v>
      </c>
      <c r="P23" s="78" t="s">
        <v>555</v>
      </c>
      <c r="Q23" s="78">
        <v>121966</v>
      </c>
      <c r="R23" s="80" t="s">
        <v>602</v>
      </c>
      <c r="S23" s="77"/>
      <c r="T23" s="77"/>
      <c r="U23" s="77"/>
      <c r="V23" s="77"/>
      <c r="W23" s="77"/>
      <c r="X23" s="77"/>
      <c r="Y23" s="77"/>
    </row>
    <row r="24" spans="1:25" s="78" customFormat="1" ht="10.5" customHeight="1" x14ac:dyDescent="0.15">
      <c r="A24" s="883" t="s">
        <v>787</v>
      </c>
      <c r="B24" s="79">
        <v>13769988</v>
      </c>
      <c r="C24" s="78" t="s">
        <v>555</v>
      </c>
      <c r="D24" s="78" t="s">
        <v>555</v>
      </c>
      <c r="E24" s="78" t="s">
        <v>555</v>
      </c>
      <c r="F24" s="78" t="s">
        <v>555</v>
      </c>
      <c r="G24" s="78">
        <v>146104</v>
      </c>
      <c r="H24" s="78">
        <v>55158</v>
      </c>
      <c r="I24" s="78" t="s">
        <v>555</v>
      </c>
      <c r="J24" s="78" t="s">
        <v>555</v>
      </c>
      <c r="K24" s="78" t="s">
        <v>555</v>
      </c>
      <c r="L24" s="78" t="s">
        <v>555</v>
      </c>
      <c r="M24" s="78">
        <v>55158</v>
      </c>
      <c r="N24" s="78" t="s">
        <v>555</v>
      </c>
      <c r="O24" s="78" t="s">
        <v>555</v>
      </c>
      <c r="P24" s="78" t="s">
        <v>555</v>
      </c>
      <c r="Q24" s="78">
        <v>90946</v>
      </c>
      <c r="R24" s="80" t="s">
        <v>86</v>
      </c>
      <c r="S24" s="77"/>
      <c r="T24" s="77"/>
      <c r="U24" s="77"/>
      <c r="V24" s="77"/>
      <c r="W24" s="77"/>
      <c r="X24" s="77"/>
      <c r="Y24" s="77"/>
    </row>
    <row r="25" spans="1:25" s="78" customFormat="1" ht="10.5" customHeight="1" x14ac:dyDescent="0.15">
      <c r="A25" s="883" t="s">
        <v>821</v>
      </c>
      <c r="B25" s="79">
        <v>15831188</v>
      </c>
      <c r="C25" s="78" t="s">
        <v>555</v>
      </c>
      <c r="D25" s="78" t="s">
        <v>555</v>
      </c>
      <c r="E25" s="78" t="s">
        <v>555</v>
      </c>
      <c r="F25" s="78" t="s">
        <v>555</v>
      </c>
      <c r="G25" s="78">
        <v>112891</v>
      </c>
      <c r="H25" s="78" t="s">
        <v>555</v>
      </c>
      <c r="I25" s="78" t="s">
        <v>555</v>
      </c>
      <c r="J25" s="78" t="s">
        <v>555</v>
      </c>
      <c r="K25" s="78" t="s">
        <v>555</v>
      </c>
      <c r="L25" s="78" t="s">
        <v>555</v>
      </c>
      <c r="M25" s="78" t="s">
        <v>555</v>
      </c>
      <c r="N25" s="78" t="s">
        <v>555</v>
      </c>
      <c r="O25" s="78" t="s">
        <v>555</v>
      </c>
      <c r="P25" s="78" t="s">
        <v>555</v>
      </c>
      <c r="Q25" s="78">
        <v>65252</v>
      </c>
      <c r="R25" s="80" t="s">
        <v>87</v>
      </c>
      <c r="S25" s="77"/>
      <c r="T25" s="77"/>
      <c r="U25" s="77"/>
      <c r="V25" s="77"/>
      <c r="W25" s="77"/>
      <c r="X25" s="77"/>
      <c r="Y25" s="77"/>
    </row>
    <row r="26" spans="1:25" s="78" customFormat="1" ht="10.5" customHeight="1" x14ac:dyDescent="0.15">
      <c r="A26" s="883" t="s">
        <v>822</v>
      </c>
      <c r="B26" s="79">
        <v>14475565</v>
      </c>
      <c r="C26" s="78">
        <v>166492</v>
      </c>
      <c r="D26" s="78">
        <v>166492</v>
      </c>
      <c r="E26" s="78">
        <v>166492</v>
      </c>
      <c r="F26" s="78" t="s">
        <v>555</v>
      </c>
      <c r="G26" s="78">
        <v>118625</v>
      </c>
      <c r="H26" s="78">
        <v>118625</v>
      </c>
      <c r="I26" s="78" t="s">
        <v>555</v>
      </c>
      <c r="J26" s="78">
        <v>63355</v>
      </c>
      <c r="K26" s="78" t="s">
        <v>555</v>
      </c>
      <c r="L26" s="78" t="s">
        <v>555</v>
      </c>
      <c r="M26" s="78">
        <v>55270</v>
      </c>
      <c r="N26" s="78" t="s">
        <v>555</v>
      </c>
      <c r="O26" s="78" t="s">
        <v>555</v>
      </c>
      <c r="P26" s="78" t="s">
        <v>555</v>
      </c>
      <c r="Q26" s="78" t="s">
        <v>555</v>
      </c>
      <c r="R26" s="80" t="s">
        <v>88</v>
      </c>
      <c r="S26" s="77"/>
      <c r="T26" s="77"/>
      <c r="U26" s="77"/>
      <c r="V26" s="77"/>
      <c r="W26" s="77"/>
      <c r="X26" s="77"/>
      <c r="Y26" s="77"/>
    </row>
    <row r="27" spans="1:25" s="78" customFormat="1" ht="10.5" customHeight="1" x14ac:dyDescent="0.15">
      <c r="A27" s="883" t="s">
        <v>823</v>
      </c>
      <c r="B27" s="79">
        <v>14999708</v>
      </c>
      <c r="C27" s="78">
        <v>258137</v>
      </c>
      <c r="D27" s="78">
        <v>258137</v>
      </c>
      <c r="E27" s="78">
        <v>258137</v>
      </c>
      <c r="F27" s="78" t="s">
        <v>555</v>
      </c>
      <c r="G27" s="78">
        <v>61229</v>
      </c>
      <c r="H27" s="78" t="s">
        <v>555</v>
      </c>
      <c r="I27" s="78" t="s">
        <v>555</v>
      </c>
      <c r="J27" s="78" t="s">
        <v>555</v>
      </c>
      <c r="K27" s="78" t="s">
        <v>555</v>
      </c>
      <c r="L27" s="78" t="s">
        <v>555</v>
      </c>
      <c r="M27" s="78" t="s">
        <v>555</v>
      </c>
      <c r="N27" s="78" t="s">
        <v>555</v>
      </c>
      <c r="O27" s="78" t="s">
        <v>555</v>
      </c>
      <c r="P27" s="78" t="s">
        <v>555</v>
      </c>
      <c r="Q27" s="78">
        <v>61229</v>
      </c>
      <c r="R27" s="81" t="s">
        <v>103</v>
      </c>
      <c r="S27" s="77"/>
      <c r="T27" s="77"/>
      <c r="U27" s="77"/>
      <c r="V27" s="77"/>
      <c r="W27" s="77"/>
      <c r="X27" s="77"/>
      <c r="Y27" s="77"/>
    </row>
    <row r="28" spans="1:25" s="78" customFormat="1" ht="10.5" customHeight="1" x14ac:dyDescent="0.15">
      <c r="A28" s="883" t="s">
        <v>791</v>
      </c>
      <c r="B28" s="79">
        <v>13249598</v>
      </c>
      <c r="C28" s="78">
        <v>333642</v>
      </c>
      <c r="D28" s="78">
        <v>333642</v>
      </c>
      <c r="E28" s="78">
        <v>333642</v>
      </c>
      <c r="F28" s="78" t="s">
        <v>555</v>
      </c>
      <c r="G28" s="78">
        <v>301706</v>
      </c>
      <c r="H28" s="78">
        <v>116746</v>
      </c>
      <c r="I28" s="78">
        <v>37872</v>
      </c>
      <c r="J28" s="78" t="s">
        <v>555</v>
      </c>
      <c r="K28" s="78" t="s">
        <v>555</v>
      </c>
      <c r="L28" s="78" t="s">
        <v>555</v>
      </c>
      <c r="M28" s="78">
        <v>78874</v>
      </c>
      <c r="N28" s="78" t="s">
        <v>555</v>
      </c>
      <c r="O28" s="78" t="s">
        <v>555</v>
      </c>
      <c r="P28" s="78" t="s">
        <v>555</v>
      </c>
      <c r="Q28" s="78">
        <v>91445</v>
      </c>
      <c r="R28" s="80" t="s">
        <v>104</v>
      </c>
      <c r="S28" s="77"/>
      <c r="T28" s="77"/>
      <c r="U28" s="77"/>
      <c r="V28" s="77"/>
      <c r="W28" s="77"/>
      <c r="X28" s="77"/>
      <c r="Y28" s="77"/>
    </row>
    <row r="29" spans="1:25" s="78" customFormat="1" ht="10.5" customHeight="1" x14ac:dyDescent="0.15">
      <c r="A29" s="883" t="s">
        <v>806</v>
      </c>
      <c r="B29" s="79">
        <v>15122411</v>
      </c>
      <c r="C29" s="78" t="s">
        <v>555</v>
      </c>
      <c r="D29" s="78" t="s">
        <v>555</v>
      </c>
      <c r="E29" s="78" t="s">
        <v>555</v>
      </c>
      <c r="F29" s="78" t="s">
        <v>555</v>
      </c>
      <c r="G29" s="78">
        <v>184058</v>
      </c>
      <c r="H29" s="78">
        <v>63402</v>
      </c>
      <c r="I29" s="78" t="s">
        <v>555</v>
      </c>
      <c r="J29" s="78">
        <v>63402</v>
      </c>
      <c r="K29" s="78" t="s">
        <v>555</v>
      </c>
      <c r="L29" s="78" t="s">
        <v>555</v>
      </c>
      <c r="M29" s="78" t="s">
        <v>555</v>
      </c>
      <c r="N29" s="78" t="s">
        <v>555</v>
      </c>
      <c r="O29" s="78" t="s">
        <v>555</v>
      </c>
      <c r="P29" s="78" t="s">
        <v>555</v>
      </c>
      <c r="Q29" s="78">
        <v>95233</v>
      </c>
      <c r="R29" s="80" t="s">
        <v>105</v>
      </c>
      <c r="S29" s="77"/>
      <c r="T29" s="77"/>
      <c r="U29" s="77"/>
      <c r="V29" s="77"/>
      <c r="W29" s="77"/>
      <c r="X29" s="77"/>
      <c r="Y29" s="77"/>
    </row>
    <row r="30" spans="1:25" s="78" customFormat="1" ht="10.5" customHeight="1" x14ac:dyDescent="0.15">
      <c r="A30" s="883" t="s">
        <v>793</v>
      </c>
      <c r="B30" s="79">
        <v>15289169</v>
      </c>
      <c r="C30" s="78" t="s">
        <v>555</v>
      </c>
      <c r="D30" s="78" t="s">
        <v>555</v>
      </c>
      <c r="E30" s="78" t="s">
        <v>555</v>
      </c>
      <c r="F30" s="78" t="s">
        <v>555</v>
      </c>
      <c r="G30" s="78">
        <v>175425</v>
      </c>
      <c r="H30" s="78">
        <v>92670</v>
      </c>
      <c r="I30" s="78" t="s">
        <v>555</v>
      </c>
      <c r="J30" s="78" t="s">
        <v>555</v>
      </c>
      <c r="K30" s="78" t="s">
        <v>555</v>
      </c>
      <c r="L30" s="78" t="s">
        <v>555</v>
      </c>
      <c r="M30" s="78">
        <v>47487</v>
      </c>
      <c r="N30" s="78">
        <v>45183</v>
      </c>
      <c r="O30" s="78" t="s">
        <v>555</v>
      </c>
      <c r="P30" s="78" t="s">
        <v>555</v>
      </c>
      <c r="Q30" s="78">
        <v>34757</v>
      </c>
      <c r="R30" s="80" t="s">
        <v>106</v>
      </c>
      <c r="S30" s="77"/>
      <c r="T30" s="77"/>
      <c r="U30" s="77"/>
      <c r="V30" s="77"/>
      <c r="W30" s="77"/>
      <c r="X30" s="77"/>
      <c r="Y30" s="77"/>
    </row>
    <row r="31" spans="1:25" s="78" customFormat="1" ht="10.5" customHeight="1" x14ac:dyDescent="0.15">
      <c r="A31" s="883" t="s">
        <v>794</v>
      </c>
      <c r="B31" s="79">
        <v>13185641</v>
      </c>
      <c r="C31" s="78" t="s">
        <v>555</v>
      </c>
      <c r="D31" s="78" t="s">
        <v>555</v>
      </c>
      <c r="E31" s="78" t="s">
        <v>555</v>
      </c>
      <c r="F31" s="78" t="s">
        <v>555</v>
      </c>
      <c r="G31" s="78">
        <v>109000</v>
      </c>
      <c r="H31" s="78">
        <v>47416</v>
      </c>
      <c r="I31" s="78" t="s">
        <v>555</v>
      </c>
      <c r="J31" s="78" t="s">
        <v>555</v>
      </c>
      <c r="K31" s="78" t="s">
        <v>555</v>
      </c>
      <c r="L31" s="78" t="s">
        <v>555</v>
      </c>
      <c r="M31" s="78" t="s">
        <v>555</v>
      </c>
      <c r="N31" s="78">
        <v>47416</v>
      </c>
      <c r="O31" s="78" t="s">
        <v>555</v>
      </c>
      <c r="P31" s="78" t="s">
        <v>555</v>
      </c>
      <c r="Q31" s="78">
        <v>61584</v>
      </c>
      <c r="R31" s="80" t="s">
        <v>107</v>
      </c>
      <c r="S31" s="77"/>
      <c r="T31" s="77"/>
      <c r="U31" s="77"/>
      <c r="V31" s="77"/>
      <c r="W31" s="77"/>
      <c r="X31" s="77"/>
      <c r="Y31" s="77"/>
    </row>
    <row r="32" spans="1:25" s="78" customFormat="1" ht="10.5" customHeight="1" x14ac:dyDescent="0.15">
      <c r="A32" s="883" t="s">
        <v>824</v>
      </c>
      <c r="B32" s="79">
        <v>13623925</v>
      </c>
      <c r="C32" s="78">
        <v>164157</v>
      </c>
      <c r="D32" s="78">
        <v>164157</v>
      </c>
      <c r="E32" s="78">
        <v>164157</v>
      </c>
      <c r="F32" s="78" t="s">
        <v>555</v>
      </c>
      <c r="G32" s="78">
        <v>79235</v>
      </c>
      <c r="H32" s="78">
        <v>47446</v>
      </c>
      <c r="I32" s="78" t="s">
        <v>555</v>
      </c>
      <c r="J32" s="78" t="s">
        <v>555</v>
      </c>
      <c r="K32" s="78" t="s">
        <v>555</v>
      </c>
      <c r="L32" s="78" t="s">
        <v>555</v>
      </c>
      <c r="M32" s="78" t="s">
        <v>555</v>
      </c>
      <c r="N32" s="78">
        <v>47446</v>
      </c>
      <c r="O32" s="78" t="s">
        <v>555</v>
      </c>
      <c r="P32" s="78" t="s">
        <v>555</v>
      </c>
      <c r="Q32" s="78">
        <v>31789</v>
      </c>
      <c r="R32" s="80" t="s">
        <v>89</v>
      </c>
      <c r="S32" s="77"/>
      <c r="T32" s="77"/>
      <c r="U32" s="77"/>
      <c r="V32" s="77"/>
      <c r="W32" s="77"/>
      <c r="X32" s="77"/>
      <c r="Y32" s="77"/>
    </row>
    <row r="33" spans="1:25" s="78" customFormat="1" ht="10.5" customHeight="1" x14ac:dyDescent="0.15">
      <c r="A33" s="883" t="s">
        <v>796</v>
      </c>
      <c r="B33" s="79">
        <v>14033336</v>
      </c>
      <c r="C33" s="78" t="s">
        <v>555</v>
      </c>
      <c r="D33" s="78" t="s">
        <v>555</v>
      </c>
      <c r="E33" s="78" t="s">
        <v>555</v>
      </c>
      <c r="F33" s="78" t="s">
        <v>555</v>
      </c>
      <c r="G33" s="78">
        <v>74205</v>
      </c>
      <c r="H33" s="78" t="s">
        <v>555</v>
      </c>
      <c r="I33" s="78" t="s">
        <v>555</v>
      </c>
      <c r="J33" s="78" t="s">
        <v>555</v>
      </c>
      <c r="K33" s="78" t="s">
        <v>555</v>
      </c>
      <c r="L33" s="78" t="s">
        <v>555</v>
      </c>
      <c r="M33" s="78" t="s">
        <v>555</v>
      </c>
      <c r="N33" s="78" t="s">
        <v>555</v>
      </c>
      <c r="O33" s="78" t="s">
        <v>555</v>
      </c>
      <c r="P33" s="78" t="s">
        <v>555</v>
      </c>
      <c r="Q33" s="78">
        <v>26326</v>
      </c>
      <c r="R33" s="80" t="s">
        <v>90</v>
      </c>
      <c r="S33" s="77"/>
      <c r="T33" s="77"/>
      <c r="U33" s="77"/>
      <c r="V33" s="77"/>
      <c r="W33" s="77"/>
      <c r="X33" s="77"/>
      <c r="Y33" s="77"/>
    </row>
    <row r="34" spans="1:25" s="78" customFormat="1" ht="10.5" customHeight="1" x14ac:dyDescent="0.15">
      <c r="A34" s="883" t="s">
        <v>797</v>
      </c>
      <c r="B34" s="79">
        <v>15888697</v>
      </c>
      <c r="C34" s="78">
        <v>170030</v>
      </c>
      <c r="D34" s="78">
        <v>170030</v>
      </c>
      <c r="E34" s="78">
        <v>170030</v>
      </c>
      <c r="F34" s="78" t="s">
        <v>555</v>
      </c>
      <c r="G34" s="78">
        <v>210179</v>
      </c>
      <c r="H34" s="78">
        <v>45166</v>
      </c>
      <c r="I34" s="78" t="s">
        <v>555</v>
      </c>
      <c r="J34" s="78" t="s">
        <v>555</v>
      </c>
      <c r="K34" s="78" t="s">
        <v>555</v>
      </c>
      <c r="L34" s="78" t="s">
        <v>555</v>
      </c>
      <c r="M34" s="78" t="s">
        <v>555</v>
      </c>
      <c r="N34" s="78">
        <v>45166</v>
      </c>
      <c r="O34" s="78" t="s">
        <v>555</v>
      </c>
      <c r="P34" s="78" t="s">
        <v>555</v>
      </c>
      <c r="Q34" s="78">
        <v>71367</v>
      </c>
      <c r="R34" s="80" t="s">
        <v>91</v>
      </c>
      <c r="S34" s="77"/>
      <c r="T34" s="77"/>
      <c r="U34" s="77"/>
      <c r="V34" s="77"/>
      <c r="W34" s="77"/>
      <c r="X34" s="77"/>
      <c r="Y34" s="77"/>
    </row>
    <row r="35" spans="1:25" s="78" customFormat="1" ht="10.5" customHeight="1" x14ac:dyDescent="0.15">
      <c r="A35" s="883" t="s">
        <v>798</v>
      </c>
      <c r="B35" s="79">
        <v>14533624</v>
      </c>
      <c r="C35" s="78" t="s">
        <v>555</v>
      </c>
      <c r="D35" s="78" t="s">
        <v>555</v>
      </c>
      <c r="E35" s="78" t="s">
        <v>555</v>
      </c>
      <c r="F35" s="78" t="s">
        <v>555</v>
      </c>
      <c r="G35" s="78">
        <v>107359</v>
      </c>
      <c r="H35" s="78">
        <v>64086</v>
      </c>
      <c r="I35" s="78" t="s">
        <v>555</v>
      </c>
      <c r="J35" s="78">
        <v>64086</v>
      </c>
      <c r="K35" s="78" t="s">
        <v>555</v>
      </c>
      <c r="L35" s="78" t="s">
        <v>555</v>
      </c>
      <c r="M35" s="78" t="s">
        <v>555</v>
      </c>
      <c r="N35" s="78" t="s">
        <v>555</v>
      </c>
      <c r="O35" s="78" t="s">
        <v>555</v>
      </c>
      <c r="P35" s="78" t="s">
        <v>555</v>
      </c>
      <c r="Q35" s="78">
        <v>43273</v>
      </c>
      <c r="R35" s="80" t="s">
        <v>799</v>
      </c>
      <c r="S35" s="77"/>
      <c r="T35" s="77"/>
      <c r="U35" s="77"/>
      <c r="V35" s="77"/>
      <c r="W35" s="77"/>
      <c r="X35" s="77"/>
      <c r="Y35" s="77"/>
    </row>
    <row r="36" spans="1:25" s="78" customFormat="1" ht="10.5" customHeight="1" x14ac:dyDescent="0.15">
      <c r="A36" s="883" t="s">
        <v>787</v>
      </c>
      <c r="B36" s="79">
        <v>13242909</v>
      </c>
      <c r="C36" s="78">
        <v>301585</v>
      </c>
      <c r="D36" s="78">
        <v>301585</v>
      </c>
      <c r="E36" s="78">
        <v>301585</v>
      </c>
      <c r="F36" s="78" t="s">
        <v>555</v>
      </c>
      <c r="G36" s="78">
        <v>46056</v>
      </c>
      <c r="H36" s="78">
        <v>46056</v>
      </c>
      <c r="I36" s="78" t="s">
        <v>555</v>
      </c>
      <c r="J36" s="78" t="s">
        <v>555</v>
      </c>
      <c r="K36" s="78" t="s">
        <v>555</v>
      </c>
      <c r="L36" s="78">
        <v>46056</v>
      </c>
      <c r="M36" s="78" t="s">
        <v>555</v>
      </c>
      <c r="N36" s="78" t="s">
        <v>555</v>
      </c>
      <c r="O36" s="78" t="s">
        <v>555</v>
      </c>
      <c r="P36" s="78" t="s">
        <v>555</v>
      </c>
      <c r="Q36" s="78" t="s">
        <v>555</v>
      </c>
      <c r="R36" s="80" t="s">
        <v>86</v>
      </c>
      <c r="S36" s="77"/>
      <c r="T36" s="77"/>
      <c r="U36" s="77"/>
      <c r="V36" s="77"/>
      <c r="W36" s="77"/>
      <c r="X36" s="77"/>
      <c r="Y36" s="77"/>
    </row>
    <row r="37" spans="1:25" s="78" customFormat="1" ht="10.5" customHeight="1" x14ac:dyDescent="0.15">
      <c r="A37" s="884" t="s">
        <v>821</v>
      </c>
      <c r="B37" s="82">
        <v>15399049</v>
      </c>
      <c r="C37" s="83">
        <v>245291</v>
      </c>
      <c r="D37" s="83">
        <v>245291</v>
      </c>
      <c r="E37" s="83">
        <v>245291</v>
      </c>
      <c r="F37" s="83" t="s">
        <v>555</v>
      </c>
      <c r="G37" s="83">
        <v>111990</v>
      </c>
      <c r="H37" s="83" t="s">
        <v>555</v>
      </c>
      <c r="I37" s="83" t="s">
        <v>555</v>
      </c>
      <c r="J37" s="83" t="s">
        <v>555</v>
      </c>
      <c r="K37" s="83" t="s">
        <v>555</v>
      </c>
      <c r="L37" s="83" t="s">
        <v>555</v>
      </c>
      <c r="M37" s="83" t="s">
        <v>555</v>
      </c>
      <c r="N37" s="83" t="s">
        <v>555</v>
      </c>
      <c r="O37" s="83" t="s">
        <v>555</v>
      </c>
      <c r="P37" s="83" t="s">
        <v>555</v>
      </c>
      <c r="Q37" s="83">
        <v>111990</v>
      </c>
      <c r="R37" s="84" t="s">
        <v>87</v>
      </c>
      <c r="S37" s="77"/>
      <c r="T37" s="77"/>
      <c r="U37" s="77"/>
      <c r="V37" s="77"/>
      <c r="W37" s="77"/>
      <c r="X37" s="77"/>
      <c r="Y37" s="77"/>
    </row>
    <row r="38" spans="1:25" ht="23.25" customHeight="1" x14ac:dyDescent="0.25">
      <c r="I38" s="85" t="s">
        <v>108</v>
      </c>
    </row>
    <row r="39" spans="1:25" s="21" customFormat="1" ht="11.25" customHeight="1" x14ac:dyDescent="0.15">
      <c r="A39" s="70"/>
      <c r="B39" s="86" t="s">
        <v>141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998" t="s">
        <v>92</v>
      </c>
      <c r="S39" s="19"/>
      <c r="T39" s="19"/>
      <c r="U39" s="19"/>
      <c r="V39" s="19"/>
      <c r="W39" s="19"/>
      <c r="X39" s="19"/>
      <c r="Y39" s="19"/>
    </row>
    <row r="40" spans="1:25" s="73" customFormat="1" ht="28.5" customHeight="1" x14ac:dyDescent="0.15">
      <c r="A40" s="37" t="s">
        <v>230</v>
      </c>
      <c r="B40" s="44" t="s">
        <v>825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88"/>
      <c r="N40" s="839" t="s">
        <v>151</v>
      </c>
      <c r="O40" s="20"/>
      <c r="P40" s="88"/>
      <c r="Q40" s="839" t="s">
        <v>42</v>
      </c>
      <c r="R40" s="999"/>
      <c r="S40" s="15"/>
      <c r="T40" s="15"/>
      <c r="U40" s="15"/>
      <c r="V40" s="15"/>
      <c r="W40" s="15"/>
      <c r="X40" s="15"/>
      <c r="Y40" s="15"/>
    </row>
    <row r="41" spans="1:25" s="73" customFormat="1" ht="30" customHeight="1" x14ac:dyDescent="0.15">
      <c r="A41" s="37"/>
      <c r="B41" s="14" t="s">
        <v>144</v>
      </c>
      <c r="C41" s="14" t="s">
        <v>145</v>
      </c>
      <c r="D41" s="14" t="s">
        <v>146</v>
      </c>
      <c r="E41" s="14" t="s">
        <v>147</v>
      </c>
      <c r="F41" s="14" t="s">
        <v>148</v>
      </c>
      <c r="G41" s="14" t="s">
        <v>149</v>
      </c>
      <c r="H41" s="14" t="s">
        <v>150</v>
      </c>
      <c r="I41" s="885" t="s">
        <v>607</v>
      </c>
      <c r="J41" s="14" t="s">
        <v>152</v>
      </c>
      <c r="K41" s="14" t="s">
        <v>608</v>
      </c>
      <c r="L41" s="14" t="s">
        <v>609</v>
      </c>
      <c r="M41" s="14" t="s">
        <v>153</v>
      </c>
      <c r="N41" s="16" t="s">
        <v>21</v>
      </c>
      <c r="O41" s="14" t="s">
        <v>62</v>
      </c>
      <c r="P41" s="14" t="s">
        <v>154</v>
      </c>
      <c r="Q41" s="824" t="s">
        <v>22</v>
      </c>
      <c r="R41" s="999"/>
      <c r="S41" s="15"/>
      <c r="T41" s="15"/>
      <c r="U41" s="15"/>
      <c r="V41" s="15"/>
      <c r="W41" s="15"/>
      <c r="X41" s="15"/>
      <c r="Y41" s="15"/>
    </row>
    <row r="42" spans="1:25" s="73" customFormat="1" ht="12" customHeight="1" x14ac:dyDescent="0.15">
      <c r="A42" s="38"/>
      <c r="B42" s="18" t="str">
        <f>PROPER("TAPIS-B")</f>
        <v>Tapis-B</v>
      </c>
      <c r="C42" s="18" t="str">
        <f>PROPER("TAPIS-T")</f>
        <v>Tapis-T</v>
      </c>
      <c r="D42" s="18" t="str">
        <f>PROPER("DULANG")</f>
        <v>Dulang</v>
      </c>
      <c r="E42" s="18" t="str">
        <f>PROPER("ANGSI")</f>
        <v>Angsi</v>
      </c>
      <c r="F42" s="18" t="str">
        <f>PROPER("PENARA-B")</f>
        <v>Penara-B</v>
      </c>
      <c r="G42" s="18" t="str">
        <f>PROPER("SEPAT")</f>
        <v>Sepat</v>
      </c>
      <c r="H42" s="18" t="str">
        <f>PROPER("CENDOR")</f>
        <v>Cendor</v>
      </c>
      <c r="I42" s="18" t="str">
        <f>PROPER("MYSIA-FO")</f>
        <v>Mysia-Fo</v>
      </c>
      <c r="J42" s="18" t="str">
        <f>PROPER("BERTAM")</f>
        <v>Bertam</v>
      </c>
      <c r="K42" s="18" t="str">
        <f>PROPER("BLEND-FO")</f>
        <v>Blend-Fo</v>
      </c>
      <c r="L42" s="18" t="str">
        <f>PROPER("MIRI-L")</f>
        <v>Miri-L</v>
      </c>
      <c r="M42" s="18" t="str">
        <f>PROPER("KIDURONG")</f>
        <v>Kidurong</v>
      </c>
      <c r="N42" s="18"/>
      <c r="O42" s="18" t="str">
        <f>PROPER("L-SERIA")</f>
        <v>L-Seria</v>
      </c>
      <c r="P42" s="18" t="str">
        <f>PROPER("CHAMPION")</f>
        <v>Champion</v>
      </c>
      <c r="Q42" s="17"/>
      <c r="R42" s="1000"/>
      <c r="S42" s="15"/>
      <c r="T42" s="15"/>
      <c r="U42" s="15"/>
      <c r="V42" s="15"/>
      <c r="W42" s="15"/>
      <c r="X42" s="15"/>
      <c r="Y42" s="15"/>
    </row>
    <row r="43" spans="1:25" s="78" customFormat="1" ht="10.5" customHeight="1" x14ac:dyDescent="0.15">
      <c r="A43" s="882" t="s">
        <v>772</v>
      </c>
      <c r="B43" s="74" t="s">
        <v>555</v>
      </c>
      <c r="C43" s="75">
        <v>8318</v>
      </c>
      <c r="D43" s="75">
        <v>37727</v>
      </c>
      <c r="E43" s="75" t="s">
        <v>555</v>
      </c>
      <c r="F43" s="75">
        <v>292510</v>
      </c>
      <c r="G43" s="75">
        <v>366233</v>
      </c>
      <c r="H43" s="75" t="s">
        <v>555</v>
      </c>
      <c r="I43" s="75">
        <v>204086</v>
      </c>
      <c r="J43" s="75">
        <v>153801</v>
      </c>
      <c r="K43" s="75" t="s">
        <v>555</v>
      </c>
      <c r="L43" s="75" t="s">
        <v>555</v>
      </c>
      <c r="M43" s="75" t="s">
        <v>555</v>
      </c>
      <c r="N43" s="75">
        <v>140912</v>
      </c>
      <c r="O43" s="75" t="s">
        <v>555</v>
      </c>
      <c r="P43" s="75">
        <v>140912</v>
      </c>
      <c r="Q43" s="75">
        <v>4348760</v>
      </c>
      <c r="R43" s="76" t="s">
        <v>99</v>
      </c>
      <c r="S43" s="77"/>
      <c r="T43" s="77"/>
      <c r="U43" s="77"/>
      <c r="V43" s="77"/>
      <c r="W43" s="77"/>
      <c r="X43" s="77"/>
      <c r="Y43" s="77"/>
    </row>
    <row r="44" spans="1:25" s="78" customFormat="1" ht="10.5" customHeight="1" x14ac:dyDescent="0.15">
      <c r="A44" s="883" t="s">
        <v>773</v>
      </c>
      <c r="B44" s="78" t="s">
        <v>555</v>
      </c>
      <c r="C44" s="78" t="s">
        <v>555</v>
      </c>
      <c r="D44" s="78">
        <v>367890</v>
      </c>
      <c r="E44" s="78" t="s">
        <v>555</v>
      </c>
      <c r="F44" s="78">
        <v>34672</v>
      </c>
      <c r="G44" s="78">
        <v>259030</v>
      </c>
      <c r="H44" s="78">
        <v>92778</v>
      </c>
      <c r="I44" s="78">
        <v>178283</v>
      </c>
      <c r="J44" s="78">
        <v>52915</v>
      </c>
      <c r="K44" s="78" t="s">
        <v>555</v>
      </c>
      <c r="L44" s="78" t="s">
        <v>555</v>
      </c>
      <c r="M44" s="78">
        <v>45647</v>
      </c>
      <c r="N44" s="78">
        <v>317870</v>
      </c>
      <c r="O44" s="78">
        <v>104949</v>
      </c>
      <c r="P44" s="78">
        <v>212921</v>
      </c>
      <c r="Q44" s="78">
        <v>3247147</v>
      </c>
      <c r="R44" s="80" t="s">
        <v>233</v>
      </c>
      <c r="S44" s="77"/>
      <c r="T44" s="77"/>
      <c r="U44" s="77"/>
      <c r="V44" s="77"/>
      <c r="W44" s="77"/>
      <c r="X44" s="77"/>
      <c r="Y44" s="77"/>
    </row>
    <row r="45" spans="1:25" s="78" customFormat="1" ht="10.5" customHeight="1" x14ac:dyDescent="0.15">
      <c r="A45" s="883" t="s">
        <v>774</v>
      </c>
      <c r="B45" s="78" t="s">
        <v>555</v>
      </c>
      <c r="C45" s="78" t="s">
        <v>555</v>
      </c>
      <c r="D45" s="78">
        <v>493567</v>
      </c>
      <c r="E45" s="78" t="s">
        <v>555</v>
      </c>
      <c r="F45" s="78">
        <v>131655</v>
      </c>
      <c r="G45" s="78">
        <v>63607</v>
      </c>
      <c r="H45" s="78" t="s">
        <v>555</v>
      </c>
      <c r="I45" s="78">
        <v>162521</v>
      </c>
      <c r="J45" s="78" t="s">
        <v>555</v>
      </c>
      <c r="K45" s="78" t="s">
        <v>555</v>
      </c>
      <c r="L45" s="78" t="s">
        <v>555</v>
      </c>
      <c r="M45" s="78" t="s">
        <v>555</v>
      </c>
      <c r="N45" s="78">
        <v>91402</v>
      </c>
      <c r="O45" s="78" t="s">
        <v>555</v>
      </c>
      <c r="P45" s="78">
        <v>91402</v>
      </c>
      <c r="Q45" s="78">
        <v>2235456</v>
      </c>
      <c r="R45" s="80" t="s">
        <v>529</v>
      </c>
      <c r="S45" s="77"/>
      <c r="T45" s="77"/>
      <c r="U45" s="77"/>
      <c r="V45" s="77"/>
      <c r="W45" s="77"/>
      <c r="X45" s="77"/>
      <c r="Y45" s="77"/>
    </row>
    <row r="46" spans="1:25" s="78" customFormat="1" ht="10.5" customHeight="1" x14ac:dyDescent="0.15">
      <c r="A46" s="883" t="s">
        <v>804</v>
      </c>
      <c r="B46" s="78">
        <v>30444</v>
      </c>
      <c r="C46" s="78">
        <v>19059</v>
      </c>
      <c r="D46" s="78">
        <v>208964</v>
      </c>
      <c r="E46" s="78">
        <v>39311</v>
      </c>
      <c r="F46" s="78">
        <v>100164</v>
      </c>
      <c r="G46" s="78">
        <v>238368</v>
      </c>
      <c r="H46" s="78" t="s">
        <v>555</v>
      </c>
      <c r="I46" s="78">
        <v>116638</v>
      </c>
      <c r="J46" s="78" t="s">
        <v>555</v>
      </c>
      <c r="K46" s="78" t="s">
        <v>555</v>
      </c>
      <c r="L46" s="78">
        <v>37722</v>
      </c>
      <c r="M46" s="78">
        <v>45373</v>
      </c>
      <c r="N46" s="78">
        <v>130531</v>
      </c>
      <c r="O46" s="78" t="s">
        <v>555</v>
      </c>
      <c r="P46" s="78">
        <v>130531</v>
      </c>
      <c r="Q46" s="78">
        <v>1455036</v>
      </c>
      <c r="R46" s="80" t="s">
        <v>599</v>
      </c>
      <c r="S46" s="77"/>
      <c r="T46" s="77"/>
      <c r="U46" s="77"/>
      <c r="V46" s="77"/>
      <c r="W46" s="77"/>
      <c r="X46" s="77"/>
      <c r="Y46" s="77"/>
    </row>
    <row r="47" spans="1:25" s="78" customFormat="1" ht="10.5" customHeight="1" x14ac:dyDescent="0.15">
      <c r="A47" s="883" t="s">
        <v>776</v>
      </c>
      <c r="B47" s="78" t="s">
        <v>555</v>
      </c>
      <c r="C47" s="78" t="s">
        <v>555</v>
      </c>
      <c r="D47" s="78">
        <v>97712</v>
      </c>
      <c r="E47" s="78" t="s">
        <v>555</v>
      </c>
      <c r="F47" s="78">
        <v>174097</v>
      </c>
      <c r="G47" s="78">
        <v>280165</v>
      </c>
      <c r="H47" s="78" t="s">
        <v>555</v>
      </c>
      <c r="I47" s="78">
        <v>74811</v>
      </c>
      <c r="J47" s="78">
        <v>75268</v>
      </c>
      <c r="K47" s="78">
        <v>49841</v>
      </c>
      <c r="L47" s="78" t="s">
        <v>555</v>
      </c>
      <c r="M47" s="78" t="s">
        <v>555</v>
      </c>
      <c r="N47" s="78">
        <v>368422</v>
      </c>
      <c r="O47" s="78">
        <v>95195</v>
      </c>
      <c r="P47" s="78">
        <v>273227</v>
      </c>
      <c r="Q47" s="78">
        <v>120915</v>
      </c>
      <c r="R47" s="80" t="s">
        <v>777</v>
      </c>
      <c r="S47" s="77"/>
      <c r="T47" s="77"/>
      <c r="U47" s="77"/>
      <c r="V47" s="77"/>
      <c r="W47" s="77"/>
      <c r="X47" s="77"/>
      <c r="Y47" s="77"/>
    </row>
    <row r="48" spans="1:25" s="78" customFormat="1" ht="10.5" customHeight="1" x14ac:dyDescent="0.15">
      <c r="A48" s="883"/>
      <c r="R48" s="80"/>
      <c r="S48" s="77"/>
      <c r="T48" s="77"/>
      <c r="U48" s="77"/>
      <c r="V48" s="77"/>
      <c r="W48" s="77"/>
      <c r="X48" s="77"/>
      <c r="Y48" s="77"/>
    </row>
    <row r="49" spans="1:25" s="78" customFormat="1" ht="10.5" customHeight="1" x14ac:dyDescent="0.15">
      <c r="A49" s="883" t="s">
        <v>738</v>
      </c>
      <c r="B49" s="78" t="s">
        <v>555</v>
      </c>
      <c r="C49" s="78">
        <v>19059</v>
      </c>
      <c r="D49" s="78">
        <v>185783</v>
      </c>
      <c r="E49" s="78">
        <v>39311</v>
      </c>
      <c r="F49" s="78">
        <v>124544</v>
      </c>
      <c r="G49" s="78">
        <v>220314</v>
      </c>
      <c r="H49" s="78" t="s">
        <v>555</v>
      </c>
      <c r="I49" s="78">
        <v>132561</v>
      </c>
      <c r="J49" s="78" t="s">
        <v>555</v>
      </c>
      <c r="K49" s="78">
        <v>17856</v>
      </c>
      <c r="L49" s="78">
        <v>37722</v>
      </c>
      <c r="M49" s="78" t="s">
        <v>555</v>
      </c>
      <c r="N49" s="78">
        <v>170784</v>
      </c>
      <c r="O49" s="78" t="s">
        <v>555</v>
      </c>
      <c r="P49" s="78">
        <v>170784</v>
      </c>
      <c r="Q49" s="78">
        <v>1225348</v>
      </c>
      <c r="R49" s="80" t="s">
        <v>600</v>
      </c>
      <c r="S49" s="77"/>
      <c r="T49" s="77"/>
      <c r="U49" s="77"/>
      <c r="V49" s="77"/>
      <c r="W49" s="77"/>
      <c r="X49" s="77"/>
      <c r="Y49" s="77"/>
    </row>
    <row r="50" spans="1:25" s="78" customFormat="1" ht="10.5" customHeight="1" x14ac:dyDescent="0.15">
      <c r="A50" s="883" t="s">
        <v>778</v>
      </c>
      <c r="B50" s="78" t="s">
        <v>555</v>
      </c>
      <c r="C50" s="78" t="s">
        <v>555</v>
      </c>
      <c r="D50" s="78">
        <v>71190</v>
      </c>
      <c r="E50" s="78" t="s">
        <v>555</v>
      </c>
      <c r="F50" s="78">
        <v>203631</v>
      </c>
      <c r="G50" s="78">
        <v>186264</v>
      </c>
      <c r="H50" s="78" t="s">
        <v>555</v>
      </c>
      <c r="I50" s="78">
        <v>29946</v>
      </c>
      <c r="J50" s="78">
        <v>75268</v>
      </c>
      <c r="K50" s="78">
        <v>62694</v>
      </c>
      <c r="L50" s="78" t="s">
        <v>555</v>
      </c>
      <c r="M50" s="78" t="s">
        <v>555</v>
      </c>
      <c r="N50" s="78">
        <v>283038</v>
      </c>
      <c r="O50" s="78">
        <v>95195</v>
      </c>
      <c r="P50" s="78">
        <v>187843</v>
      </c>
      <c r="Q50" s="78">
        <v>25423</v>
      </c>
      <c r="R50" s="80" t="s">
        <v>779</v>
      </c>
      <c r="S50" s="77"/>
      <c r="T50" s="77"/>
      <c r="U50" s="77"/>
      <c r="V50" s="77"/>
      <c r="W50" s="77"/>
      <c r="X50" s="77"/>
      <c r="Y50" s="77"/>
    </row>
    <row r="51" spans="1:25" s="78" customFormat="1" ht="10.5" customHeight="1" x14ac:dyDescent="0.15">
      <c r="A51" s="883"/>
      <c r="R51" s="80"/>
      <c r="S51" s="77"/>
      <c r="T51" s="77"/>
      <c r="U51" s="77"/>
      <c r="V51" s="77"/>
      <c r="W51" s="77"/>
      <c r="X51" s="77"/>
      <c r="Y51" s="77"/>
    </row>
    <row r="52" spans="1:25" s="78" customFormat="1" ht="10.5" customHeight="1" x14ac:dyDescent="0.15">
      <c r="A52" s="883" t="s">
        <v>780</v>
      </c>
      <c r="B52" s="78" t="s">
        <v>555</v>
      </c>
      <c r="C52" s="78" t="s">
        <v>555</v>
      </c>
      <c r="D52" s="78">
        <v>65905</v>
      </c>
      <c r="E52" s="78" t="s">
        <v>555</v>
      </c>
      <c r="F52" s="78">
        <v>55637</v>
      </c>
      <c r="G52" s="78">
        <v>93901</v>
      </c>
      <c r="H52" s="78" t="s">
        <v>555</v>
      </c>
      <c r="I52" s="78">
        <v>44865</v>
      </c>
      <c r="J52" s="78" t="s">
        <v>555</v>
      </c>
      <c r="K52" s="78">
        <v>17856</v>
      </c>
      <c r="L52" s="78" t="s">
        <v>555</v>
      </c>
      <c r="M52" s="78" t="s">
        <v>555</v>
      </c>
      <c r="N52" s="78">
        <v>85384</v>
      </c>
      <c r="O52" s="78" t="s">
        <v>555</v>
      </c>
      <c r="P52" s="78">
        <v>85384</v>
      </c>
      <c r="Q52" s="78">
        <v>95492</v>
      </c>
      <c r="R52" s="80" t="s">
        <v>601</v>
      </c>
      <c r="S52" s="77"/>
      <c r="T52" s="77"/>
      <c r="U52" s="77"/>
      <c r="V52" s="77"/>
      <c r="W52" s="77"/>
      <c r="X52" s="77"/>
      <c r="Y52" s="77"/>
    </row>
    <row r="53" spans="1:25" s="78" customFormat="1" ht="10.5" customHeight="1" x14ac:dyDescent="0.15">
      <c r="A53" s="883" t="s">
        <v>781</v>
      </c>
      <c r="B53" s="78" t="s">
        <v>555</v>
      </c>
      <c r="C53" s="78" t="s">
        <v>555</v>
      </c>
      <c r="D53" s="78">
        <v>31807</v>
      </c>
      <c r="E53" s="78" t="s">
        <v>555</v>
      </c>
      <c r="F53" s="78">
        <v>55033</v>
      </c>
      <c r="G53" s="78">
        <v>65834</v>
      </c>
      <c r="H53" s="78" t="s">
        <v>555</v>
      </c>
      <c r="I53" s="78" t="s">
        <v>555</v>
      </c>
      <c r="J53" s="78" t="s">
        <v>555</v>
      </c>
      <c r="K53" s="78" t="s">
        <v>555</v>
      </c>
      <c r="L53" s="78" t="s">
        <v>555</v>
      </c>
      <c r="M53" s="78" t="s">
        <v>555</v>
      </c>
      <c r="N53" s="78">
        <v>93515</v>
      </c>
      <c r="O53" s="78">
        <v>47441</v>
      </c>
      <c r="P53" s="78">
        <v>46074</v>
      </c>
      <c r="Q53" s="78" t="s">
        <v>555</v>
      </c>
      <c r="R53" s="80" t="s">
        <v>100</v>
      </c>
      <c r="S53" s="77"/>
      <c r="T53" s="77"/>
      <c r="U53" s="77"/>
      <c r="V53" s="77"/>
      <c r="W53" s="77"/>
      <c r="X53" s="77"/>
      <c r="Y53" s="77"/>
    </row>
    <row r="54" spans="1:25" s="78" customFormat="1" ht="10.5" customHeight="1" x14ac:dyDescent="0.15">
      <c r="A54" s="883" t="s">
        <v>819</v>
      </c>
      <c r="B54" s="78" t="s">
        <v>555</v>
      </c>
      <c r="C54" s="78" t="s">
        <v>555</v>
      </c>
      <c r="D54" s="78" t="s">
        <v>555</v>
      </c>
      <c r="E54" s="78" t="s">
        <v>555</v>
      </c>
      <c r="F54" s="78">
        <v>31638</v>
      </c>
      <c r="G54" s="78">
        <v>66324</v>
      </c>
      <c r="H54" s="78" t="s">
        <v>555</v>
      </c>
      <c r="I54" s="78">
        <v>29946</v>
      </c>
      <c r="J54" s="78">
        <v>31681</v>
      </c>
      <c r="K54" s="78">
        <v>31985</v>
      </c>
      <c r="L54" s="78" t="s">
        <v>555</v>
      </c>
      <c r="M54" s="78" t="s">
        <v>555</v>
      </c>
      <c r="N54" s="78">
        <v>47998</v>
      </c>
      <c r="O54" s="78" t="s">
        <v>555</v>
      </c>
      <c r="P54" s="78">
        <v>47998</v>
      </c>
      <c r="Q54" s="78">
        <v>25423</v>
      </c>
      <c r="R54" s="80" t="s">
        <v>101</v>
      </c>
      <c r="S54" s="77"/>
      <c r="T54" s="77"/>
      <c r="U54" s="77"/>
      <c r="V54" s="77"/>
      <c r="W54" s="77"/>
      <c r="X54" s="77"/>
      <c r="Y54" s="77"/>
    </row>
    <row r="55" spans="1:25" s="78" customFormat="1" ht="10.5" customHeight="1" x14ac:dyDescent="0.15">
      <c r="A55" s="883" t="s">
        <v>783</v>
      </c>
      <c r="B55" s="78" t="s">
        <v>555</v>
      </c>
      <c r="C55" s="78" t="s">
        <v>555</v>
      </c>
      <c r="D55" s="78" t="s">
        <v>555</v>
      </c>
      <c r="E55" s="78" t="s">
        <v>555</v>
      </c>
      <c r="F55" s="78">
        <v>31789</v>
      </c>
      <c r="G55" s="78">
        <v>54106</v>
      </c>
      <c r="H55" s="78" t="s">
        <v>555</v>
      </c>
      <c r="I55" s="78" t="s">
        <v>555</v>
      </c>
      <c r="J55" s="78">
        <v>43587</v>
      </c>
      <c r="K55" s="78" t="s">
        <v>555</v>
      </c>
      <c r="L55" s="78" t="s">
        <v>555</v>
      </c>
      <c r="M55" s="78" t="s">
        <v>555</v>
      </c>
      <c r="N55" s="78">
        <v>141525</v>
      </c>
      <c r="O55" s="78">
        <v>47754</v>
      </c>
      <c r="P55" s="78">
        <v>93771</v>
      </c>
      <c r="Q55" s="78" t="s">
        <v>555</v>
      </c>
      <c r="R55" s="80" t="s">
        <v>102</v>
      </c>
      <c r="S55" s="77"/>
      <c r="T55" s="77"/>
      <c r="U55" s="77"/>
      <c r="V55" s="77"/>
      <c r="W55" s="77"/>
      <c r="X55" s="77"/>
      <c r="Y55" s="77"/>
    </row>
    <row r="56" spans="1:25" s="78" customFormat="1" ht="10.5" customHeight="1" x14ac:dyDescent="0.15">
      <c r="A56" s="883" t="s">
        <v>784</v>
      </c>
      <c r="B56" s="78" t="s">
        <v>555</v>
      </c>
      <c r="C56" s="78" t="s">
        <v>555</v>
      </c>
      <c r="D56" s="78">
        <v>39383</v>
      </c>
      <c r="E56" s="78" t="s">
        <v>555</v>
      </c>
      <c r="F56" s="78">
        <v>85171</v>
      </c>
      <c r="G56" s="78" t="s">
        <v>555</v>
      </c>
      <c r="H56" s="78" t="s">
        <v>555</v>
      </c>
      <c r="I56" s="78" t="s">
        <v>555</v>
      </c>
      <c r="J56" s="78" t="s">
        <v>555</v>
      </c>
      <c r="K56" s="78">
        <v>30709</v>
      </c>
      <c r="L56" s="78" t="s">
        <v>555</v>
      </c>
      <c r="M56" s="78" t="s">
        <v>555</v>
      </c>
      <c r="N56" s="78" t="s">
        <v>555</v>
      </c>
      <c r="O56" s="78" t="s">
        <v>555</v>
      </c>
      <c r="P56" s="78" t="s">
        <v>555</v>
      </c>
      <c r="Q56" s="78" t="s">
        <v>555</v>
      </c>
      <c r="R56" s="80" t="s">
        <v>785</v>
      </c>
      <c r="S56" s="77"/>
      <c r="T56" s="77"/>
      <c r="U56" s="77"/>
      <c r="V56" s="77"/>
      <c r="W56" s="77"/>
      <c r="X56" s="77"/>
      <c r="Y56" s="77"/>
    </row>
    <row r="57" spans="1:25" s="78" customFormat="1" ht="10.5" customHeight="1" x14ac:dyDescent="0.15">
      <c r="A57" s="883"/>
      <c r="R57" s="80"/>
      <c r="S57" s="77"/>
      <c r="T57" s="77"/>
      <c r="U57" s="77"/>
      <c r="V57" s="77"/>
      <c r="W57" s="77"/>
      <c r="X57" s="77"/>
      <c r="Y57" s="77"/>
    </row>
    <row r="58" spans="1:25" s="78" customFormat="1" ht="10.5" customHeight="1" x14ac:dyDescent="0.15">
      <c r="A58" s="883" t="s">
        <v>786</v>
      </c>
      <c r="B58" s="78" t="s">
        <v>555</v>
      </c>
      <c r="C58" s="78" t="s">
        <v>555</v>
      </c>
      <c r="D58" s="78">
        <v>28307</v>
      </c>
      <c r="E58" s="78" t="s">
        <v>555</v>
      </c>
      <c r="F58" s="78">
        <v>31384</v>
      </c>
      <c r="G58" s="78">
        <v>31573</v>
      </c>
      <c r="H58" s="78" t="s">
        <v>555</v>
      </c>
      <c r="I58" s="78">
        <v>30702</v>
      </c>
      <c r="J58" s="78" t="s">
        <v>555</v>
      </c>
      <c r="K58" s="78" t="s">
        <v>555</v>
      </c>
      <c r="L58" s="78" t="s">
        <v>555</v>
      </c>
      <c r="M58" s="78" t="s">
        <v>555</v>
      </c>
      <c r="N58" s="78">
        <v>37745</v>
      </c>
      <c r="O58" s="78" t="s">
        <v>555</v>
      </c>
      <c r="P58" s="78">
        <v>37745</v>
      </c>
      <c r="Q58" s="78">
        <v>95492</v>
      </c>
      <c r="R58" s="80" t="s">
        <v>602</v>
      </c>
      <c r="S58" s="77"/>
      <c r="T58" s="77"/>
      <c r="U58" s="77"/>
      <c r="V58" s="77"/>
      <c r="W58" s="77"/>
      <c r="X58" s="77"/>
      <c r="Y58" s="77"/>
    </row>
    <row r="59" spans="1:25" s="78" customFormat="1" ht="10.5" customHeight="1" x14ac:dyDescent="0.15">
      <c r="A59" s="883" t="s">
        <v>787</v>
      </c>
      <c r="B59" s="78" t="s">
        <v>555</v>
      </c>
      <c r="C59" s="78" t="s">
        <v>555</v>
      </c>
      <c r="D59" s="78">
        <v>37598</v>
      </c>
      <c r="E59" s="78" t="s">
        <v>555</v>
      </c>
      <c r="F59" s="78">
        <v>24253</v>
      </c>
      <c r="G59" s="78">
        <v>29095</v>
      </c>
      <c r="H59" s="78" t="s">
        <v>555</v>
      </c>
      <c r="I59" s="78" t="s">
        <v>555</v>
      </c>
      <c r="J59" s="78" t="s">
        <v>555</v>
      </c>
      <c r="K59" s="78" t="s">
        <v>555</v>
      </c>
      <c r="L59" s="78" t="s">
        <v>555</v>
      </c>
      <c r="M59" s="78" t="s">
        <v>555</v>
      </c>
      <c r="N59" s="78" t="s">
        <v>555</v>
      </c>
      <c r="O59" s="78" t="s">
        <v>555</v>
      </c>
      <c r="P59" s="78" t="s">
        <v>555</v>
      </c>
      <c r="Q59" s="78" t="s">
        <v>555</v>
      </c>
      <c r="R59" s="80" t="s">
        <v>86</v>
      </c>
      <c r="S59" s="77"/>
      <c r="T59" s="77"/>
      <c r="U59" s="77"/>
      <c r="V59" s="77"/>
      <c r="W59" s="77"/>
      <c r="X59" s="77"/>
      <c r="Y59" s="77"/>
    </row>
    <row r="60" spans="1:25" s="78" customFormat="1" ht="10.5" customHeight="1" x14ac:dyDescent="0.15">
      <c r="A60" s="883" t="s">
        <v>800</v>
      </c>
      <c r="B60" s="78" t="s">
        <v>555</v>
      </c>
      <c r="C60" s="78" t="s">
        <v>555</v>
      </c>
      <c r="D60" s="78" t="s">
        <v>555</v>
      </c>
      <c r="E60" s="78" t="s">
        <v>555</v>
      </c>
      <c r="F60" s="78" t="s">
        <v>555</v>
      </c>
      <c r="G60" s="78">
        <v>33233</v>
      </c>
      <c r="H60" s="78" t="s">
        <v>555</v>
      </c>
      <c r="I60" s="78">
        <v>14163</v>
      </c>
      <c r="J60" s="78" t="s">
        <v>555</v>
      </c>
      <c r="K60" s="78">
        <v>17856</v>
      </c>
      <c r="L60" s="78" t="s">
        <v>555</v>
      </c>
      <c r="M60" s="78" t="s">
        <v>555</v>
      </c>
      <c r="N60" s="78">
        <v>47639</v>
      </c>
      <c r="O60" s="78" t="s">
        <v>555</v>
      </c>
      <c r="P60" s="78">
        <v>47639</v>
      </c>
      <c r="Q60" s="78" t="s">
        <v>555</v>
      </c>
      <c r="R60" s="80" t="s">
        <v>87</v>
      </c>
      <c r="S60" s="77"/>
      <c r="T60" s="77"/>
      <c r="U60" s="77"/>
      <c r="V60" s="77"/>
      <c r="W60" s="77"/>
      <c r="X60" s="77"/>
      <c r="Y60" s="77"/>
    </row>
    <row r="61" spans="1:25" s="78" customFormat="1" ht="10.5" customHeight="1" x14ac:dyDescent="0.15">
      <c r="A61" s="883" t="s">
        <v>789</v>
      </c>
      <c r="B61" s="78" t="s">
        <v>555</v>
      </c>
      <c r="C61" s="78" t="s">
        <v>555</v>
      </c>
      <c r="D61" s="78" t="s">
        <v>555</v>
      </c>
      <c r="E61" s="78" t="s">
        <v>555</v>
      </c>
      <c r="F61" s="78" t="s">
        <v>555</v>
      </c>
      <c r="G61" s="78" t="s">
        <v>555</v>
      </c>
      <c r="H61" s="78" t="s">
        <v>555</v>
      </c>
      <c r="I61" s="78" t="s">
        <v>555</v>
      </c>
      <c r="J61" s="78" t="s">
        <v>555</v>
      </c>
      <c r="K61" s="78" t="s">
        <v>555</v>
      </c>
      <c r="L61" s="78" t="s">
        <v>555</v>
      </c>
      <c r="M61" s="78" t="s">
        <v>555</v>
      </c>
      <c r="N61" s="78" t="s">
        <v>555</v>
      </c>
      <c r="O61" s="78" t="s">
        <v>555</v>
      </c>
      <c r="P61" s="78" t="s">
        <v>555</v>
      </c>
      <c r="Q61" s="78" t="s">
        <v>555</v>
      </c>
      <c r="R61" s="80" t="s">
        <v>88</v>
      </c>
      <c r="S61" s="77"/>
      <c r="T61" s="77"/>
      <c r="U61" s="77"/>
      <c r="V61" s="77"/>
      <c r="W61" s="77"/>
      <c r="X61" s="77"/>
      <c r="Y61" s="77"/>
    </row>
    <row r="62" spans="1:25" s="78" customFormat="1" ht="10.5" customHeight="1" x14ac:dyDescent="0.15">
      <c r="A62" s="883" t="s">
        <v>823</v>
      </c>
      <c r="B62" s="78" t="s">
        <v>555</v>
      </c>
      <c r="C62" s="78" t="s">
        <v>555</v>
      </c>
      <c r="D62" s="78" t="s">
        <v>555</v>
      </c>
      <c r="E62" s="78" t="s">
        <v>555</v>
      </c>
      <c r="F62" s="78">
        <v>28482</v>
      </c>
      <c r="G62" s="78">
        <v>32747</v>
      </c>
      <c r="H62" s="78" t="s">
        <v>555</v>
      </c>
      <c r="I62" s="78" t="s">
        <v>555</v>
      </c>
      <c r="J62" s="78" t="s">
        <v>555</v>
      </c>
      <c r="K62" s="78" t="s">
        <v>555</v>
      </c>
      <c r="L62" s="78" t="s">
        <v>555</v>
      </c>
      <c r="M62" s="78" t="s">
        <v>555</v>
      </c>
      <c r="N62" s="78" t="s">
        <v>555</v>
      </c>
      <c r="O62" s="78" t="s">
        <v>555</v>
      </c>
      <c r="P62" s="78" t="s">
        <v>555</v>
      </c>
      <c r="Q62" s="78" t="s">
        <v>555</v>
      </c>
      <c r="R62" s="81" t="s">
        <v>103</v>
      </c>
      <c r="S62" s="77"/>
      <c r="T62" s="77"/>
      <c r="U62" s="77"/>
      <c r="V62" s="77"/>
      <c r="W62" s="77"/>
      <c r="X62" s="77"/>
      <c r="Y62" s="77"/>
    </row>
    <row r="63" spans="1:25" s="78" customFormat="1" ht="10.5" customHeight="1" x14ac:dyDescent="0.15">
      <c r="A63" s="883" t="s">
        <v>791</v>
      </c>
      <c r="B63" s="78" t="s">
        <v>555</v>
      </c>
      <c r="C63" s="78" t="s">
        <v>555</v>
      </c>
      <c r="D63" s="78">
        <v>31807</v>
      </c>
      <c r="E63" s="78" t="s">
        <v>555</v>
      </c>
      <c r="F63" s="78">
        <v>26551</v>
      </c>
      <c r="G63" s="78">
        <v>33087</v>
      </c>
      <c r="H63" s="78" t="s">
        <v>555</v>
      </c>
      <c r="I63" s="78" t="s">
        <v>555</v>
      </c>
      <c r="J63" s="78" t="s">
        <v>555</v>
      </c>
      <c r="K63" s="78" t="s">
        <v>555</v>
      </c>
      <c r="L63" s="78" t="s">
        <v>555</v>
      </c>
      <c r="M63" s="78" t="s">
        <v>555</v>
      </c>
      <c r="N63" s="78">
        <v>93515</v>
      </c>
      <c r="O63" s="78">
        <v>47441</v>
      </c>
      <c r="P63" s="78">
        <v>46074</v>
      </c>
      <c r="Q63" s="78" t="s">
        <v>555</v>
      </c>
      <c r="R63" s="80" t="s">
        <v>104</v>
      </c>
      <c r="S63" s="77"/>
      <c r="T63" s="77"/>
      <c r="U63" s="77"/>
      <c r="V63" s="77"/>
      <c r="W63" s="77"/>
      <c r="X63" s="77"/>
      <c r="Y63" s="77"/>
    </row>
    <row r="64" spans="1:25" s="78" customFormat="1" ht="10.5" customHeight="1" x14ac:dyDescent="0.15">
      <c r="A64" s="883" t="s">
        <v>806</v>
      </c>
      <c r="B64" s="78" t="s">
        <v>555</v>
      </c>
      <c r="C64" s="78" t="s">
        <v>555</v>
      </c>
      <c r="D64" s="78" t="s">
        <v>555</v>
      </c>
      <c r="E64" s="78" t="s">
        <v>555</v>
      </c>
      <c r="F64" s="78" t="s">
        <v>555</v>
      </c>
      <c r="G64" s="78">
        <v>31567</v>
      </c>
      <c r="H64" s="78" t="s">
        <v>555</v>
      </c>
      <c r="I64" s="78" t="s">
        <v>555</v>
      </c>
      <c r="J64" s="78">
        <v>31681</v>
      </c>
      <c r="K64" s="78">
        <v>31985</v>
      </c>
      <c r="L64" s="78" t="s">
        <v>555</v>
      </c>
      <c r="M64" s="78" t="s">
        <v>555</v>
      </c>
      <c r="N64" s="78" t="s">
        <v>555</v>
      </c>
      <c r="O64" s="78" t="s">
        <v>555</v>
      </c>
      <c r="P64" s="78" t="s">
        <v>555</v>
      </c>
      <c r="Q64" s="78">
        <v>25423</v>
      </c>
      <c r="R64" s="80" t="s">
        <v>105</v>
      </c>
      <c r="S64" s="77"/>
      <c r="T64" s="77"/>
      <c r="U64" s="77"/>
      <c r="V64" s="77"/>
      <c r="W64" s="77"/>
      <c r="X64" s="77"/>
      <c r="Y64" s="77"/>
    </row>
    <row r="65" spans="1:25" s="78" customFormat="1" ht="10.5" customHeight="1" x14ac:dyDescent="0.15">
      <c r="A65" s="883" t="s">
        <v>793</v>
      </c>
      <c r="B65" s="78" t="s">
        <v>555</v>
      </c>
      <c r="C65" s="78" t="s">
        <v>555</v>
      </c>
      <c r="D65" s="78" t="s">
        <v>555</v>
      </c>
      <c r="E65" s="78" t="s">
        <v>555</v>
      </c>
      <c r="F65" s="78" t="s">
        <v>555</v>
      </c>
      <c r="G65" s="78">
        <v>34757</v>
      </c>
      <c r="H65" s="78" t="s">
        <v>555</v>
      </c>
      <c r="I65" s="78" t="s">
        <v>555</v>
      </c>
      <c r="J65" s="78" t="s">
        <v>555</v>
      </c>
      <c r="K65" s="78" t="s">
        <v>555</v>
      </c>
      <c r="L65" s="78" t="s">
        <v>555</v>
      </c>
      <c r="M65" s="78" t="s">
        <v>555</v>
      </c>
      <c r="N65" s="78">
        <v>47998</v>
      </c>
      <c r="O65" s="78" t="s">
        <v>555</v>
      </c>
      <c r="P65" s="78">
        <v>47998</v>
      </c>
      <c r="Q65" s="78" t="s">
        <v>555</v>
      </c>
      <c r="R65" s="80" t="s">
        <v>106</v>
      </c>
      <c r="S65" s="77"/>
      <c r="T65" s="77"/>
      <c r="U65" s="77"/>
      <c r="V65" s="77"/>
      <c r="W65" s="77"/>
      <c r="X65" s="77"/>
      <c r="Y65" s="77"/>
    </row>
    <row r="66" spans="1:25" s="78" customFormat="1" ht="10.5" customHeight="1" x14ac:dyDescent="0.15">
      <c r="A66" s="883" t="s">
        <v>794</v>
      </c>
      <c r="B66" s="78" t="s">
        <v>555</v>
      </c>
      <c r="C66" s="78" t="s">
        <v>555</v>
      </c>
      <c r="D66" s="78" t="s">
        <v>555</v>
      </c>
      <c r="E66" s="78" t="s">
        <v>555</v>
      </c>
      <c r="F66" s="78">
        <v>31638</v>
      </c>
      <c r="G66" s="78" t="s">
        <v>555</v>
      </c>
      <c r="H66" s="78" t="s">
        <v>555</v>
      </c>
      <c r="I66" s="78">
        <v>29946</v>
      </c>
      <c r="J66" s="78" t="s">
        <v>555</v>
      </c>
      <c r="K66" s="78" t="s">
        <v>555</v>
      </c>
      <c r="L66" s="78" t="s">
        <v>555</v>
      </c>
      <c r="M66" s="78" t="s">
        <v>555</v>
      </c>
      <c r="N66" s="78" t="s">
        <v>555</v>
      </c>
      <c r="O66" s="78" t="s">
        <v>555</v>
      </c>
      <c r="P66" s="78" t="s">
        <v>555</v>
      </c>
      <c r="Q66" s="78" t="s">
        <v>555</v>
      </c>
      <c r="R66" s="80" t="s">
        <v>107</v>
      </c>
      <c r="S66" s="77"/>
      <c r="T66" s="77"/>
      <c r="U66" s="77"/>
      <c r="V66" s="77"/>
      <c r="W66" s="77"/>
      <c r="X66" s="77"/>
      <c r="Y66" s="77"/>
    </row>
    <row r="67" spans="1:25" s="78" customFormat="1" ht="10.5" customHeight="1" x14ac:dyDescent="0.15">
      <c r="A67" s="883" t="s">
        <v>814</v>
      </c>
      <c r="B67" s="78" t="s">
        <v>555</v>
      </c>
      <c r="C67" s="78" t="s">
        <v>555</v>
      </c>
      <c r="D67" s="78" t="s">
        <v>555</v>
      </c>
      <c r="E67" s="78" t="s">
        <v>555</v>
      </c>
      <c r="F67" s="78">
        <v>31789</v>
      </c>
      <c r="G67" s="78" t="s">
        <v>555</v>
      </c>
      <c r="H67" s="78" t="s">
        <v>555</v>
      </c>
      <c r="I67" s="78" t="s">
        <v>555</v>
      </c>
      <c r="J67" s="78" t="s">
        <v>555</v>
      </c>
      <c r="K67" s="78" t="s">
        <v>555</v>
      </c>
      <c r="L67" s="78" t="s">
        <v>555</v>
      </c>
      <c r="M67" s="78" t="s">
        <v>555</v>
      </c>
      <c r="N67" s="78" t="s">
        <v>555</v>
      </c>
      <c r="O67" s="78" t="s">
        <v>555</v>
      </c>
      <c r="P67" s="78" t="s">
        <v>555</v>
      </c>
      <c r="Q67" s="78" t="s">
        <v>555</v>
      </c>
      <c r="R67" s="80" t="s">
        <v>89</v>
      </c>
      <c r="S67" s="77"/>
      <c r="T67" s="77"/>
      <c r="U67" s="77"/>
      <c r="V67" s="77"/>
      <c r="W67" s="77"/>
      <c r="X67" s="77"/>
      <c r="Y67" s="77"/>
    </row>
    <row r="68" spans="1:25" s="78" customFormat="1" ht="10.5" customHeight="1" x14ac:dyDescent="0.15">
      <c r="A68" s="883" t="s">
        <v>796</v>
      </c>
      <c r="B68" s="78" t="s">
        <v>555</v>
      </c>
      <c r="C68" s="78" t="s">
        <v>555</v>
      </c>
      <c r="D68" s="78" t="s">
        <v>555</v>
      </c>
      <c r="E68" s="78" t="s">
        <v>555</v>
      </c>
      <c r="F68" s="78" t="s">
        <v>555</v>
      </c>
      <c r="G68" s="78">
        <v>26326</v>
      </c>
      <c r="H68" s="78" t="s">
        <v>555</v>
      </c>
      <c r="I68" s="78" t="s">
        <v>555</v>
      </c>
      <c r="J68" s="78" t="s">
        <v>555</v>
      </c>
      <c r="K68" s="78" t="s">
        <v>555</v>
      </c>
      <c r="L68" s="78" t="s">
        <v>555</v>
      </c>
      <c r="M68" s="78" t="s">
        <v>555</v>
      </c>
      <c r="N68" s="78">
        <v>47879</v>
      </c>
      <c r="O68" s="78" t="s">
        <v>555</v>
      </c>
      <c r="P68" s="78">
        <v>47879</v>
      </c>
      <c r="Q68" s="78" t="s">
        <v>555</v>
      </c>
      <c r="R68" s="80" t="s">
        <v>90</v>
      </c>
      <c r="S68" s="77"/>
      <c r="T68" s="77"/>
      <c r="U68" s="77"/>
      <c r="V68" s="77"/>
      <c r="W68" s="77"/>
      <c r="X68" s="77"/>
      <c r="Y68" s="77"/>
    </row>
    <row r="69" spans="1:25" s="78" customFormat="1" ht="10.5" customHeight="1" x14ac:dyDescent="0.15">
      <c r="A69" s="883" t="s">
        <v>797</v>
      </c>
      <c r="B69" s="78" t="s">
        <v>555</v>
      </c>
      <c r="C69" s="78" t="s">
        <v>555</v>
      </c>
      <c r="D69" s="78" t="s">
        <v>555</v>
      </c>
      <c r="E69" s="78" t="s">
        <v>555</v>
      </c>
      <c r="F69" s="78" t="s">
        <v>555</v>
      </c>
      <c r="G69" s="78">
        <v>27780</v>
      </c>
      <c r="H69" s="78" t="s">
        <v>555</v>
      </c>
      <c r="I69" s="78" t="s">
        <v>555</v>
      </c>
      <c r="J69" s="78">
        <v>43587</v>
      </c>
      <c r="K69" s="78" t="s">
        <v>555</v>
      </c>
      <c r="L69" s="78" t="s">
        <v>555</v>
      </c>
      <c r="M69" s="78" t="s">
        <v>555</v>
      </c>
      <c r="N69" s="78">
        <v>93646</v>
      </c>
      <c r="O69" s="78">
        <v>47754</v>
      </c>
      <c r="P69" s="78">
        <v>45892</v>
      </c>
      <c r="Q69" s="78" t="s">
        <v>555</v>
      </c>
      <c r="R69" s="80" t="s">
        <v>91</v>
      </c>
      <c r="S69" s="77"/>
      <c r="T69" s="77"/>
      <c r="U69" s="77"/>
      <c r="V69" s="77"/>
      <c r="W69" s="77"/>
      <c r="X69" s="77"/>
      <c r="Y69" s="77"/>
    </row>
    <row r="70" spans="1:25" s="78" customFormat="1" ht="10.5" customHeight="1" x14ac:dyDescent="0.15">
      <c r="A70" s="883" t="s">
        <v>798</v>
      </c>
      <c r="B70" s="78" t="s">
        <v>555</v>
      </c>
      <c r="C70" s="78" t="s">
        <v>555</v>
      </c>
      <c r="D70" s="78" t="s">
        <v>555</v>
      </c>
      <c r="E70" s="78" t="s">
        <v>555</v>
      </c>
      <c r="F70" s="78">
        <v>43273</v>
      </c>
      <c r="G70" s="78" t="s">
        <v>555</v>
      </c>
      <c r="H70" s="78" t="s">
        <v>555</v>
      </c>
      <c r="I70" s="78" t="s">
        <v>555</v>
      </c>
      <c r="J70" s="78" t="s">
        <v>555</v>
      </c>
      <c r="K70" s="78" t="s">
        <v>555</v>
      </c>
      <c r="L70" s="78" t="s">
        <v>555</v>
      </c>
      <c r="M70" s="78" t="s">
        <v>555</v>
      </c>
      <c r="N70" s="78" t="s">
        <v>555</v>
      </c>
      <c r="O70" s="78" t="s">
        <v>555</v>
      </c>
      <c r="P70" s="78" t="s">
        <v>555</v>
      </c>
      <c r="Q70" s="78" t="s">
        <v>555</v>
      </c>
      <c r="R70" s="80" t="s">
        <v>799</v>
      </c>
      <c r="S70" s="77"/>
      <c r="T70" s="77"/>
      <c r="U70" s="77"/>
      <c r="V70" s="77"/>
      <c r="W70" s="77"/>
      <c r="X70" s="77"/>
      <c r="Y70" s="77"/>
    </row>
    <row r="71" spans="1:25" s="78" customFormat="1" ht="10.5" customHeight="1" x14ac:dyDescent="0.15">
      <c r="A71" s="883" t="s">
        <v>787</v>
      </c>
      <c r="B71" s="78" t="s">
        <v>555</v>
      </c>
      <c r="C71" s="78" t="s">
        <v>555</v>
      </c>
      <c r="D71" s="78" t="s">
        <v>555</v>
      </c>
      <c r="E71" s="78" t="s">
        <v>555</v>
      </c>
      <c r="F71" s="78" t="s">
        <v>555</v>
      </c>
      <c r="G71" s="78" t="s">
        <v>555</v>
      </c>
      <c r="H71" s="78" t="s">
        <v>555</v>
      </c>
      <c r="I71" s="78" t="s">
        <v>555</v>
      </c>
      <c r="J71" s="78" t="s">
        <v>555</v>
      </c>
      <c r="K71" s="78" t="s">
        <v>555</v>
      </c>
      <c r="L71" s="78" t="s">
        <v>555</v>
      </c>
      <c r="M71" s="78" t="s">
        <v>555</v>
      </c>
      <c r="N71" s="78" t="s">
        <v>555</v>
      </c>
      <c r="O71" s="78" t="s">
        <v>555</v>
      </c>
      <c r="P71" s="78" t="s">
        <v>555</v>
      </c>
      <c r="Q71" s="78" t="s">
        <v>555</v>
      </c>
      <c r="R71" s="80" t="s">
        <v>86</v>
      </c>
      <c r="S71" s="77"/>
      <c r="T71" s="77"/>
      <c r="U71" s="77"/>
      <c r="V71" s="77"/>
      <c r="W71" s="77"/>
      <c r="X71" s="77"/>
      <c r="Y71" s="77"/>
    </row>
    <row r="72" spans="1:25" s="78" customFormat="1" ht="10.5" customHeight="1" x14ac:dyDescent="0.15">
      <c r="A72" s="884" t="s">
        <v>800</v>
      </c>
      <c r="B72" s="82" t="s">
        <v>555</v>
      </c>
      <c r="C72" s="83" t="s">
        <v>555</v>
      </c>
      <c r="D72" s="83">
        <v>39383</v>
      </c>
      <c r="E72" s="83" t="s">
        <v>555</v>
      </c>
      <c r="F72" s="83">
        <v>41898</v>
      </c>
      <c r="G72" s="83" t="s">
        <v>555</v>
      </c>
      <c r="H72" s="83" t="s">
        <v>555</v>
      </c>
      <c r="I72" s="83" t="s">
        <v>555</v>
      </c>
      <c r="J72" s="83" t="s">
        <v>555</v>
      </c>
      <c r="K72" s="83">
        <v>30709</v>
      </c>
      <c r="L72" s="83" t="s">
        <v>555</v>
      </c>
      <c r="M72" s="83" t="s">
        <v>555</v>
      </c>
      <c r="N72" s="83" t="s">
        <v>555</v>
      </c>
      <c r="O72" s="83" t="s">
        <v>555</v>
      </c>
      <c r="P72" s="83" t="s">
        <v>555</v>
      </c>
      <c r="Q72" s="83" t="s">
        <v>555</v>
      </c>
      <c r="R72" s="84" t="s">
        <v>87</v>
      </c>
      <c r="S72" s="77"/>
      <c r="T72" s="77"/>
      <c r="U72" s="77"/>
      <c r="V72" s="77"/>
      <c r="W72" s="77"/>
      <c r="X72" s="77"/>
      <c r="Y72" s="77"/>
    </row>
    <row r="73" spans="1:25" ht="23.25" customHeight="1" x14ac:dyDescent="0.25">
      <c r="I73" s="85" t="s">
        <v>108</v>
      </c>
      <c r="Q73" s="87" t="s">
        <v>85</v>
      </c>
    </row>
    <row r="74" spans="1:25" s="21" customFormat="1" ht="11.25" customHeight="1" x14ac:dyDescent="0.15">
      <c r="A74" s="70"/>
      <c r="B74" s="86" t="s">
        <v>141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0"/>
      <c r="P74" s="39"/>
      <c r="Q74" s="72"/>
      <c r="R74" s="998" t="s">
        <v>92</v>
      </c>
      <c r="S74" s="19"/>
      <c r="T74" s="19"/>
      <c r="U74" s="19"/>
      <c r="V74" s="19"/>
      <c r="W74" s="19"/>
      <c r="X74" s="19"/>
      <c r="Y74" s="19"/>
    </row>
    <row r="75" spans="1:25" s="73" customFormat="1" ht="28.5" customHeight="1" x14ac:dyDescent="0.15">
      <c r="A75" s="37" t="s">
        <v>230</v>
      </c>
      <c r="B75" s="44" t="s">
        <v>155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88"/>
      <c r="O75" s="14" t="s">
        <v>157</v>
      </c>
      <c r="P75" s="16" t="s">
        <v>96</v>
      </c>
      <c r="Q75" s="839" t="s">
        <v>158</v>
      </c>
      <c r="R75" s="999"/>
      <c r="S75" s="15"/>
      <c r="T75" s="15"/>
      <c r="U75" s="15"/>
      <c r="V75" s="15"/>
      <c r="W75" s="15"/>
      <c r="X75" s="15"/>
      <c r="Y75" s="15"/>
    </row>
    <row r="76" spans="1:25" s="73" customFormat="1" ht="30" customHeight="1" x14ac:dyDescent="0.15">
      <c r="A76" s="37"/>
      <c r="B76" s="14" t="s">
        <v>43</v>
      </c>
      <c r="C76" s="14" t="s">
        <v>44</v>
      </c>
      <c r="D76" s="14" t="s">
        <v>45</v>
      </c>
      <c r="E76" s="14" t="s">
        <v>46</v>
      </c>
      <c r="F76" s="14" t="s">
        <v>47</v>
      </c>
      <c r="G76" s="14" t="s">
        <v>48</v>
      </c>
      <c r="H76" s="14" t="s">
        <v>610</v>
      </c>
      <c r="I76" s="14" t="s">
        <v>49</v>
      </c>
      <c r="J76" s="14" t="s">
        <v>156</v>
      </c>
      <c r="K76" s="14" t="s">
        <v>611</v>
      </c>
      <c r="L76" s="14" t="s">
        <v>612</v>
      </c>
      <c r="M76" s="14" t="s">
        <v>239</v>
      </c>
      <c r="N76" s="14" t="s">
        <v>238</v>
      </c>
      <c r="O76" s="885" t="s">
        <v>613</v>
      </c>
      <c r="P76" s="16" t="s">
        <v>50</v>
      </c>
      <c r="Q76" s="824" t="s">
        <v>23</v>
      </c>
      <c r="R76" s="999"/>
      <c r="S76" s="15"/>
      <c r="T76" s="15"/>
      <c r="U76" s="15"/>
      <c r="V76" s="15"/>
      <c r="W76" s="15"/>
      <c r="X76" s="15"/>
      <c r="Y76" s="15"/>
    </row>
    <row r="77" spans="1:25" s="73" customFormat="1" ht="12" customHeight="1" x14ac:dyDescent="0.15">
      <c r="A77" s="38"/>
      <c r="B77" s="18" t="str">
        <f>PROPER("CINTA")</f>
        <v>Cinta</v>
      </c>
      <c r="C77" s="18" t="str">
        <f>PROPER("DURI")</f>
        <v>Duri</v>
      </c>
      <c r="D77" s="18" t="str">
        <f>PROPER("SUMATR-L")</f>
        <v>Sumatr-L</v>
      </c>
      <c r="E77" s="18" t="str">
        <f>PROPER("BEKAPAI")</f>
        <v>Bekapai</v>
      </c>
      <c r="F77" s="18" t="str">
        <f>PROPER("MINAS-T")</f>
        <v>Minas-T</v>
      </c>
      <c r="G77" s="18" t="str">
        <f>PROPER("WIDURI")</f>
        <v>Widuri</v>
      </c>
      <c r="H77" s="18" t="str">
        <f>PROPER("SENIPH-C")</f>
        <v>Seniph-C</v>
      </c>
      <c r="I77" s="18" t="str">
        <f>PROPER("KAJISEMO")</f>
        <v>Kajisemo</v>
      </c>
      <c r="J77" s="18" t="str">
        <f>PROPER("HNDL-MIX")</f>
        <v>Hndl-Mix</v>
      </c>
      <c r="K77" s="18" t="str">
        <f>PROPER("TANGUH-C")</f>
        <v>Tanguh-C</v>
      </c>
      <c r="L77" s="18" t="str">
        <f>PROPER("SENORO-C")</f>
        <v>Senoro-C</v>
      </c>
      <c r="M77" s="18" t="str">
        <f>PROPER("KETAPANG")</f>
        <v>Ketapang</v>
      </c>
      <c r="N77" s="18" t="str">
        <f>PROPER("BANYU-UR")</f>
        <v>Banyu-Ur</v>
      </c>
      <c r="O77" s="18" t="str">
        <f>PROPER("SRLNK-FO")</f>
        <v>Srlnk-Fo</v>
      </c>
      <c r="P77" s="18"/>
      <c r="Q77" s="17"/>
      <c r="R77" s="1000"/>
      <c r="S77" s="15"/>
      <c r="T77" s="15"/>
      <c r="U77" s="15"/>
      <c r="V77" s="15"/>
      <c r="W77" s="15"/>
      <c r="X77" s="15"/>
      <c r="Y77" s="15"/>
    </row>
    <row r="78" spans="1:25" s="78" customFormat="1" ht="10.5" customHeight="1" x14ac:dyDescent="0.15">
      <c r="A78" s="882" t="s">
        <v>772</v>
      </c>
      <c r="B78" s="74">
        <v>70906</v>
      </c>
      <c r="C78" s="75">
        <v>1646414</v>
      </c>
      <c r="D78" s="75">
        <v>1877069</v>
      </c>
      <c r="E78" s="75">
        <v>107271</v>
      </c>
      <c r="F78" s="75">
        <v>31791</v>
      </c>
      <c r="G78" s="75">
        <v>148809</v>
      </c>
      <c r="H78" s="75">
        <v>88111</v>
      </c>
      <c r="I78" s="75">
        <v>232050</v>
      </c>
      <c r="J78" s="75">
        <v>146339</v>
      </c>
      <c r="K78" s="75" t="s">
        <v>555</v>
      </c>
      <c r="L78" s="75" t="s">
        <v>555</v>
      </c>
      <c r="M78" s="75" t="s">
        <v>555</v>
      </c>
      <c r="N78" s="75" t="s">
        <v>555</v>
      </c>
      <c r="O78" s="75">
        <v>15806</v>
      </c>
      <c r="P78" s="75">
        <v>160317956</v>
      </c>
      <c r="Q78" s="75">
        <v>9886088</v>
      </c>
      <c r="R78" s="76" t="s">
        <v>99</v>
      </c>
      <c r="S78" s="77"/>
      <c r="T78" s="77"/>
      <c r="U78" s="77"/>
      <c r="V78" s="77"/>
      <c r="W78" s="77"/>
      <c r="X78" s="77"/>
      <c r="Y78" s="77"/>
    </row>
    <row r="79" spans="1:25" s="78" customFormat="1" ht="10.5" customHeight="1" x14ac:dyDescent="0.15">
      <c r="A79" s="883" t="s">
        <v>773</v>
      </c>
      <c r="B79" s="78">
        <v>38769</v>
      </c>
      <c r="C79" s="78">
        <v>1198437</v>
      </c>
      <c r="D79" s="78">
        <v>1328349</v>
      </c>
      <c r="E79" s="78">
        <v>64676</v>
      </c>
      <c r="F79" s="78" t="s">
        <v>555</v>
      </c>
      <c r="G79" s="78">
        <v>53247</v>
      </c>
      <c r="H79" s="78">
        <v>140389</v>
      </c>
      <c r="I79" s="78">
        <v>106828</v>
      </c>
      <c r="J79" s="78">
        <v>130235</v>
      </c>
      <c r="K79" s="78">
        <v>13426</v>
      </c>
      <c r="L79" s="78">
        <v>36163</v>
      </c>
      <c r="M79" s="78">
        <v>79594</v>
      </c>
      <c r="N79" s="78">
        <v>57034</v>
      </c>
      <c r="O79" s="78" t="s">
        <v>555</v>
      </c>
      <c r="P79" s="78">
        <v>166947448</v>
      </c>
      <c r="Q79" s="78">
        <v>13217243</v>
      </c>
      <c r="R79" s="80" t="s">
        <v>233</v>
      </c>
      <c r="S79" s="77"/>
      <c r="T79" s="77"/>
      <c r="U79" s="77"/>
      <c r="V79" s="77"/>
      <c r="W79" s="77"/>
      <c r="X79" s="77"/>
      <c r="Y79" s="77"/>
    </row>
    <row r="80" spans="1:25" s="78" customFormat="1" ht="10.5" customHeight="1" x14ac:dyDescent="0.15">
      <c r="A80" s="883" t="s">
        <v>774</v>
      </c>
      <c r="B80" s="78" t="s">
        <v>555</v>
      </c>
      <c r="C80" s="78">
        <v>466716</v>
      </c>
      <c r="D80" s="78">
        <v>983752</v>
      </c>
      <c r="E80" s="78">
        <v>63677</v>
      </c>
      <c r="F80" s="78" t="s">
        <v>555</v>
      </c>
      <c r="G80" s="78" t="s">
        <v>555</v>
      </c>
      <c r="H80" s="78">
        <v>30148</v>
      </c>
      <c r="I80" s="78">
        <v>68005</v>
      </c>
      <c r="J80" s="78">
        <v>129151</v>
      </c>
      <c r="K80" s="78" t="s">
        <v>555</v>
      </c>
      <c r="L80" s="78" t="s">
        <v>555</v>
      </c>
      <c r="M80" s="78">
        <v>446762</v>
      </c>
      <c r="N80" s="78">
        <v>47245</v>
      </c>
      <c r="O80" s="78" t="s">
        <v>555</v>
      </c>
      <c r="P80" s="78">
        <v>162826225</v>
      </c>
      <c r="Q80" s="78">
        <v>9993792</v>
      </c>
      <c r="R80" s="80" t="s">
        <v>529</v>
      </c>
      <c r="S80" s="77"/>
      <c r="T80" s="77"/>
      <c r="U80" s="77"/>
      <c r="V80" s="77"/>
      <c r="W80" s="77"/>
      <c r="X80" s="77"/>
      <c r="Y80" s="77"/>
    </row>
    <row r="81" spans="1:25" s="78" customFormat="1" ht="10.5" customHeight="1" x14ac:dyDescent="0.15">
      <c r="A81" s="883" t="s">
        <v>804</v>
      </c>
      <c r="B81" s="78" t="s">
        <v>555</v>
      </c>
      <c r="C81" s="78">
        <v>356685</v>
      </c>
      <c r="D81" s="78">
        <v>658968</v>
      </c>
      <c r="E81" s="78" t="s">
        <v>555</v>
      </c>
      <c r="F81" s="78" t="s">
        <v>555</v>
      </c>
      <c r="G81" s="78" t="s">
        <v>555</v>
      </c>
      <c r="H81" s="78" t="s">
        <v>555</v>
      </c>
      <c r="I81" s="78">
        <v>89095</v>
      </c>
      <c r="J81" s="78" t="s">
        <v>555</v>
      </c>
      <c r="K81" s="78" t="s">
        <v>555</v>
      </c>
      <c r="L81" s="78" t="s">
        <v>555</v>
      </c>
      <c r="M81" s="78">
        <v>350288</v>
      </c>
      <c r="N81" s="78" t="s">
        <v>555</v>
      </c>
      <c r="O81" s="78" t="s">
        <v>555</v>
      </c>
      <c r="P81" s="78">
        <v>156613048</v>
      </c>
      <c r="Q81" s="78">
        <v>7393975</v>
      </c>
      <c r="R81" s="80" t="s">
        <v>599</v>
      </c>
      <c r="S81" s="77"/>
      <c r="T81" s="77"/>
      <c r="U81" s="77"/>
      <c r="V81" s="77"/>
      <c r="W81" s="77"/>
      <c r="X81" s="77"/>
      <c r="Y81" s="77"/>
    </row>
    <row r="82" spans="1:25" s="78" customFormat="1" ht="10.5" customHeight="1" x14ac:dyDescent="0.15">
      <c r="A82" s="883" t="s">
        <v>776</v>
      </c>
      <c r="B82" s="78" t="s">
        <v>555</v>
      </c>
      <c r="C82" s="78" t="s">
        <v>555</v>
      </c>
      <c r="D82" s="78">
        <v>28698</v>
      </c>
      <c r="E82" s="78" t="s">
        <v>555</v>
      </c>
      <c r="F82" s="78" t="s">
        <v>555</v>
      </c>
      <c r="G82" s="78" t="s">
        <v>555</v>
      </c>
      <c r="H82" s="78" t="s">
        <v>555</v>
      </c>
      <c r="I82" s="78">
        <v>25423</v>
      </c>
      <c r="J82" s="78" t="s">
        <v>555</v>
      </c>
      <c r="K82" s="78" t="s">
        <v>555</v>
      </c>
      <c r="L82" s="78" t="s">
        <v>555</v>
      </c>
      <c r="M82" s="78">
        <v>66794</v>
      </c>
      <c r="N82" s="78" t="s">
        <v>555</v>
      </c>
      <c r="O82" s="78" t="s">
        <v>555</v>
      </c>
      <c r="P82" s="78">
        <v>156043026</v>
      </c>
      <c r="Q82" s="78">
        <v>2719294</v>
      </c>
      <c r="R82" s="80" t="s">
        <v>777</v>
      </c>
      <c r="S82" s="77"/>
      <c r="T82" s="77"/>
      <c r="U82" s="77"/>
      <c r="V82" s="77"/>
      <c r="W82" s="77"/>
      <c r="X82" s="77"/>
      <c r="Y82" s="77"/>
    </row>
    <row r="83" spans="1:25" s="78" customFormat="1" ht="10.5" customHeight="1" x14ac:dyDescent="0.15">
      <c r="A83" s="883"/>
      <c r="R83" s="80"/>
      <c r="S83" s="77"/>
      <c r="T83" s="77"/>
      <c r="U83" s="77"/>
      <c r="V83" s="77"/>
      <c r="W83" s="77"/>
      <c r="X83" s="77"/>
      <c r="Y83" s="77"/>
    </row>
    <row r="84" spans="1:25" s="78" customFormat="1" ht="10.5" customHeight="1" x14ac:dyDescent="0.15">
      <c r="A84" s="883" t="s">
        <v>738</v>
      </c>
      <c r="B84" s="78" t="s">
        <v>555</v>
      </c>
      <c r="C84" s="78">
        <v>215003</v>
      </c>
      <c r="D84" s="78">
        <v>551329</v>
      </c>
      <c r="E84" s="78" t="s">
        <v>555</v>
      </c>
      <c r="F84" s="78" t="s">
        <v>555</v>
      </c>
      <c r="G84" s="78" t="s">
        <v>555</v>
      </c>
      <c r="H84" s="78" t="s">
        <v>555</v>
      </c>
      <c r="I84" s="78">
        <v>89095</v>
      </c>
      <c r="J84" s="78" t="s">
        <v>555</v>
      </c>
      <c r="K84" s="78" t="s">
        <v>555</v>
      </c>
      <c r="L84" s="78" t="s">
        <v>555</v>
      </c>
      <c r="M84" s="78">
        <v>369921</v>
      </c>
      <c r="N84" s="78" t="s">
        <v>555</v>
      </c>
      <c r="O84" s="78" t="s">
        <v>555</v>
      </c>
      <c r="P84" s="78">
        <v>156243031</v>
      </c>
      <c r="Q84" s="78">
        <v>6664356</v>
      </c>
      <c r="R84" s="80" t="s">
        <v>600</v>
      </c>
      <c r="S84" s="77"/>
      <c r="T84" s="77"/>
      <c r="U84" s="77"/>
      <c r="V84" s="77"/>
      <c r="W84" s="77"/>
      <c r="X84" s="77"/>
      <c r="Y84" s="77"/>
    </row>
    <row r="85" spans="1:25" s="78" customFormat="1" ht="10.5" customHeight="1" x14ac:dyDescent="0.15">
      <c r="A85" s="883" t="s">
        <v>778</v>
      </c>
      <c r="B85" s="78" t="s">
        <v>555</v>
      </c>
      <c r="C85" s="78" t="s">
        <v>555</v>
      </c>
      <c r="D85" s="78" t="s">
        <v>555</v>
      </c>
      <c r="E85" s="78" t="s">
        <v>555</v>
      </c>
      <c r="F85" s="78" t="s">
        <v>555</v>
      </c>
      <c r="G85" s="78" t="s">
        <v>555</v>
      </c>
      <c r="H85" s="78" t="s">
        <v>555</v>
      </c>
      <c r="I85" s="78">
        <v>25423</v>
      </c>
      <c r="J85" s="78" t="s">
        <v>555</v>
      </c>
      <c r="K85" s="78" t="s">
        <v>555</v>
      </c>
      <c r="L85" s="78" t="s">
        <v>555</v>
      </c>
      <c r="M85" s="78" t="s">
        <v>555</v>
      </c>
      <c r="N85" s="78" t="s">
        <v>555</v>
      </c>
      <c r="O85" s="78" t="s">
        <v>555</v>
      </c>
      <c r="P85" s="78">
        <v>155022946</v>
      </c>
      <c r="Q85" s="78">
        <v>675915</v>
      </c>
      <c r="R85" s="80" t="s">
        <v>779</v>
      </c>
      <c r="S85" s="77"/>
      <c r="T85" s="77"/>
      <c r="U85" s="77"/>
      <c r="V85" s="77"/>
      <c r="W85" s="77"/>
      <c r="X85" s="77"/>
      <c r="Y85" s="77"/>
    </row>
    <row r="86" spans="1:25" s="78" customFormat="1" ht="10.5" customHeight="1" x14ac:dyDescent="0.15">
      <c r="A86" s="883"/>
      <c r="R86" s="80"/>
      <c r="S86" s="77"/>
      <c r="T86" s="77"/>
      <c r="U86" s="77"/>
      <c r="V86" s="77"/>
      <c r="W86" s="77"/>
      <c r="X86" s="77"/>
      <c r="Y86" s="77"/>
    </row>
    <row r="87" spans="1:25" s="78" customFormat="1" ht="10.5" customHeight="1" x14ac:dyDescent="0.15">
      <c r="A87" s="883" t="s">
        <v>780</v>
      </c>
      <c r="B87" s="78" t="s">
        <v>555</v>
      </c>
      <c r="C87" s="78" t="s">
        <v>555</v>
      </c>
      <c r="D87" s="78">
        <v>28698</v>
      </c>
      <c r="E87" s="78" t="s">
        <v>555</v>
      </c>
      <c r="F87" s="78" t="s">
        <v>555</v>
      </c>
      <c r="G87" s="78" t="s">
        <v>555</v>
      </c>
      <c r="H87" s="78" t="s">
        <v>555</v>
      </c>
      <c r="I87" s="78" t="s">
        <v>555</v>
      </c>
      <c r="J87" s="78" t="s">
        <v>555</v>
      </c>
      <c r="K87" s="78" t="s">
        <v>555</v>
      </c>
      <c r="L87" s="78" t="s">
        <v>555</v>
      </c>
      <c r="M87" s="78">
        <v>66794</v>
      </c>
      <c r="N87" s="78" t="s">
        <v>555</v>
      </c>
      <c r="O87" s="78" t="s">
        <v>555</v>
      </c>
      <c r="P87" s="78">
        <v>40846246</v>
      </c>
      <c r="Q87" s="78">
        <v>2043379</v>
      </c>
      <c r="R87" s="80" t="s">
        <v>601</v>
      </c>
      <c r="S87" s="77"/>
      <c r="T87" s="77"/>
      <c r="U87" s="77"/>
      <c r="V87" s="77"/>
      <c r="W87" s="77"/>
      <c r="X87" s="77"/>
      <c r="Y87" s="77"/>
    </row>
    <row r="88" spans="1:25" s="78" customFormat="1" ht="10.5" customHeight="1" x14ac:dyDescent="0.15">
      <c r="A88" s="883" t="s">
        <v>781</v>
      </c>
      <c r="B88" s="78" t="s">
        <v>555</v>
      </c>
      <c r="C88" s="78" t="s">
        <v>555</v>
      </c>
      <c r="D88" s="78" t="s">
        <v>555</v>
      </c>
      <c r="E88" s="78" t="s">
        <v>555</v>
      </c>
      <c r="F88" s="78" t="s">
        <v>555</v>
      </c>
      <c r="G88" s="78" t="s">
        <v>555</v>
      </c>
      <c r="H88" s="78" t="s">
        <v>555</v>
      </c>
      <c r="I88" s="78" t="s">
        <v>555</v>
      </c>
      <c r="J88" s="78" t="s">
        <v>555</v>
      </c>
      <c r="K88" s="78" t="s">
        <v>555</v>
      </c>
      <c r="L88" s="78" t="s">
        <v>555</v>
      </c>
      <c r="M88" s="78" t="s">
        <v>555</v>
      </c>
      <c r="N88" s="78" t="s">
        <v>555</v>
      </c>
      <c r="O88" s="78" t="s">
        <v>555</v>
      </c>
      <c r="P88" s="78">
        <v>37459027</v>
      </c>
      <c r="Q88" s="78">
        <v>675915</v>
      </c>
      <c r="R88" s="80" t="s">
        <v>100</v>
      </c>
      <c r="S88" s="77"/>
      <c r="T88" s="77"/>
      <c r="U88" s="77"/>
      <c r="V88" s="77"/>
      <c r="W88" s="77"/>
      <c r="X88" s="77"/>
      <c r="Y88" s="77"/>
    </row>
    <row r="89" spans="1:25" s="78" customFormat="1" ht="10.5" customHeight="1" x14ac:dyDescent="0.15">
      <c r="A89" s="883" t="s">
        <v>819</v>
      </c>
      <c r="B89" s="78" t="s">
        <v>555</v>
      </c>
      <c r="C89" s="78" t="s">
        <v>555</v>
      </c>
      <c r="D89" s="78" t="s">
        <v>555</v>
      </c>
      <c r="E89" s="78" t="s">
        <v>555</v>
      </c>
      <c r="F89" s="78" t="s">
        <v>555</v>
      </c>
      <c r="G89" s="78" t="s">
        <v>555</v>
      </c>
      <c r="H89" s="78" t="s">
        <v>555</v>
      </c>
      <c r="I89" s="78">
        <v>25423</v>
      </c>
      <c r="J89" s="78" t="s">
        <v>555</v>
      </c>
      <c r="K89" s="78" t="s">
        <v>555</v>
      </c>
      <c r="L89" s="78" t="s">
        <v>555</v>
      </c>
      <c r="M89" s="78" t="s">
        <v>555</v>
      </c>
      <c r="N89" s="78" t="s">
        <v>555</v>
      </c>
      <c r="O89" s="78" t="s">
        <v>555</v>
      </c>
      <c r="P89" s="78">
        <v>38647377</v>
      </c>
      <c r="Q89" s="78" t="s">
        <v>555</v>
      </c>
      <c r="R89" s="80" t="s">
        <v>101</v>
      </c>
      <c r="S89" s="77"/>
      <c r="T89" s="77"/>
      <c r="U89" s="77"/>
      <c r="V89" s="77"/>
      <c r="W89" s="77"/>
      <c r="X89" s="77"/>
      <c r="Y89" s="77"/>
    </row>
    <row r="90" spans="1:25" s="78" customFormat="1" ht="10.5" customHeight="1" x14ac:dyDescent="0.15">
      <c r="A90" s="883" t="s">
        <v>783</v>
      </c>
      <c r="B90" s="78" t="s">
        <v>555</v>
      </c>
      <c r="C90" s="78" t="s">
        <v>555</v>
      </c>
      <c r="D90" s="78" t="s">
        <v>555</v>
      </c>
      <c r="E90" s="78" t="s">
        <v>555</v>
      </c>
      <c r="F90" s="78" t="s">
        <v>555</v>
      </c>
      <c r="G90" s="78" t="s">
        <v>555</v>
      </c>
      <c r="H90" s="78" t="s">
        <v>555</v>
      </c>
      <c r="I90" s="78" t="s">
        <v>555</v>
      </c>
      <c r="J90" s="78" t="s">
        <v>555</v>
      </c>
      <c r="K90" s="78" t="s">
        <v>555</v>
      </c>
      <c r="L90" s="78" t="s">
        <v>555</v>
      </c>
      <c r="M90" s="78" t="s">
        <v>555</v>
      </c>
      <c r="N90" s="78" t="s">
        <v>555</v>
      </c>
      <c r="O90" s="78" t="s">
        <v>555</v>
      </c>
      <c r="P90" s="78">
        <v>39090376</v>
      </c>
      <c r="Q90" s="78" t="s">
        <v>555</v>
      </c>
      <c r="R90" s="80" t="s">
        <v>102</v>
      </c>
      <c r="S90" s="77"/>
      <c r="T90" s="77"/>
      <c r="U90" s="77"/>
      <c r="V90" s="77"/>
      <c r="W90" s="77"/>
      <c r="X90" s="77"/>
      <c r="Y90" s="77"/>
    </row>
    <row r="91" spans="1:25" s="78" customFormat="1" ht="10.5" customHeight="1" x14ac:dyDescent="0.15">
      <c r="A91" s="883" t="s">
        <v>784</v>
      </c>
      <c r="B91" s="78" t="s">
        <v>555</v>
      </c>
      <c r="C91" s="78" t="s">
        <v>555</v>
      </c>
      <c r="D91" s="78" t="s">
        <v>555</v>
      </c>
      <c r="E91" s="78" t="s">
        <v>555</v>
      </c>
      <c r="F91" s="78" t="s">
        <v>555</v>
      </c>
      <c r="G91" s="78" t="s">
        <v>555</v>
      </c>
      <c r="H91" s="78" t="s">
        <v>555</v>
      </c>
      <c r="I91" s="78" t="s">
        <v>555</v>
      </c>
      <c r="J91" s="78" t="s">
        <v>555</v>
      </c>
      <c r="K91" s="78" t="s">
        <v>555</v>
      </c>
      <c r="L91" s="78" t="s">
        <v>555</v>
      </c>
      <c r="M91" s="78" t="s">
        <v>555</v>
      </c>
      <c r="N91" s="78" t="s">
        <v>555</v>
      </c>
      <c r="O91" s="78" t="s">
        <v>555</v>
      </c>
      <c r="P91" s="78">
        <v>39826166</v>
      </c>
      <c r="Q91" s="78" t="s">
        <v>555</v>
      </c>
      <c r="R91" s="80" t="s">
        <v>785</v>
      </c>
      <c r="S91" s="77"/>
      <c r="T91" s="77"/>
      <c r="U91" s="77"/>
      <c r="V91" s="77"/>
      <c r="W91" s="77"/>
      <c r="X91" s="77"/>
      <c r="Y91" s="77"/>
    </row>
    <row r="92" spans="1:25" s="78" customFormat="1" ht="10.5" customHeight="1" x14ac:dyDescent="0.15">
      <c r="A92" s="883"/>
      <c r="R92" s="80"/>
      <c r="S92" s="77"/>
      <c r="T92" s="77"/>
      <c r="U92" s="77"/>
      <c r="V92" s="77"/>
      <c r="W92" s="77"/>
      <c r="X92" s="77"/>
      <c r="Y92" s="77"/>
    </row>
    <row r="93" spans="1:25" s="78" customFormat="1" ht="10.5" customHeight="1" x14ac:dyDescent="0.15">
      <c r="A93" s="883" t="s">
        <v>786</v>
      </c>
      <c r="B93" s="78" t="s">
        <v>555</v>
      </c>
      <c r="C93" s="78" t="s">
        <v>555</v>
      </c>
      <c r="D93" s="78">
        <v>28698</v>
      </c>
      <c r="E93" s="78" t="s">
        <v>555</v>
      </c>
      <c r="F93" s="78" t="s">
        <v>555</v>
      </c>
      <c r="G93" s="78" t="s">
        <v>555</v>
      </c>
      <c r="H93" s="78" t="s">
        <v>555</v>
      </c>
      <c r="I93" s="78" t="s">
        <v>555</v>
      </c>
      <c r="J93" s="78" t="s">
        <v>555</v>
      </c>
      <c r="K93" s="78" t="s">
        <v>555</v>
      </c>
      <c r="L93" s="78" t="s">
        <v>555</v>
      </c>
      <c r="M93" s="78">
        <v>66794</v>
      </c>
      <c r="N93" s="78" t="s">
        <v>555</v>
      </c>
      <c r="O93" s="78" t="s">
        <v>555</v>
      </c>
      <c r="P93" s="78">
        <v>14108836</v>
      </c>
      <c r="Q93" s="78" t="s">
        <v>555</v>
      </c>
      <c r="R93" s="80" t="s">
        <v>602</v>
      </c>
      <c r="S93" s="77"/>
      <c r="T93" s="77"/>
      <c r="U93" s="77"/>
      <c r="V93" s="77"/>
      <c r="W93" s="77"/>
      <c r="X93" s="77"/>
      <c r="Y93" s="77"/>
    </row>
    <row r="94" spans="1:25" s="78" customFormat="1" ht="10.5" customHeight="1" x14ac:dyDescent="0.15">
      <c r="A94" s="883" t="s">
        <v>787</v>
      </c>
      <c r="B94" s="78" t="s">
        <v>555</v>
      </c>
      <c r="C94" s="78" t="s">
        <v>555</v>
      </c>
      <c r="D94" s="78" t="s">
        <v>555</v>
      </c>
      <c r="E94" s="78" t="s">
        <v>555</v>
      </c>
      <c r="F94" s="78" t="s">
        <v>555</v>
      </c>
      <c r="G94" s="78" t="s">
        <v>555</v>
      </c>
      <c r="H94" s="78" t="s">
        <v>555</v>
      </c>
      <c r="I94" s="78" t="s">
        <v>555</v>
      </c>
      <c r="J94" s="78" t="s">
        <v>555</v>
      </c>
      <c r="K94" s="78" t="s">
        <v>555</v>
      </c>
      <c r="L94" s="78" t="s">
        <v>555</v>
      </c>
      <c r="M94" s="78" t="s">
        <v>555</v>
      </c>
      <c r="N94" s="78" t="s">
        <v>555</v>
      </c>
      <c r="O94" s="78" t="s">
        <v>555</v>
      </c>
      <c r="P94" s="78">
        <v>12406225</v>
      </c>
      <c r="Q94" s="78">
        <v>601030</v>
      </c>
      <c r="R94" s="80" t="s">
        <v>86</v>
      </c>
      <c r="S94" s="77"/>
      <c r="T94" s="77"/>
      <c r="U94" s="77"/>
      <c r="V94" s="77"/>
      <c r="W94" s="77"/>
      <c r="X94" s="77"/>
      <c r="Y94" s="77"/>
    </row>
    <row r="95" spans="1:25" s="78" customFormat="1" ht="10.5" customHeight="1" x14ac:dyDescent="0.15">
      <c r="A95" s="883" t="s">
        <v>800</v>
      </c>
      <c r="B95" s="78" t="s">
        <v>555</v>
      </c>
      <c r="C95" s="78" t="s">
        <v>555</v>
      </c>
      <c r="D95" s="78" t="s">
        <v>555</v>
      </c>
      <c r="E95" s="78" t="s">
        <v>555</v>
      </c>
      <c r="F95" s="78" t="s">
        <v>555</v>
      </c>
      <c r="G95" s="78" t="s">
        <v>555</v>
      </c>
      <c r="H95" s="78" t="s">
        <v>555</v>
      </c>
      <c r="I95" s="78" t="s">
        <v>555</v>
      </c>
      <c r="J95" s="78" t="s">
        <v>555</v>
      </c>
      <c r="K95" s="78" t="s">
        <v>555</v>
      </c>
      <c r="L95" s="78" t="s">
        <v>555</v>
      </c>
      <c r="M95" s="78" t="s">
        <v>555</v>
      </c>
      <c r="N95" s="78" t="s">
        <v>555</v>
      </c>
      <c r="O95" s="78" t="s">
        <v>555</v>
      </c>
      <c r="P95" s="78">
        <v>14331185</v>
      </c>
      <c r="Q95" s="78">
        <v>1442349</v>
      </c>
      <c r="R95" s="80" t="s">
        <v>87</v>
      </c>
      <c r="S95" s="77"/>
      <c r="T95" s="77"/>
      <c r="U95" s="77"/>
      <c r="V95" s="77"/>
      <c r="W95" s="77"/>
      <c r="X95" s="77"/>
      <c r="Y95" s="77"/>
    </row>
    <row r="96" spans="1:25" s="78" customFormat="1" ht="10.5" customHeight="1" x14ac:dyDescent="0.15">
      <c r="A96" s="883" t="s">
        <v>789</v>
      </c>
      <c r="B96" s="78" t="s">
        <v>555</v>
      </c>
      <c r="C96" s="78" t="s">
        <v>555</v>
      </c>
      <c r="D96" s="78" t="s">
        <v>555</v>
      </c>
      <c r="E96" s="78" t="s">
        <v>555</v>
      </c>
      <c r="F96" s="78" t="s">
        <v>555</v>
      </c>
      <c r="G96" s="78" t="s">
        <v>555</v>
      </c>
      <c r="H96" s="78" t="s">
        <v>555</v>
      </c>
      <c r="I96" s="78" t="s">
        <v>555</v>
      </c>
      <c r="J96" s="78" t="s">
        <v>555</v>
      </c>
      <c r="K96" s="78" t="s">
        <v>555</v>
      </c>
      <c r="L96" s="78" t="s">
        <v>555</v>
      </c>
      <c r="M96" s="78" t="s">
        <v>555</v>
      </c>
      <c r="N96" s="78" t="s">
        <v>555</v>
      </c>
      <c r="O96" s="78" t="s">
        <v>555</v>
      </c>
      <c r="P96" s="78">
        <v>12840961</v>
      </c>
      <c r="Q96" s="78">
        <v>675915</v>
      </c>
      <c r="R96" s="80" t="s">
        <v>88</v>
      </c>
      <c r="S96" s="77"/>
      <c r="T96" s="77"/>
      <c r="U96" s="77"/>
      <c r="V96" s="77"/>
      <c r="W96" s="77"/>
      <c r="X96" s="77"/>
      <c r="Y96" s="77"/>
    </row>
    <row r="97" spans="1:25" s="78" customFormat="1" ht="10.5" customHeight="1" x14ac:dyDescent="0.15">
      <c r="A97" s="883" t="s">
        <v>823</v>
      </c>
      <c r="B97" s="78" t="s">
        <v>555</v>
      </c>
      <c r="C97" s="78" t="s">
        <v>555</v>
      </c>
      <c r="D97" s="78" t="s">
        <v>555</v>
      </c>
      <c r="E97" s="78" t="s">
        <v>555</v>
      </c>
      <c r="F97" s="78" t="s">
        <v>555</v>
      </c>
      <c r="G97" s="78" t="s">
        <v>555</v>
      </c>
      <c r="H97" s="78" t="s">
        <v>555</v>
      </c>
      <c r="I97" s="78" t="s">
        <v>555</v>
      </c>
      <c r="J97" s="78" t="s">
        <v>555</v>
      </c>
      <c r="K97" s="78" t="s">
        <v>555</v>
      </c>
      <c r="L97" s="78" t="s">
        <v>555</v>
      </c>
      <c r="M97" s="78" t="s">
        <v>555</v>
      </c>
      <c r="N97" s="78" t="s">
        <v>555</v>
      </c>
      <c r="O97" s="78" t="s">
        <v>555</v>
      </c>
      <c r="P97" s="78">
        <v>13085300</v>
      </c>
      <c r="Q97" s="78" t="s">
        <v>555</v>
      </c>
      <c r="R97" s="81" t="s">
        <v>103</v>
      </c>
      <c r="S97" s="77"/>
      <c r="T97" s="77"/>
      <c r="U97" s="77"/>
      <c r="V97" s="77"/>
      <c r="W97" s="77"/>
      <c r="X97" s="77"/>
      <c r="Y97" s="77"/>
    </row>
    <row r="98" spans="1:25" s="78" customFormat="1" ht="10.5" customHeight="1" x14ac:dyDescent="0.15">
      <c r="A98" s="883" t="s">
        <v>791</v>
      </c>
      <c r="B98" s="78" t="s">
        <v>555</v>
      </c>
      <c r="C98" s="78" t="s">
        <v>555</v>
      </c>
      <c r="D98" s="78" t="s">
        <v>555</v>
      </c>
      <c r="E98" s="78" t="s">
        <v>555</v>
      </c>
      <c r="F98" s="78" t="s">
        <v>555</v>
      </c>
      <c r="G98" s="78" t="s">
        <v>555</v>
      </c>
      <c r="H98" s="78" t="s">
        <v>555</v>
      </c>
      <c r="I98" s="78" t="s">
        <v>555</v>
      </c>
      <c r="J98" s="78" t="s">
        <v>555</v>
      </c>
      <c r="K98" s="78" t="s">
        <v>555</v>
      </c>
      <c r="L98" s="78" t="s">
        <v>555</v>
      </c>
      <c r="M98" s="78" t="s">
        <v>555</v>
      </c>
      <c r="N98" s="78" t="s">
        <v>555</v>
      </c>
      <c r="O98" s="78" t="s">
        <v>555</v>
      </c>
      <c r="P98" s="78">
        <v>11532766</v>
      </c>
      <c r="Q98" s="78" t="s">
        <v>555</v>
      </c>
      <c r="R98" s="80" t="s">
        <v>104</v>
      </c>
      <c r="S98" s="77"/>
      <c r="T98" s="77"/>
      <c r="U98" s="77"/>
      <c r="V98" s="77"/>
      <c r="W98" s="77"/>
      <c r="X98" s="77"/>
      <c r="Y98" s="77"/>
    </row>
    <row r="99" spans="1:25" s="78" customFormat="1" ht="10.5" customHeight="1" x14ac:dyDescent="0.15">
      <c r="A99" s="883" t="s">
        <v>806</v>
      </c>
      <c r="B99" s="78" t="s">
        <v>555</v>
      </c>
      <c r="C99" s="78" t="s">
        <v>555</v>
      </c>
      <c r="D99" s="78" t="s">
        <v>555</v>
      </c>
      <c r="E99" s="78" t="s">
        <v>555</v>
      </c>
      <c r="F99" s="78" t="s">
        <v>555</v>
      </c>
      <c r="G99" s="78" t="s">
        <v>555</v>
      </c>
      <c r="H99" s="78" t="s">
        <v>555</v>
      </c>
      <c r="I99" s="78">
        <v>25423</v>
      </c>
      <c r="J99" s="78" t="s">
        <v>555</v>
      </c>
      <c r="K99" s="78" t="s">
        <v>555</v>
      </c>
      <c r="L99" s="78" t="s">
        <v>555</v>
      </c>
      <c r="M99" s="78" t="s">
        <v>555</v>
      </c>
      <c r="N99" s="78" t="s">
        <v>555</v>
      </c>
      <c r="O99" s="78" t="s">
        <v>555</v>
      </c>
      <c r="P99" s="78">
        <v>13134829</v>
      </c>
      <c r="Q99" s="78" t="s">
        <v>555</v>
      </c>
      <c r="R99" s="80" t="s">
        <v>105</v>
      </c>
      <c r="S99" s="77"/>
      <c r="T99" s="77"/>
      <c r="U99" s="77"/>
      <c r="V99" s="77"/>
      <c r="W99" s="77"/>
      <c r="X99" s="77"/>
      <c r="Y99" s="77"/>
    </row>
    <row r="100" spans="1:25" s="78" customFormat="1" ht="10.5" customHeight="1" x14ac:dyDescent="0.15">
      <c r="A100" s="883" t="s">
        <v>793</v>
      </c>
      <c r="B100" s="78" t="s">
        <v>555</v>
      </c>
      <c r="C100" s="78" t="s">
        <v>555</v>
      </c>
      <c r="D100" s="78" t="s">
        <v>555</v>
      </c>
      <c r="E100" s="78" t="s">
        <v>555</v>
      </c>
      <c r="F100" s="78" t="s">
        <v>555</v>
      </c>
      <c r="G100" s="78" t="s">
        <v>555</v>
      </c>
      <c r="H100" s="78" t="s">
        <v>555</v>
      </c>
      <c r="I100" s="78" t="s">
        <v>555</v>
      </c>
      <c r="J100" s="78" t="s">
        <v>555</v>
      </c>
      <c r="K100" s="78" t="s">
        <v>555</v>
      </c>
      <c r="L100" s="78" t="s">
        <v>555</v>
      </c>
      <c r="M100" s="78" t="s">
        <v>555</v>
      </c>
      <c r="N100" s="78" t="s">
        <v>555</v>
      </c>
      <c r="O100" s="78" t="s">
        <v>555</v>
      </c>
      <c r="P100" s="78">
        <v>13476196</v>
      </c>
      <c r="Q100" s="78" t="s">
        <v>555</v>
      </c>
      <c r="R100" s="80" t="s">
        <v>106</v>
      </c>
      <c r="S100" s="77"/>
      <c r="T100" s="77"/>
      <c r="U100" s="77"/>
      <c r="V100" s="77"/>
      <c r="W100" s="77"/>
      <c r="X100" s="77"/>
      <c r="Y100" s="77"/>
    </row>
    <row r="101" spans="1:25" s="78" customFormat="1" ht="10.5" customHeight="1" x14ac:dyDescent="0.15">
      <c r="A101" s="883" t="s">
        <v>794</v>
      </c>
      <c r="B101" s="78" t="s">
        <v>555</v>
      </c>
      <c r="C101" s="78" t="s">
        <v>555</v>
      </c>
      <c r="D101" s="78" t="s">
        <v>555</v>
      </c>
      <c r="E101" s="78" t="s">
        <v>555</v>
      </c>
      <c r="F101" s="78" t="s">
        <v>555</v>
      </c>
      <c r="G101" s="78" t="s">
        <v>555</v>
      </c>
      <c r="H101" s="78" t="s">
        <v>555</v>
      </c>
      <c r="I101" s="78" t="s">
        <v>555</v>
      </c>
      <c r="J101" s="78" t="s">
        <v>555</v>
      </c>
      <c r="K101" s="78" t="s">
        <v>555</v>
      </c>
      <c r="L101" s="78" t="s">
        <v>555</v>
      </c>
      <c r="M101" s="78" t="s">
        <v>555</v>
      </c>
      <c r="N101" s="78" t="s">
        <v>555</v>
      </c>
      <c r="O101" s="78" t="s">
        <v>555</v>
      </c>
      <c r="P101" s="78">
        <v>12036352</v>
      </c>
      <c r="Q101" s="78" t="s">
        <v>555</v>
      </c>
      <c r="R101" s="80" t="s">
        <v>107</v>
      </c>
      <c r="S101" s="77"/>
      <c r="T101" s="77"/>
      <c r="U101" s="77"/>
      <c r="V101" s="77"/>
      <c r="W101" s="77"/>
      <c r="X101" s="77"/>
      <c r="Y101" s="77"/>
    </row>
    <row r="102" spans="1:25" s="78" customFormat="1" ht="10.5" customHeight="1" x14ac:dyDescent="0.15">
      <c r="A102" s="883" t="s">
        <v>814</v>
      </c>
      <c r="B102" s="78" t="s">
        <v>555</v>
      </c>
      <c r="C102" s="78" t="s">
        <v>555</v>
      </c>
      <c r="D102" s="78" t="s">
        <v>555</v>
      </c>
      <c r="E102" s="78" t="s">
        <v>555</v>
      </c>
      <c r="F102" s="78" t="s">
        <v>555</v>
      </c>
      <c r="G102" s="78" t="s">
        <v>555</v>
      </c>
      <c r="H102" s="78" t="s">
        <v>555</v>
      </c>
      <c r="I102" s="78" t="s">
        <v>555</v>
      </c>
      <c r="J102" s="78" t="s">
        <v>555</v>
      </c>
      <c r="K102" s="78" t="s">
        <v>555</v>
      </c>
      <c r="L102" s="78" t="s">
        <v>555</v>
      </c>
      <c r="M102" s="78" t="s">
        <v>555</v>
      </c>
      <c r="N102" s="78" t="s">
        <v>555</v>
      </c>
      <c r="O102" s="78" t="s">
        <v>555</v>
      </c>
      <c r="P102" s="78">
        <v>12471593</v>
      </c>
      <c r="Q102" s="78" t="s">
        <v>555</v>
      </c>
      <c r="R102" s="80" t="s">
        <v>89</v>
      </c>
      <c r="S102" s="77"/>
      <c r="T102" s="77"/>
      <c r="U102" s="77"/>
      <c r="V102" s="77"/>
      <c r="W102" s="77"/>
      <c r="X102" s="77"/>
      <c r="Y102" s="77"/>
    </row>
    <row r="103" spans="1:25" s="78" customFormat="1" ht="10.5" customHeight="1" x14ac:dyDescent="0.15">
      <c r="A103" s="883" t="s">
        <v>796</v>
      </c>
      <c r="B103" s="78" t="s">
        <v>555</v>
      </c>
      <c r="C103" s="78" t="s">
        <v>555</v>
      </c>
      <c r="D103" s="78" t="s">
        <v>555</v>
      </c>
      <c r="E103" s="78" t="s">
        <v>555</v>
      </c>
      <c r="F103" s="78" t="s">
        <v>555</v>
      </c>
      <c r="G103" s="78" t="s">
        <v>555</v>
      </c>
      <c r="H103" s="78" t="s">
        <v>555</v>
      </c>
      <c r="I103" s="78" t="s">
        <v>555</v>
      </c>
      <c r="J103" s="78" t="s">
        <v>555</v>
      </c>
      <c r="K103" s="78" t="s">
        <v>555</v>
      </c>
      <c r="L103" s="78" t="s">
        <v>555</v>
      </c>
      <c r="M103" s="78" t="s">
        <v>555</v>
      </c>
      <c r="N103" s="78" t="s">
        <v>555</v>
      </c>
      <c r="O103" s="78" t="s">
        <v>555</v>
      </c>
      <c r="P103" s="78">
        <v>12501610</v>
      </c>
      <c r="Q103" s="78" t="s">
        <v>555</v>
      </c>
      <c r="R103" s="80" t="s">
        <v>90</v>
      </c>
      <c r="S103" s="77"/>
      <c r="T103" s="77"/>
      <c r="U103" s="77"/>
      <c r="V103" s="77"/>
      <c r="W103" s="77"/>
      <c r="X103" s="77"/>
      <c r="Y103" s="77"/>
    </row>
    <row r="104" spans="1:25" s="78" customFormat="1" ht="10.5" customHeight="1" x14ac:dyDescent="0.15">
      <c r="A104" s="883" t="s">
        <v>797</v>
      </c>
      <c r="B104" s="78" t="s">
        <v>555</v>
      </c>
      <c r="C104" s="78" t="s">
        <v>555</v>
      </c>
      <c r="D104" s="78" t="s">
        <v>555</v>
      </c>
      <c r="E104" s="78" t="s">
        <v>555</v>
      </c>
      <c r="F104" s="78" t="s">
        <v>555</v>
      </c>
      <c r="G104" s="78" t="s">
        <v>555</v>
      </c>
      <c r="H104" s="78" t="s">
        <v>555</v>
      </c>
      <c r="I104" s="78" t="s">
        <v>555</v>
      </c>
      <c r="J104" s="78" t="s">
        <v>555</v>
      </c>
      <c r="K104" s="78" t="s">
        <v>555</v>
      </c>
      <c r="L104" s="78" t="s">
        <v>555</v>
      </c>
      <c r="M104" s="78" t="s">
        <v>555</v>
      </c>
      <c r="N104" s="78" t="s">
        <v>555</v>
      </c>
      <c r="O104" s="78" t="s">
        <v>555</v>
      </c>
      <c r="P104" s="78">
        <v>14117173</v>
      </c>
      <c r="Q104" s="78" t="s">
        <v>555</v>
      </c>
      <c r="R104" s="80" t="s">
        <v>91</v>
      </c>
      <c r="S104" s="77"/>
      <c r="T104" s="77"/>
      <c r="U104" s="77"/>
      <c r="V104" s="77"/>
      <c r="W104" s="77"/>
      <c r="X104" s="77"/>
      <c r="Y104" s="77"/>
    </row>
    <row r="105" spans="1:25" s="78" customFormat="1" ht="10.5" customHeight="1" x14ac:dyDescent="0.15">
      <c r="A105" s="883" t="s">
        <v>798</v>
      </c>
      <c r="B105" s="78" t="s">
        <v>555</v>
      </c>
      <c r="C105" s="78" t="s">
        <v>555</v>
      </c>
      <c r="D105" s="78" t="s">
        <v>555</v>
      </c>
      <c r="E105" s="78" t="s">
        <v>555</v>
      </c>
      <c r="F105" s="78" t="s">
        <v>555</v>
      </c>
      <c r="G105" s="78" t="s">
        <v>555</v>
      </c>
      <c r="H105" s="78" t="s">
        <v>555</v>
      </c>
      <c r="I105" s="78" t="s">
        <v>555</v>
      </c>
      <c r="J105" s="78" t="s">
        <v>555</v>
      </c>
      <c r="K105" s="78" t="s">
        <v>555</v>
      </c>
      <c r="L105" s="78" t="s">
        <v>555</v>
      </c>
      <c r="M105" s="78" t="s">
        <v>555</v>
      </c>
      <c r="N105" s="78" t="s">
        <v>555</v>
      </c>
      <c r="O105" s="78" t="s">
        <v>555</v>
      </c>
      <c r="P105" s="78">
        <v>13578026</v>
      </c>
      <c r="Q105" s="78" t="s">
        <v>555</v>
      </c>
      <c r="R105" s="80" t="s">
        <v>799</v>
      </c>
      <c r="S105" s="77"/>
      <c r="T105" s="77"/>
      <c r="U105" s="77"/>
      <c r="V105" s="77"/>
      <c r="W105" s="77"/>
      <c r="X105" s="77"/>
      <c r="Y105" s="77"/>
    </row>
    <row r="106" spans="1:25" s="78" customFormat="1" ht="10.5" customHeight="1" x14ac:dyDescent="0.15">
      <c r="A106" s="883" t="s">
        <v>787</v>
      </c>
      <c r="B106" s="78" t="s">
        <v>555</v>
      </c>
      <c r="C106" s="78" t="s">
        <v>555</v>
      </c>
      <c r="D106" s="78" t="s">
        <v>555</v>
      </c>
      <c r="E106" s="78" t="s">
        <v>555</v>
      </c>
      <c r="F106" s="78" t="s">
        <v>555</v>
      </c>
      <c r="G106" s="78" t="s">
        <v>555</v>
      </c>
      <c r="H106" s="78" t="s">
        <v>555</v>
      </c>
      <c r="I106" s="78" t="s">
        <v>555</v>
      </c>
      <c r="J106" s="78" t="s">
        <v>555</v>
      </c>
      <c r="K106" s="78" t="s">
        <v>555</v>
      </c>
      <c r="L106" s="78" t="s">
        <v>555</v>
      </c>
      <c r="M106" s="78" t="s">
        <v>555</v>
      </c>
      <c r="N106" s="78" t="s">
        <v>555</v>
      </c>
      <c r="O106" s="78" t="s">
        <v>555</v>
      </c>
      <c r="P106" s="78">
        <v>11821945</v>
      </c>
      <c r="Q106" s="78" t="s">
        <v>555</v>
      </c>
      <c r="R106" s="80" t="s">
        <v>86</v>
      </c>
      <c r="S106" s="77"/>
      <c r="T106" s="77"/>
      <c r="U106" s="77"/>
      <c r="V106" s="77"/>
      <c r="W106" s="77"/>
      <c r="X106" s="77"/>
      <c r="Y106" s="77"/>
    </row>
    <row r="107" spans="1:25" s="78" customFormat="1" ht="10.5" customHeight="1" x14ac:dyDescent="0.15">
      <c r="A107" s="884" t="s">
        <v>800</v>
      </c>
      <c r="B107" s="82" t="s">
        <v>555</v>
      </c>
      <c r="C107" s="83" t="s">
        <v>555</v>
      </c>
      <c r="D107" s="83" t="s">
        <v>555</v>
      </c>
      <c r="E107" s="83" t="s">
        <v>555</v>
      </c>
      <c r="F107" s="83" t="s">
        <v>555</v>
      </c>
      <c r="G107" s="83" t="s">
        <v>555</v>
      </c>
      <c r="H107" s="83" t="s">
        <v>555</v>
      </c>
      <c r="I107" s="83" t="s">
        <v>555</v>
      </c>
      <c r="J107" s="83" t="s">
        <v>555</v>
      </c>
      <c r="K107" s="83" t="s">
        <v>555</v>
      </c>
      <c r="L107" s="83" t="s">
        <v>555</v>
      </c>
      <c r="M107" s="83" t="s">
        <v>555</v>
      </c>
      <c r="N107" s="83" t="s">
        <v>555</v>
      </c>
      <c r="O107" s="83" t="s">
        <v>555</v>
      </c>
      <c r="P107" s="83">
        <v>14426195</v>
      </c>
      <c r="Q107" s="83" t="s">
        <v>555</v>
      </c>
      <c r="R107" s="84" t="s">
        <v>87</v>
      </c>
      <c r="S107" s="77"/>
      <c r="T107" s="77"/>
      <c r="U107" s="77"/>
      <c r="V107" s="77"/>
      <c r="W107" s="77"/>
      <c r="X107" s="77"/>
      <c r="Y107" s="77"/>
    </row>
    <row r="108" spans="1:25" ht="23.25" customHeight="1" x14ac:dyDescent="0.25">
      <c r="I108" s="85" t="s">
        <v>108</v>
      </c>
    </row>
    <row r="109" spans="1:25" s="21" customFormat="1" ht="11.25" customHeight="1" x14ac:dyDescent="0.15">
      <c r="A109" s="70"/>
      <c r="B109" s="86" t="s">
        <v>109</v>
      </c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998" t="s">
        <v>92</v>
      </c>
      <c r="S109" s="19"/>
      <c r="T109" s="19"/>
      <c r="U109" s="19"/>
      <c r="V109" s="19"/>
      <c r="W109" s="19"/>
      <c r="X109" s="19"/>
      <c r="Y109" s="19"/>
    </row>
    <row r="110" spans="1:25" s="73" customFormat="1" ht="28.5" customHeight="1" x14ac:dyDescent="0.15">
      <c r="A110" s="37" t="s">
        <v>230</v>
      </c>
      <c r="B110" s="44" t="s">
        <v>826</v>
      </c>
      <c r="C110" s="20"/>
      <c r="D110" s="20"/>
      <c r="E110" s="20"/>
      <c r="F110" s="20"/>
      <c r="G110" s="88"/>
      <c r="H110" s="839" t="s">
        <v>159</v>
      </c>
      <c r="I110" s="20"/>
      <c r="J110" s="20"/>
      <c r="K110" s="20"/>
      <c r="L110" s="20"/>
      <c r="M110" s="88"/>
      <c r="N110" s="14" t="s">
        <v>535</v>
      </c>
      <c r="O110" s="839" t="s">
        <v>53</v>
      </c>
      <c r="P110" s="20"/>
      <c r="Q110" s="20"/>
      <c r="R110" s="999"/>
      <c r="S110" s="15"/>
      <c r="T110" s="15"/>
      <c r="U110" s="15"/>
      <c r="V110" s="15"/>
      <c r="W110" s="15"/>
      <c r="X110" s="15"/>
      <c r="Y110" s="15"/>
    </row>
    <row r="111" spans="1:25" s="73" customFormat="1" ht="30" customHeight="1" x14ac:dyDescent="0.15">
      <c r="A111" s="37"/>
      <c r="B111" s="14" t="s">
        <v>160</v>
      </c>
      <c r="C111" s="14" t="s">
        <v>51</v>
      </c>
      <c r="D111" s="14" t="s">
        <v>161</v>
      </c>
      <c r="E111" s="14" t="s">
        <v>614</v>
      </c>
      <c r="F111" s="14" t="s">
        <v>615</v>
      </c>
      <c r="G111" s="14" t="s">
        <v>162</v>
      </c>
      <c r="H111" s="16" t="s">
        <v>24</v>
      </c>
      <c r="I111" s="14" t="s">
        <v>52</v>
      </c>
      <c r="J111" s="14" t="s">
        <v>163</v>
      </c>
      <c r="K111" s="885" t="s">
        <v>616</v>
      </c>
      <c r="L111" s="885" t="s">
        <v>617</v>
      </c>
      <c r="M111" s="885" t="s">
        <v>618</v>
      </c>
      <c r="N111" s="14" t="s">
        <v>619</v>
      </c>
      <c r="O111" s="16" t="s">
        <v>36</v>
      </c>
      <c r="P111" s="14" t="s">
        <v>55</v>
      </c>
      <c r="Q111" s="839" t="s">
        <v>56</v>
      </c>
      <c r="R111" s="999"/>
      <c r="S111" s="15"/>
      <c r="T111" s="15"/>
      <c r="U111" s="15"/>
      <c r="V111" s="15"/>
      <c r="W111" s="15"/>
      <c r="X111" s="15"/>
      <c r="Y111" s="15"/>
    </row>
    <row r="112" spans="1:25" s="73" customFormat="1" ht="12" customHeight="1" x14ac:dyDescent="0.15">
      <c r="A112" s="38"/>
      <c r="B112" s="18" t="str">
        <f>PROPER("IRAN-L")</f>
        <v>Iran-L</v>
      </c>
      <c r="C112" s="18" t="str">
        <f>PROPER("IRAN-H")</f>
        <v>Iran-H</v>
      </c>
      <c r="D112" s="18" t="str">
        <f>PROPER("BAHREGAN")</f>
        <v>Bahregan</v>
      </c>
      <c r="E112" s="18" t="str">
        <f>PROPER("FOROZN-B")</f>
        <v>Forozn-B</v>
      </c>
      <c r="F112" s="18" t="str">
        <f>PROPER("S-PARS-C")</f>
        <v>S-Pars-C</v>
      </c>
      <c r="G112" s="18" t="str">
        <f>PROPER("SOROOSH")</f>
        <v>Soroosh</v>
      </c>
      <c r="H112" s="18"/>
      <c r="I112" s="18" t="str">
        <f>PROPER("BASRAH-L")</f>
        <v>Basrah-L</v>
      </c>
      <c r="J112" s="18" t="str">
        <f>PROPER("BASRAH-H")</f>
        <v>Basrah-H</v>
      </c>
      <c r="K112" s="18" t="str">
        <f>PROPER("IRAQ-FO")</f>
        <v>Iraq-Fo</v>
      </c>
      <c r="L112" s="18" t="str">
        <f>PROPER("IRA-L-FO")</f>
        <v>Ira-L-Fo</v>
      </c>
      <c r="M112" s="18" t="str">
        <f>PROPER("EXBOIROR")</f>
        <v>Exboiror</v>
      </c>
      <c r="N112" s="18" t="str">
        <f>PROPER("BANOC-AM")</f>
        <v>Banoc-Am</v>
      </c>
      <c r="O112" s="18"/>
      <c r="P112" s="18" t="str">
        <f>PROPER("ARAB-L")</f>
        <v>Arab-L</v>
      </c>
      <c r="Q112" s="17" t="str">
        <f>PROPER("ARAB-H")</f>
        <v>Arab-H</v>
      </c>
      <c r="R112" s="1000"/>
      <c r="S112" s="15"/>
      <c r="T112" s="15"/>
      <c r="U112" s="15"/>
      <c r="V112" s="15"/>
      <c r="W112" s="15"/>
      <c r="X112" s="15"/>
      <c r="Y112" s="15"/>
    </row>
    <row r="113" spans="1:25" s="78" customFormat="1" ht="10.5" customHeight="1" x14ac:dyDescent="0.15">
      <c r="A113" s="882" t="s">
        <v>827</v>
      </c>
      <c r="B113" s="74">
        <v>410399</v>
      </c>
      <c r="C113" s="75">
        <v>2024884</v>
      </c>
      <c r="D113" s="75">
        <v>1479208</v>
      </c>
      <c r="E113" s="75">
        <v>1749829</v>
      </c>
      <c r="F113" s="75">
        <v>3909310</v>
      </c>
      <c r="G113" s="75">
        <v>312458</v>
      </c>
      <c r="H113" s="75">
        <v>3217614</v>
      </c>
      <c r="I113" s="75">
        <v>2670362</v>
      </c>
      <c r="J113" s="75">
        <v>468027</v>
      </c>
      <c r="K113" s="75">
        <v>42391</v>
      </c>
      <c r="L113" s="75">
        <v>36834</v>
      </c>
      <c r="M113" s="75" t="s">
        <v>555</v>
      </c>
      <c r="N113" s="75" t="s">
        <v>555</v>
      </c>
      <c r="O113" s="75">
        <v>65580322</v>
      </c>
      <c r="P113" s="75">
        <v>22471625</v>
      </c>
      <c r="Q113" s="75">
        <v>7670353</v>
      </c>
      <c r="R113" s="76" t="s">
        <v>99</v>
      </c>
      <c r="S113" s="77"/>
      <c r="T113" s="77"/>
      <c r="U113" s="77"/>
      <c r="V113" s="77"/>
      <c r="W113" s="77"/>
      <c r="X113" s="77"/>
      <c r="Y113" s="77"/>
    </row>
    <row r="114" spans="1:25" s="78" customFormat="1" ht="10.5" customHeight="1" x14ac:dyDescent="0.15">
      <c r="A114" s="883" t="s">
        <v>828</v>
      </c>
      <c r="B114" s="78">
        <v>693473</v>
      </c>
      <c r="C114" s="78">
        <v>4909498</v>
      </c>
      <c r="D114" s="78">
        <v>1188818</v>
      </c>
      <c r="E114" s="78">
        <v>2401629</v>
      </c>
      <c r="F114" s="78">
        <v>3744418</v>
      </c>
      <c r="G114" s="78">
        <v>279407</v>
      </c>
      <c r="H114" s="78">
        <v>4557488</v>
      </c>
      <c r="I114" s="78">
        <v>3847548</v>
      </c>
      <c r="J114" s="78">
        <v>520860</v>
      </c>
      <c r="K114" s="78">
        <v>27915</v>
      </c>
      <c r="L114" s="78" t="s">
        <v>555</v>
      </c>
      <c r="M114" s="78">
        <v>161165</v>
      </c>
      <c r="N114" s="78" t="s">
        <v>555</v>
      </c>
      <c r="O114" s="78">
        <v>68828354</v>
      </c>
      <c r="P114" s="78">
        <v>24355974</v>
      </c>
      <c r="Q114" s="78">
        <v>8372160</v>
      </c>
      <c r="R114" s="80" t="s">
        <v>233</v>
      </c>
      <c r="S114" s="77"/>
      <c r="T114" s="77"/>
      <c r="U114" s="77"/>
      <c r="V114" s="77"/>
      <c r="W114" s="77"/>
      <c r="X114" s="77"/>
      <c r="Y114" s="77"/>
    </row>
    <row r="115" spans="1:25" s="78" customFormat="1" ht="10.5" customHeight="1" x14ac:dyDescent="0.15">
      <c r="A115" s="883" t="s">
        <v>829</v>
      </c>
      <c r="B115" s="78">
        <v>579060</v>
      </c>
      <c r="C115" s="78">
        <v>4705682</v>
      </c>
      <c r="D115" s="78">
        <v>252593</v>
      </c>
      <c r="E115" s="78">
        <v>2492735</v>
      </c>
      <c r="F115" s="78">
        <v>1963722</v>
      </c>
      <c r="G115" s="78" t="s">
        <v>555</v>
      </c>
      <c r="H115" s="78">
        <v>3243225</v>
      </c>
      <c r="I115" s="78">
        <v>3077333</v>
      </c>
      <c r="J115" s="78">
        <v>165892</v>
      </c>
      <c r="K115" s="78" t="s">
        <v>555</v>
      </c>
      <c r="L115" s="78" t="s">
        <v>555</v>
      </c>
      <c r="M115" s="78" t="s">
        <v>555</v>
      </c>
      <c r="N115" s="78" t="s">
        <v>555</v>
      </c>
      <c r="O115" s="78">
        <v>75176583</v>
      </c>
      <c r="P115" s="78">
        <v>23289838</v>
      </c>
      <c r="Q115" s="78">
        <v>7432762</v>
      </c>
      <c r="R115" s="80" t="s">
        <v>529</v>
      </c>
      <c r="S115" s="77"/>
      <c r="T115" s="77"/>
      <c r="U115" s="77"/>
      <c r="V115" s="77"/>
      <c r="W115" s="77"/>
      <c r="X115" s="77"/>
      <c r="Y115" s="77"/>
    </row>
    <row r="116" spans="1:25" s="78" customFormat="1" ht="10.5" customHeight="1" x14ac:dyDescent="0.15">
      <c r="A116" s="883" t="s">
        <v>830</v>
      </c>
      <c r="B116" s="78">
        <v>507732</v>
      </c>
      <c r="C116" s="78">
        <v>3986274</v>
      </c>
      <c r="D116" s="78" t="s">
        <v>555</v>
      </c>
      <c r="E116" s="78">
        <v>2206595</v>
      </c>
      <c r="F116" s="78">
        <v>693374</v>
      </c>
      <c r="G116" s="78" t="s">
        <v>555</v>
      </c>
      <c r="H116" s="78">
        <v>3254304</v>
      </c>
      <c r="I116" s="78">
        <v>3095887</v>
      </c>
      <c r="J116" s="78">
        <v>158417</v>
      </c>
      <c r="K116" s="78" t="s">
        <v>555</v>
      </c>
      <c r="L116" s="78" t="s">
        <v>555</v>
      </c>
      <c r="M116" s="78" t="s">
        <v>555</v>
      </c>
      <c r="N116" s="78">
        <v>2488745</v>
      </c>
      <c r="O116" s="78">
        <v>67524797</v>
      </c>
      <c r="P116" s="78">
        <v>21528299</v>
      </c>
      <c r="Q116" s="78">
        <v>5359694</v>
      </c>
      <c r="R116" s="80" t="s">
        <v>599</v>
      </c>
      <c r="S116" s="77"/>
      <c r="T116" s="77"/>
      <c r="U116" s="77"/>
      <c r="V116" s="77"/>
      <c r="W116" s="77"/>
      <c r="X116" s="77"/>
      <c r="Y116" s="77"/>
    </row>
    <row r="117" spans="1:25" s="78" customFormat="1" ht="10.5" customHeight="1" x14ac:dyDescent="0.15">
      <c r="A117" s="883" t="s">
        <v>776</v>
      </c>
      <c r="B117" s="78">
        <v>128419</v>
      </c>
      <c r="C117" s="78">
        <v>1890751</v>
      </c>
      <c r="D117" s="78" t="s">
        <v>555</v>
      </c>
      <c r="E117" s="78">
        <v>545313</v>
      </c>
      <c r="F117" s="78">
        <v>76246</v>
      </c>
      <c r="G117" s="78">
        <v>78565</v>
      </c>
      <c r="H117" s="78">
        <v>2465339</v>
      </c>
      <c r="I117" s="78">
        <v>2011168</v>
      </c>
      <c r="J117" s="78">
        <v>454171</v>
      </c>
      <c r="K117" s="78" t="s">
        <v>555</v>
      </c>
      <c r="L117" s="78" t="s">
        <v>555</v>
      </c>
      <c r="M117" s="78" t="s">
        <v>555</v>
      </c>
      <c r="N117" s="78">
        <v>2911341</v>
      </c>
      <c r="O117" s="78">
        <v>61967631</v>
      </c>
      <c r="P117" s="78">
        <v>22969545</v>
      </c>
      <c r="Q117" s="78">
        <v>7659329</v>
      </c>
      <c r="R117" s="80" t="s">
        <v>777</v>
      </c>
      <c r="S117" s="77"/>
      <c r="T117" s="77"/>
      <c r="U117" s="77"/>
      <c r="V117" s="77"/>
      <c r="W117" s="77"/>
      <c r="X117" s="77"/>
      <c r="Y117" s="77"/>
    </row>
    <row r="118" spans="1:25" s="78" customFormat="1" ht="10.5" customHeight="1" x14ac:dyDescent="0.15">
      <c r="A118" s="883"/>
      <c r="R118" s="80"/>
      <c r="S118" s="77"/>
      <c r="T118" s="77"/>
      <c r="U118" s="77"/>
      <c r="V118" s="77"/>
      <c r="W118" s="77"/>
      <c r="X118" s="77"/>
      <c r="Y118" s="77"/>
    </row>
    <row r="119" spans="1:25" s="78" customFormat="1" ht="10.5" customHeight="1" x14ac:dyDescent="0.15">
      <c r="A119" s="883" t="s">
        <v>738</v>
      </c>
      <c r="B119" s="78">
        <v>413819</v>
      </c>
      <c r="C119" s="78">
        <v>3664257</v>
      </c>
      <c r="D119" s="78" t="s">
        <v>555</v>
      </c>
      <c r="E119" s="78">
        <v>2046863</v>
      </c>
      <c r="F119" s="78">
        <v>460852</v>
      </c>
      <c r="G119" s="78">
        <v>78565</v>
      </c>
      <c r="H119" s="78">
        <v>2595566</v>
      </c>
      <c r="I119" s="78">
        <v>2284178</v>
      </c>
      <c r="J119" s="78">
        <v>311388</v>
      </c>
      <c r="K119" s="78" t="s">
        <v>555</v>
      </c>
      <c r="L119" s="78" t="s">
        <v>555</v>
      </c>
      <c r="M119" s="78" t="s">
        <v>555</v>
      </c>
      <c r="N119" s="78">
        <v>3356177</v>
      </c>
      <c r="O119" s="78">
        <v>67695379</v>
      </c>
      <c r="P119" s="78">
        <v>21846192</v>
      </c>
      <c r="Q119" s="78">
        <v>5492652</v>
      </c>
      <c r="R119" s="80" t="s">
        <v>600</v>
      </c>
      <c r="S119" s="77"/>
      <c r="T119" s="77"/>
      <c r="U119" s="77"/>
      <c r="V119" s="77"/>
      <c r="W119" s="77"/>
      <c r="X119" s="77"/>
      <c r="Y119" s="77"/>
    </row>
    <row r="120" spans="1:25" s="78" customFormat="1" ht="10.5" customHeight="1" x14ac:dyDescent="0.15">
      <c r="A120" s="883" t="s">
        <v>831</v>
      </c>
      <c r="B120" s="78" t="s">
        <v>555</v>
      </c>
      <c r="C120" s="78">
        <v>675915</v>
      </c>
      <c r="D120" s="78" t="s">
        <v>555</v>
      </c>
      <c r="E120" s="78" t="s">
        <v>555</v>
      </c>
      <c r="F120" s="78" t="s">
        <v>555</v>
      </c>
      <c r="G120" s="78" t="s">
        <v>555</v>
      </c>
      <c r="H120" s="78">
        <v>1987092</v>
      </c>
      <c r="I120" s="78">
        <v>1685892</v>
      </c>
      <c r="J120" s="78">
        <v>301200</v>
      </c>
      <c r="K120" s="78" t="s">
        <v>555</v>
      </c>
      <c r="L120" s="78" t="s">
        <v>555</v>
      </c>
      <c r="M120" s="78" t="s">
        <v>555</v>
      </c>
      <c r="N120" s="78">
        <v>2435815</v>
      </c>
      <c r="O120" s="78">
        <v>58969806</v>
      </c>
      <c r="P120" s="78">
        <v>22936142</v>
      </c>
      <c r="Q120" s="78">
        <v>7080244</v>
      </c>
      <c r="R120" s="80" t="s">
        <v>779</v>
      </c>
      <c r="S120" s="77"/>
      <c r="T120" s="77"/>
      <c r="U120" s="77"/>
      <c r="V120" s="77"/>
      <c r="W120" s="77"/>
      <c r="X120" s="77"/>
      <c r="Y120" s="77"/>
    </row>
    <row r="121" spans="1:25" s="78" customFormat="1" ht="10.5" customHeight="1" x14ac:dyDescent="0.15">
      <c r="A121" s="883"/>
      <c r="R121" s="80"/>
      <c r="S121" s="77"/>
      <c r="T121" s="77"/>
      <c r="U121" s="77"/>
      <c r="V121" s="77"/>
      <c r="W121" s="77"/>
      <c r="X121" s="77"/>
      <c r="Y121" s="77"/>
    </row>
    <row r="122" spans="1:25" s="78" customFormat="1" ht="10.5" customHeight="1" x14ac:dyDescent="0.15">
      <c r="A122" s="883" t="s">
        <v>832</v>
      </c>
      <c r="B122" s="78">
        <v>128419</v>
      </c>
      <c r="C122" s="78">
        <v>1214836</v>
      </c>
      <c r="D122" s="78" t="s">
        <v>555</v>
      </c>
      <c r="E122" s="78">
        <v>545313</v>
      </c>
      <c r="F122" s="78">
        <v>76246</v>
      </c>
      <c r="G122" s="78">
        <v>78565</v>
      </c>
      <c r="H122" s="78">
        <v>478247</v>
      </c>
      <c r="I122" s="78">
        <v>325276</v>
      </c>
      <c r="J122" s="78">
        <v>152971</v>
      </c>
      <c r="K122" s="78" t="s">
        <v>555</v>
      </c>
      <c r="L122" s="78" t="s">
        <v>555</v>
      </c>
      <c r="M122" s="78" t="s">
        <v>555</v>
      </c>
      <c r="N122" s="78">
        <v>1032915</v>
      </c>
      <c r="O122" s="78">
        <v>18089857</v>
      </c>
      <c r="P122" s="78">
        <v>5674041</v>
      </c>
      <c r="Q122" s="78">
        <v>2019088</v>
      </c>
      <c r="R122" s="80" t="s">
        <v>601</v>
      </c>
      <c r="S122" s="77"/>
      <c r="T122" s="77"/>
      <c r="U122" s="77"/>
      <c r="V122" s="77"/>
      <c r="W122" s="77"/>
      <c r="X122" s="77"/>
      <c r="Y122" s="77"/>
    </row>
    <row r="123" spans="1:25" s="78" customFormat="1" ht="10.5" customHeight="1" x14ac:dyDescent="0.15">
      <c r="A123" s="883" t="s">
        <v>833</v>
      </c>
      <c r="B123" s="78" t="s">
        <v>555</v>
      </c>
      <c r="C123" s="78">
        <v>675915</v>
      </c>
      <c r="D123" s="78" t="s">
        <v>555</v>
      </c>
      <c r="E123" s="78" t="s">
        <v>555</v>
      </c>
      <c r="F123" s="78" t="s">
        <v>555</v>
      </c>
      <c r="G123" s="78" t="s">
        <v>555</v>
      </c>
      <c r="H123" s="78">
        <v>607049</v>
      </c>
      <c r="I123" s="78">
        <v>607049</v>
      </c>
      <c r="J123" s="78" t="s">
        <v>555</v>
      </c>
      <c r="K123" s="78" t="s">
        <v>555</v>
      </c>
      <c r="L123" s="78" t="s">
        <v>555</v>
      </c>
      <c r="M123" s="78" t="s">
        <v>555</v>
      </c>
      <c r="N123" s="78">
        <v>313570</v>
      </c>
      <c r="O123" s="78">
        <v>14405383</v>
      </c>
      <c r="P123" s="78">
        <v>5718667</v>
      </c>
      <c r="Q123" s="78">
        <v>1902722</v>
      </c>
      <c r="R123" s="80" t="s">
        <v>100</v>
      </c>
      <c r="S123" s="77"/>
      <c r="T123" s="77"/>
      <c r="U123" s="77"/>
      <c r="V123" s="77"/>
      <c r="W123" s="77"/>
      <c r="X123" s="77"/>
      <c r="Y123" s="77"/>
    </row>
    <row r="124" spans="1:25" s="78" customFormat="1" ht="10.5" customHeight="1" x14ac:dyDescent="0.15">
      <c r="A124" s="883" t="s">
        <v>819</v>
      </c>
      <c r="B124" s="78" t="s">
        <v>555</v>
      </c>
      <c r="C124" s="78" t="s">
        <v>555</v>
      </c>
      <c r="D124" s="78" t="s">
        <v>555</v>
      </c>
      <c r="E124" s="78" t="s">
        <v>555</v>
      </c>
      <c r="F124" s="78" t="s">
        <v>555</v>
      </c>
      <c r="G124" s="78" t="s">
        <v>555</v>
      </c>
      <c r="H124" s="78">
        <v>469967</v>
      </c>
      <c r="I124" s="78">
        <v>469967</v>
      </c>
      <c r="J124" s="78" t="s">
        <v>555</v>
      </c>
      <c r="K124" s="78" t="s">
        <v>555</v>
      </c>
      <c r="L124" s="78" t="s">
        <v>555</v>
      </c>
      <c r="M124" s="78" t="s">
        <v>555</v>
      </c>
      <c r="N124" s="78">
        <v>829033</v>
      </c>
      <c r="O124" s="78">
        <v>14272885</v>
      </c>
      <c r="P124" s="78">
        <v>5540522</v>
      </c>
      <c r="Q124" s="78">
        <v>1674970</v>
      </c>
      <c r="R124" s="80" t="s">
        <v>101</v>
      </c>
      <c r="S124" s="77"/>
      <c r="T124" s="77"/>
      <c r="U124" s="77"/>
      <c r="V124" s="77"/>
      <c r="W124" s="77"/>
      <c r="X124" s="77"/>
      <c r="Y124" s="77"/>
    </row>
    <row r="125" spans="1:25" s="78" customFormat="1" ht="10.5" customHeight="1" x14ac:dyDescent="0.15">
      <c r="A125" s="883" t="s">
        <v>834</v>
      </c>
      <c r="B125" s="78" t="s">
        <v>555</v>
      </c>
      <c r="C125" s="78" t="s">
        <v>555</v>
      </c>
      <c r="D125" s="78" t="s">
        <v>555</v>
      </c>
      <c r="E125" s="78" t="s">
        <v>555</v>
      </c>
      <c r="F125" s="78" t="s">
        <v>555</v>
      </c>
      <c r="G125" s="78" t="s">
        <v>555</v>
      </c>
      <c r="H125" s="78">
        <v>910076</v>
      </c>
      <c r="I125" s="78">
        <v>608876</v>
      </c>
      <c r="J125" s="78">
        <v>301200</v>
      </c>
      <c r="K125" s="78" t="s">
        <v>555</v>
      </c>
      <c r="L125" s="78" t="s">
        <v>555</v>
      </c>
      <c r="M125" s="78" t="s">
        <v>555</v>
      </c>
      <c r="N125" s="78">
        <v>735823</v>
      </c>
      <c r="O125" s="78">
        <v>15199506</v>
      </c>
      <c r="P125" s="78">
        <v>6036315</v>
      </c>
      <c r="Q125" s="78">
        <v>2062549</v>
      </c>
      <c r="R125" s="80" t="s">
        <v>102</v>
      </c>
      <c r="S125" s="77"/>
      <c r="T125" s="77"/>
      <c r="U125" s="77"/>
      <c r="V125" s="77"/>
      <c r="W125" s="77"/>
      <c r="X125" s="77"/>
      <c r="Y125" s="77"/>
    </row>
    <row r="126" spans="1:25" s="78" customFormat="1" ht="10.5" customHeight="1" x14ac:dyDescent="0.15">
      <c r="A126" s="883" t="s">
        <v>835</v>
      </c>
      <c r="B126" s="78" t="s">
        <v>555</v>
      </c>
      <c r="C126" s="78" t="s">
        <v>555</v>
      </c>
      <c r="D126" s="78" t="s">
        <v>555</v>
      </c>
      <c r="E126" s="78" t="s">
        <v>555</v>
      </c>
      <c r="F126" s="78" t="s">
        <v>555</v>
      </c>
      <c r="G126" s="78" t="s">
        <v>555</v>
      </c>
      <c r="H126" s="78" t="s">
        <v>555</v>
      </c>
      <c r="I126" s="78" t="s">
        <v>555</v>
      </c>
      <c r="J126" s="78" t="s">
        <v>555</v>
      </c>
      <c r="K126" s="78" t="s">
        <v>555</v>
      </c>
      <c r="L126" s="78" t="s">
        <v>555</v>
      </c>
      <c r="M126" s="78" t="s">
        <v>555</v>
      </c>
      <c r="N126" s="78">
        <v>557389</v>
      </c>
      <c r="O126" s="78">
        <v>15092032</v>
      </c>
      <c r="P126" s="78">
        <v>5640638</v>
      </c>
      <c r="Q126" s="78">
        <v>1440003</v>
      </c>
      <c r="R126" s="80" t="s">
        <v>785</v>
      </c>
      <c r="S126" s="77"/>
      <c r="T126" s="77"/>
      <c r="U126" s="77"/>
      <c r="V126" s="77"/>
      <c r="W126" s="77"/>
      <c r="X126" s="77"/>
      <c r="Y126" s="77"/>
    </row>
    <row r="127" spans="1:25" s="78" customFormat="1" ht="10.5" customHeight="1" x14ac:dyDescent="0.15">
      <c r="A127" s="883"/>
      <c r="R127" s="80"/>
      <c r="S127" s="77"/>
      <c r="T127" s="77"/>
      <c r="U127" s="77"/>
      <c r="V127" s="77"/>
      <c r="W127" s="77"/>
      <c r="X127" s="77"/>
      <c r="Y127" s="77"/>
    </row>
    <row r="128" spans="1:25" s="78" customFormat="1" ht="10.5" customHeight="1" x14ac:dyDescent="0.15">
      <c r="A128" s="883" t="s">
        <v>836</v>
      </c>
      <c r="B128" s="78" t="s">
        <v>555</v>
      </c>
      <c r="C128" s="78" t="s">
        <v>555</v>
      </c>
      <c r="D128" s="78" t="s">
        <v>555</v>
      </c>
      <c r="E128" s="78" t="s">
        <v>555</v>
      </c>
      <c r="F128" s="78" t="s">
        <v>555</v>
      </c>
      <c r="G128" s="78" t="s">
        <v>555</v>
      </c>
      <c r="H128" s="78">
        <v>325276</v>
      </c>
      <c r="I128" s="78">
        <v>325276</v>
      </c>
      <c r="J128" s="78" t="s">
        <v>555</v>
      </c>
      <c r="K128" s="78" t="s">
        <v>555</v>
      </c>
      <c r="L128" s="78" t="s">
        <v>555</v>
      </c>
      <c r="M128" s="78" t="s">
        <v>555</v>
      </c>
      <c r="N128" s="78">
        <v>331484</v>
      </c>
      <c r="O128" s="78">
        <v>6692611</v>
      </c>
      <c r="P128" s="78">
        <v>1843194</v>
      </c>
      <c r="Q128" s="78">
        <v>890102</v>
      </c>
      <c r="R128" s="80" t="s">
        <v>602</v>
      </c>
      <c r="S128" s="77"/>
      <c r="T128" s="77"/>
      <c r="U128" s="77"/>
      <c r="V128" s="77"/>
      <c r="W128" s="77"/>
      <c r="X128" s="77"/>
      <c r="Y128" s="77"/>
    </row>
    <row r="129" spans="1:25" s="78" customFormat="1" ht="10.5" customHeight="1" x14ac:dyDescent="0.15">
      <c r="A129" s="883" t="s">
        <v>837</v>
      </c>
      <c r="B129" s="78" t="s">
        <v>555</v>
      </c>
      <c r="C129" s="78">
        <v>521458</v>
      </c>
      <c r="D129" s="78" t="s">
        <v>555</v>
      </c>
      <c r="E129" s="78">
        <v>39962</v>
      </c>
      <c r="F129" s="78" t="s">
        <v>555</v>
      </c>
      <c r="G129" s="78">
        <v>39610</v>
      </c>
      <c r="H129" s="78" t="s">
        <v>555</v>
      </c>
      <c r="I129" s="78" t="s">
        <v>555</v>
      </c>
      <c r="J129" s="78" t="s">
        <v>555</v>
      </c>
      <c r="K129" s="78" t="s">
        <v>555</v>
      </c>
      <c r="L129" s="78" t="s">
        <v>555</v>
      </c>
      <c r="M129" s="78" t="s">
        <v>555</v>
      </c>
      <c r="N129" s="78">
        <v>467229</v>
      </c>
      <c r="O129" s="78">
        <v>5122498</v>
      </c>
      <c r="P129" s="78">
        <v>1778322</v>
      </c>
      <c r="Q129" s="78">
        <v>550936</v>
      </c>
      <c r="R129" s="80" t="s">
        <v>86</v>
      </c>
      <c r="S129" s="77"/>
      <c r="T129" s="77"/>
      <c r="U129" s="77"/>
      <c r="V129" s="77"/>
      <c r="W129" s="77"/>
      <c r="X129" s="77"/>
      <c r="Y129" s="77"/>
    </row>
    <row r="130" spans="1:25" s="78" customFormat="1" ht="10.5" customHeight="1" x14ac:dyDescent="0.15">
      <c r="A130" s="883" t="s">
        <v>838</v>
      </c>
      <c r="B130" s="78">
        <v>128419</v>
      </c>
      <c r="C130" s="78">
        <v>693378</v>
      </c>
      <c r="D130" s="78" t="s">
        <v>555</v>
      </c>
      <c r="E130" s="78">
        <v>505351</v>
      </c>
      <c r="F130" s="78">
        <v>76246</v>
      </c>
      <c r="G130" s="78">
        <v>38955</v>
      </c>
      <c r="H130" s="78">
        <v>152971</v>
      </c>
      <c r="I130" s="78" t="s">
        <v>555</v>
      </c>
      <c r="J130" s="78">
        <v>152971</v>
      </c>
      <c r="K130" s="78" t="s">
        <v>555</v>
      </c>
      <c r="L130" s="78" t="s">
        <v>555</v>
      </c>
      <c r="M130" s="78" t="s">
        <v>555</v>
      </c>
      <c r="N130" s="78">
        <v>234202</v>
      </c>
      <c r="O130" s="78">
        <v>6274748</v>
      </c>
      <c r="P130" s="78">
        <v>2052525</v>
      </c>
      <c r="Q130" s="78">
        <v>578050</v>
      </c>
      <c r="R130" s="80" t="s">
        <v>87</v>
      </c>
      <c r="S130" s="77"/>
      <c r="T130" s="77"/>
      <c r="U130" s="77"/>
      <c r="V130" s="77"/>
      <c r="W130" s="77"/>
      <c r="X130" s="77"/>
      <c r="Y130" s="77"/>
    </row>
    <row r="131" spans="1:25" s="78" customFormat="1" ht="10.5" customHeight="1" x14ac:dyDescent="0.15">
      <c r="A131" s="883" t="s">
        <v>839</v>
      </c>
      <c r="B131" s="78" t="s">
        <v>555</v>
      </c>
      <c r="C131" s="78">
        <v>675915</v>
      </c>
      <c r="D131" s="78" t="s">
        <v>555</v>
      </c>
      <c r="E131" s="78" t="s">
        <v>555</v>
      </c>
      <c r="F131" s="78" t="s">
        <v>555</v>
      </c>
      <c r="G131" s="78" t="s">
        <v>555</v>
      </c>
      <c r="H131" s="78">
        <v>607049</v>
      </c>
      <c r="I131" s="78">
        <v>607049</v>
      </c>
      <c r="J131" s="78" t="s">
        <v>555</v>
      </c>
      <c r="K131" s="78" t="s">
        <v>555</v>
      </c>
      <c r="L131" s="78" t="s">
        <v>555</v>
      </c>
      <c r="M131" s="78" t="s">
        <v>555</v>
      </c>
      <c r="N131" s="78">
        <v>19937</v>
      </c>
      <c r="O131" s="78">
        <v>5113927</v>
      </c>
      <c r="P131" s="78">
        <v>2069989</v>
      </c>
      <c r="Q131" s="78">
        <v>648973</v>
      </c>
      <c r="R131" s="80" t="s">
        <v>88</v>
      </c>
      <c r="S131" s="77"/>
      <c r="T131" s="77"/>
      <c r="U131" s="77"/>
      <c r="V131" s="77"/>
      <c r="W131" s="77"/>
      <c r="X131" s="77"/>
      <c r="Y131" s="77"/>
    </row>
    <row r="132" spans="1:25" s="78" customFormat="1" ht="10.5" customHeight="1" x14ac:dyDescent="0.15">
      <c r="A132" s="883" t="s">
        <v>823</v>
      </c>
      <c r="B132" s="78" t="s">
        <v>555</v>
      </c>
      <c r="C132" s="78" t="s">
        <v>555</v>
      </c>
      <c r="D132" s="78" t="s">
        <v>555</v>
      </c>
      <c r="E132" s="78" t="s">
        <v>555</v>
      </c>
      <c r="F132" s="78" t="s">
        <v>555</v>
      </c>
      <c r="G132" s="78" t="s">
        <v>555</v>
      </c>
      <c r="H132" s="78" t="s">
        <v>555</v>
      </c>
      <c r="I132" s="78" t="s">
        <v>555</v>
      </c>
      <c r="J132" s="78" t="s">
        <v>555</v>
      </c>
      <c r="K132" s="78" t="s">
        <v>555</v>
      </c>
      <c r="L132" s="78" t="s">
        <v>555</v>
      </c>
      <c r="M132" s="78" t="s">
        <v>555</v>
      </c>
      <c r="N132" s="78">
        <v>293633</v>
      </c>
      <c r="O132" s="78">
        <v>4859357</v>
      </c>
      <c r="P132" s="78">
        <v>1791841</v>
      </c>
      <c r="Q132" s="78">
        <v>530125</v>
      </c>
      <c r="R132" s="81" t="s">
        <v>103</v>
      </c>
      <c r="S132" s="77"/>
      <c r="T132" s="77"/>
      <c r="U132" s="77"/>
      <c r="V132" s="77"/>
      <c r="W132" s="77"/>
      <c r="X132" s="77"/>
      <c r="Y132" s="77"/>
    </row>
    <row r="133" spans="1:25" s="78" customFormat="1" ht="10.5" customHeight="1" x14ac:dyDescent="0.15">
      <c r="A133" s="883" t="s">
        <v>840</v>
      </c>
      <c r="B133" s="78" t="s">
        <v>555</v>
      </c>
      <c r="C133" s="78" t="s">
        <v>555</v>
      </c>
      <c r="D133" s="78" t="s">
        <v>555</v>
      </c>
      <c r="E133" s="78" t="s">
        <v>555</v>
      </c>
      <c r="F133" s="78" t="s">
        <v>555</v>
      </c>
      <c r="G133" s="78" t="s">
        <v>555</v>
      </c>
      <c r="H133" s="78" t="s">
        <v>555</v>
      </c>
      <c r="I133" s="78" t="s">
        <v>555</v>
      </c>
      <c r="J133" s="78" t="s">
        <v>555</v>
      </c>
      <c r="K133" s="78" t="s">
        <v>555</v>
      </c>
      <c r="L133" s="78" t="s">
        <v>555</v>
      </c>
      <c r="M133" s="78" t="s">
        <v>555</v>
      </c>
      <c r="N133" s="78" t="s">
        <v>555</v>
      </c>
      <c r="O133" s="78">
        <v>4432099</v>
      </c>
      <c r="P133" s="78">
        <v>1856837</v>
      </c>
      <c r="Q133" s="78">
        <v>723624</v>
      </c>
      <c r="R133" s="80" t="s">
        <v>104</v>
      </c>
      <c r="S133" s="77"/>
      <c r="T133" s="77"/>
      <c r="U133" s="77"/>
      <c r="V133" s="77"/>
      <c r="W133" s="77"/>
      <c r="X133" s="77"/>
      <c r="Y133" s="77"/>
    </row>
    <row r="134" spans="1:25" s="78" customFormat="1" ht="10.5" customHeight="1" x14ac:dyDescent="0.15">
      <c r="A134" s="883" t="s">
        <v>841</v>
      </c>
      <c r="B134" s="78" t="s">
        <v>555</v>
      </c>
      <c r="C134" s="78" t="s">
        <v>555</v>
      </c>
      <c r="D134" s="78" t="s">
        <v>555</v>
      </c>
      <c r="E134" s="78" t="s">
        <v>555</v>
      </c>
      <c r="F134" s="78" t="s">
        <v>555</v>
      </c>
      <c r="G134" s="78" t="s">
        <v>555</v>
      </c>
      <c r="H134" s="78">
        <v>304579</v>
      </c>
      <c r="I134" s="78">
        <v>304579</v>
      </c>
      <c r="J134" s="78" t="s">
        <v>555</v>
      </c>
      <c r="K134" s="78" t="s">
        <v>555</v>
      </c>
      <c r="L134" s="78" t="s">
        <v>555</v>
      </c>
      <c r="M134" s="78" t="s">
        <v>555</v>
      </c>
      <c r="N134" s="78">
        <v>310045</v>
      </c>
      <c r="O134" s="78">
        <v>5015907</v>
      </c>
      <c r="P134" s="78">
        <v>1837613</v>
      </c>
      <c r="Q134" s="78">
        <v>601036</v>
      </c>
      <c r="R134" s="80" t="s">
        <v>105</v>
      </c>
      <c r="S134" s="77"/>
      <c r="T134" s="77"/>
      <c r="U134" s="77"/>
      <c r="V134" s="77"/>
      <c r="W134" s="77"/>
      <c r="X134" s="77"/>
      <c r="Y134" s="77"/>
    </row>
    <row r="135" spans="1:25" s="78" customFormat="1" ht="10.5" customHeight="1" x14ac:dyDescent="0.15">
      <c r="A135" s="883" t="s">
        <v>842</v>
      </c>
      <c r="B135" s="78" t="s">
        <v>555</v>
      </c>
      <c r="C135" s="78" t="s">
        <v>555</v>
      </c>
      <c r="D135" s="78" t="s">
        <v>555</v>
      </c>
      <c r="E135" s="78" t="s">
        <v>555</v>
      </c>
      <c r="F135" s="78" t="s">
        <v>555</v>
      </c>
      <c r="G135" s="78" t="s">
        <v>555</v>
      </c>
      <c r="H135" s="78">
        <v>165388</v>
      </c>
      <c r="I135" s="78">
        <v>165388</v>
      </c>
      <c r="J135" s="78" t="s">
        <v>555</v>
      </c>
      <c r="K135" s="78" t="s">
        <v>555</v>
      </c>
      <c r="L135" s="78" t="s">
        <v>555</v>
      </c>
      <c r="M135" s="78" t="s">
        <v>555</v>
      </c>
      <c r="N135" s="78">
        <v>240221</v>
      </c>
      <c r="O135" s="78">
        <v>4548245</v>
      </c>
      <c r="P135" s="78">
        <v>1824015</v>
      </c>
      <c r="Q135" s="78">
        <v>681758</v>
      </c>
      <c r="R135" s="80" t="s">
        <v>106</v>
      </c>
      <c r="S135" s="77"/>
      <c r="T135" s="77"/>
      <c r="U135" s="77"/>
      <c r="V135" s="77"/>
      <c r="W135" s="77"/>
      <c r="X135" s="77"/>
      <c r="Y135" s="77"/>
    </row>
    <row r="136" spans="1:25" s="78" customFormat="1" ht="10.5" customHeight="1" x14ac:dyDescent="0.15">
      <c r="A136" s="883" t="s">
        <v>843</v>
      </c>
      <c r="B136" s="78" t="s">
        <v>555</v>
      </c>
      <c r="C136" s="78" t="s">
        <v>555</v>
      </c>
      <c r="D136" s="78" t="s">
        <v>555</v>
      </c>
      <c r="E136" s="78" t="s">
        <v>555</v>
      </c>
      <c r="F136" s="78" t="s">
        <v>555</v>
      </c>
      <c r="G136" s="78" t="s">
        <v>555</v>
      </c>
      <c r="H136" s="78" t="s">
        <v>555</v>
      </c>
      <c r="I136" s="78" t="s">
        <v>555</v>
      </c>
      <c r="J136" s="78" t="s">
        <v>555</v>
      </c>
      <c r="K136" s="78" t="s">
        <v>555</v>
      </c>
      <c r="L136" s="78" t="s">
        <v>555</v>
      </c>
      <c r="M136" s="78" t="s">
        <v>555</v>
      </c>
      <c r="N136" s="78">
        <v>278767</v>
      </c>
      <c r="O136" s="78">
        <v>4708733</v>
      </c>
      <c r="P136" s="78">
        <v>1878894</v>
      </c>
      <c r="Q136" s="78">
        <v>392176</v>
      </c>
      <c r="R136" s="80" t="s">
        <v>107</v>
      </c>
      <c r="S136" s="77"/>
      <c r="T136" s="77"/>
      <c r="U136" s="77"/>
      <c r="V136" s="77"/>
      <c r="W136" s="77"/>
      <c r="X136" s="77"/>
      <c r="Y136" s="77"/>
    </row>
    <row r="137" spans="1:25" s="78" customFormat="1" ht="10.5" customHeight="1" x14ac:dyDescent="0.15">
      <c r="A137" s="883" t="s">
        <v>844</v>
      </c>
      <c r="B137" s="78" t="s">
        <v>555</v>
      </c>
      <c r="C137" s="78" t="s">
        <v>555</v>
      </c>
      <c r="D137" s="78" t="s">
        <v>555</v>
      </c>
      <c r="E137" s="78" t="s">
        <v>555</v>
      </c>
      <c r="F137" s="78" t="s">
        <v>555</v>
      </c>
      <c r="G137" s="78" t="s">
        <v>555</v>
      </c>
      <c r="H137" s="78">
        <v>305146</v>
      </c>
      <c r="I137" s="78">
        <v>305146</v>
      </c>
      <c r="J137" s="78" t="s">
        <v>555</v>
      </c>
      <c r="K137" s="78" t="s">
        <v>555</v>
      </c>
      <c r="L137" s="78" t="s">
        <v>555</v>
      </c>
      <c r="M137" s="78" t="s">
        <v>555</v>
      </c>
      <c r="N137" s="78">
        <v>197675</v>
      </c>
      <c r="O137" s="78">
        <v>4395377</v>
      </c>
      <c r="P137" s="78">
        <v>2191942</v>
      </c>
      <c r="Q137" s="78">
        <v>382618</v>
      </c>
      <c r="R137" s="80" t="s">
        <v>89</v>
      </c>
      <c r="S137" s="77"/>
      <c r="T137" s="77"/>
      <c r="U137" s="77"/>
      <c r="V137" s="77"/>
      <c r="W137" s="77"/>
      <c r="X137" s="77"/>
      <c r="Y137" s="77"/>
    </row>
    <row r="138" spans="1:25" s="78" customFormat="1" ht="10.5" customHeight="1" x14ac:dyDescent="0.15">
      <c r="A138" s="883" t="s">
        <v>845</v>
      </c>
      <c r="B138" s="78" t="s">
        <v>555</v>
      </c>
      <c r="C138" s="78" t="s">
        <v>555</v>
      </c>
      <c r="D138" s="78" t="s">
        <v>555</v>
      </c>
      <c r="E138" s="78" t="s">
        <v>555</v>
      </c>
      <c r="F138" s="78" t="s">
        <v>555</v>
      </c>
      <c r="G138" s="78" t="s">
        <v>555</v>
      </c>
      <c r="H138" s="78">
        <v>152834</v>
      </c>
      <c r="I138" s="78" t="s">
        <v>555</v>
      </c>
      <c r="J138" s="78">
        <v>152834</v>
      </c>
      <c r="K138" s="78" t="s">
        <v>555</v>
      </c>
      <c r="L138" s="78" t="s">
        <v>555</v>
      </c>
      <c r="M138" s="78" t="s">
        <v>555</v>
      </c>
      <c r="N138" s="78">
        <v>240569</v>
      </c>
      <c r="O138" s="78">
        <v>5345407</v>
      </c>
      <c r="P138" s="78">
        <v>1930658</v>
      </c>
      <c r="Q138" s="78">
        <v>771321</v>
      </c>
      <c r="R138" s="80" t="s">
        <v>90</v>
      </c>
      <c r="S138" s="77"/>
      <c r="T138" s="77"/>
      <c r="U138" s="77"/>
      <c r="V138" s="77"/>
      <c r="W138" s="77"/>
      <c r="X138" s="77"/>
      <c r="Y138" s="77"/>
    </row>
    <row r="139" spans="1:25" s="78" customFormat="1" ht="10.5" customHeight="1" x14ac:dyDescent="0.15">
      <c r="A139" s="883" t="s">
        <v>846</v>
      </c>
      <c r="B139" s="78" t="s">
        <v>555</v>
      </c>
      <c r="C139" s="78" t="s">
        <v>555</v>
      </c>
      <c r="D139" s="78" t="s">
        <v>555</v>
      </c>
      <c r="E139" s="78" t="s">
        <v>555</v>
      </c>
      <c r="F139" s="78" t="s">
        <v>555</v>
      </c>
      <c r="G139" s="78" t="s">
        <v>555</v>
      </c>
      <c r="H139" s="78">
        <v>452096</v>
      </c>
      <c r="I139" s="78">
        <v>303730</v>
      </c>
      <c r="J139" s="78">
        <v>148366</v>
      </c>
      <c r="K139" s="78" t="s">
        <v>555</v>
      </c>
      <c r="L139" s="78" t="s">
        <v>555</v>
      </c>
      <c r="M139" s="78" t="s">
        <v>555</v>
      </c>
      <c r="N139" s="78">
        <v>297579</v>
      </c>
      <c r="O139" s="78">
        <v>5458722</v>
      </c>
      <c r="P139" s="78">
        <v>1913715</v>
      </c>
      <c r="Q139" s="78">
        <v>908610</v>
      </c>
      <c r="R139" s="80" t="s">
        <v>91</v>
      </c>
      <c r="S139" s="77"/>
      <c r="T139" s="77"/>
      <c r="U139" s="77"/>
      <c r="V139" s="77"/>
      <c r="W139" s="77"/>
      <c r="X139" s="77"/>
      <c r="Y139" s="77"/>
    </row>
    <row r="140" spans="1:25" s="78" customFormat="1" ht="10.5" customHeight="1" x14ac:dyDescent="0.15">
      <c r="A140" s="883" t="s">
        <v>847</v>
      </c>
      <c r="B140" s="78" t="s">
        <v>555</v>
      </c>
      <c r="C140" s="78" t="s">
        <v>555</v>
      </c>
      <c r="D140" s="78" t="s">
        <v>555</v>
      </c>
      <c r="E140" s="78" t="s">
        <v>555</v>
      </c>
      <c r="F140" s="78" t="s">
        <v>555</v>
      </c>
      <c r="G140" s="78" t="s">
        <v>555</v>
      </c>
      <c r="H140" s="78" t="s">
        <v>555</v>
      </c>
      <c r="I140" s="78" t="s">
        <v>555</v>
      </c>
      <c r="J140" s="78" t="s">
        <v>555</v>
      </c>
      <c r="K140" s="78" t="s">
        <v>555</v>
      </c>
      <c r="L140" s="78" t="s">
        <v>555</v>
      </c>
      <c r="M140" s="78" t="s">
        <v>555</v>
      </c>
      <c r="N140" s="78">
        <v>323652</v>
      </c>
      <c r="O140" s="78">
        <v>5283998</v>
      </c>
      <c r="P140" s="78">
        <v>2049564</v>
      </c>
      <c r="Q140" s="78">
        <v>522297</v>
      </c>
      <c r="R140" s="80" t="s">
        <v>799</v>
      </c>
      <c r="S140" s="77"/>
      <c r="T140" s="77"/>
      <c r="U140" s="77"/>
      <c r="V140" s="77"/>
      <c r="W140" s="77"/>
      <c r="X140" s="77"/>
      <c r="Y140" s="77"/>
    </row>
    <row r="141" spans="1:25" s="78" customFormat="1" ht="10.5" customHeight="1" x14ac:dyDescent="0.15">
      <c r="A141" s="883" t="s">
        <v>837</v>
      </c>
      <c r="B141" s="78" t="s">
        <v>555</v>
      </c>
      <c r="C141" s="78" t="s">
        <v>555</v>
      </c>
      <c r="D141" s="78" t="s">
        <v>555</v>
      </c>
      <c r="E141" s="78" t="s">
        <v>555</v>
      </c>
      <c r="F141" s="78" t="s">
        <v>555</v>
      </c>
      <c r="G141" s="78" t="s">
        <v>555</v>
      </c>
      <c r="H141" s="78" t="s">
        <v>555</v>
      </c>
      <c r="I141" s="78" t="s">
        <v>555</v>
      </c>
      <c r="J141" s="78" t="s">
        <v>555</v>
      </c>
      <c r="K141" s="78" t="s">
        <v>555</v>
      </c>
      <c r="L141" s="78" t="s">
        <v>555</v>
      </c>
      <c r="M141" s="78" t="s">
        <v>555</v>
      </c>
      <c r="N141" s="78">
        <v>82852</v>
      </c>
      <c r="O141" s="78">
        <v>4436534</v>
      </c>
      <c r="P141" s="78">
        <v>1746831</v>
      </c>
      <c r="Q141" s="78">
        <v>528506</v>
      </c>
      <c r="R141" s="80" t="s">
        <v>86</v>
      </c>
      <c r="S141" s="77"/>
      <c r="T141" s="77"/>
      <c r="U141" s="77"/>
      <c r="V141" s="77"/>
      <c r="W141" s="77"/>
      <c r="X141" s="77"/>
      <c r="Y141" s="77"/>
    </row>
    <row r="142" spans="1:25" s="78" customFormat="1" ht="10.5" customHeight="1" x14ac:dyDescent="0.15">
      <c r="A142" s="884" t="s">
        <v>838</v>
      </c>
      <c r="B142" s="82" t="s">
        <v>555</v>
      </c>
      <c r="C142" s="83" t="s">
        <v>555</v>
      </c>
      <c r="D142" s="83" t="s">
        <v>555</v>
      </c>
      <c r="E142" s="83" t="s">
        <v>555</v>
      </c>
      <c r="F142" s="83" t="s">
        <v>555</v>
      </c>
      <c r="G142" s="83" t="s">
        <v>555</v>
      </c>
      <c r="H142" s="83" t="s">
        <v>555</v>
      </c>
      <c r="I142" s="83" t="s">
        <v>555</v>
      </c>
      <c r="J142" s="83" t="s">
        <v>555</v>
      </c>
      <c r="K142" s="83" t="s">
        <v>555</v>
      </c>
      <c r="L142" s="83" t="s">
        <v>555</v>
      </c>
      <c r="M142" s="83" t="s">
        <v>555</v>
      </c>
      <c r="N142" s="83">
        <v>150885</v>
      </c>
      <c r="O142" s="83">
        <v>5371500</v>
      </c>
      <c r="P142" s="83">
        <v>1844243</v>
      </c>
      <c r="Q142" s="83">
        <v>389200</v>
      </c>
      <c r="R142" s="84" t="s">
        <v>87</v>
      </c>
      <c r="S142" s="77"/>
      <c r="T142" s="77"/>
      <c r="U142" s="77"/>
      <c r="V142" s="77"/>
      <c r="W142" s="77"/>
      <c r="X142" s="77"/>
      <c r="Y142" s="77"/>
    </row>
    <row r="143" spans="1:25" ht="23.25" customHeight="1" x14ac:dyDescent="0.25">
      <c r="I143" s="85" t="s">
        <v>108</v>
      </c>
      <c r="Q143" s="87" t="s">
        <v>85</v>
      </c>
    </row>
    <row r="144" spans="1:25" s="21" customFormat="1" ht="11.25" customHeight="1" x14ac:dyDescent="0.15">
      <c r="A144" s="70"/>
      <c r="B144" s="86" t="s">
        <v>109</v>
      </c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998" t="s">
        <v>92</v>
      </c>
      <c r="S144" s="19"/>
      <c r="T144" s="19"/>
      <c r="U144" s="19"/>
      <c r="V144" s="19"/>
      <c r="W144" s="19"/>
      <c r="X144" s="19"/>
      <c r="Y144" s="19"/>
    </row>
    <row r="145" spans="1:25" s="73" customFormat="1" ht="28.5" customHeight="1" x14ac:dyDescent="0.15">
      <c r="A145" s="37" t="s">
        <v>230</v>
      </c>
      <c r="B145" s="44" t="s">
        <v>848</v>
      </c>
      <c r="C145" s="20"/>
      <c r="D145" s="20"/>
      <c r="E145" s="88"/>
      <c r="F145" s="839" t="s">
        <v>164</v>
      </c>
      <c r="G145" s="20"/>
      <c r="H145" s="20"/>
      <c r="I145" s="88"/>
      <c r="J145" s="839" t="s">
        <v>54</v>
      </c>
      <c r="K145" s="20"/>
      <c r="L145" s="88"/>
      <c r="M145" s="839" t="s">
        <v>168</v>
      </c>
      <c r="N145" s="20"/>
      <c r="O145" s="20"/>
      <c r="P145" s="20"/>
      <c r="Q145" s="20"/>
      <c r="R145" s="999"/>
      <c r="S145" s="15"/>
      <c r="T145" s="15"/>
      <c r="U145" s="15"/>
      <c r="V145" s="15"/>
      <c r="W145" s="15"/>
      <c r="X145" s="15"/>
      <c r="Y145" s="15"/>
    </row>
    <row r="146" spans="1:25" s="73" customFormat="1" ht="30" customHeight="1" x14ac:dyDescent="0.15">
      <c r="A146" s="37"/>
      <c r="B146" s="14" t="s">
        <v>849</v>
      </c>
      <c r="C146" s="14" t="s">
        <v>850</v>
      </c>
      <c r="D146" s="14" t="s">
        <v>851</v>
      </c>
      <c r="E146" s="885" t="s">
        <v>852</v>
      </c>
      <c r="F146" s="16" t="s">
        <v>37</v>
      </c>
      <c r="G146" s="14" t="s">
        <v>165</v>
      </c>
      <c r="H146" s="885" t="s">
        <v>853</v>
      </c>
      <c r="I146" s="885" t="s">
        <v>854</v>
      </c>
      <c r="J146" s="16" t="s">
        <v>115</v>
      </c>
      <c r="K146" s="14" t="s">
        <v>166</v>
      </c>
      <c r="L146" s="14" t="s">
        <v>167</v>
      </c>
      <c r="M146" s="16" t="s">
        <v>38</v>
      </c>
      <c r="N146" s="14" t="s">
        <v>171</v>
      </c>
      <c r="O146" s="14" t="s">
        <v>172</v>
      </c>
      <c r="P146" s="14" t="s">
        <v>57</v>
      </c>
      <c r="Q146" s="839" t="s">
        <v>173</v>
      </c>
      <c r="R146" s="999"/>
      <c r="S146" s="15"/>
      <c r="T146" s="15"/>
      <c r="U146" s="15"/>
      <c r="V146" s="15"/>
      <c r="W146" s="15"/>
      <c r="X146" s="15"/>
      <c r="Y146" s="15"/>
    </row>
    <row r="147" spans="1:25" s="73" customFormat="1" ht="12" customHeight="1" x14ac:dyDescent="0.15">
      <c r="A147" s="38"/>
      <c r="B147" s="18" t="str">
        <f>PROPER("ARAB-M")</f>
        <v>Arab-M</v>
      </c>
      <c r="C147" s="18" t="str">
        <f>PROPER("ARAB-E-L")</f>
        <v>Arab-E-L</v>
      </c>
      <c r="D147" s="18" t="str">
        <f>PROPER("ARAB-S-L")</f>
        <v>Arab-S-L</v>
      </c>
      <c r="E147" s="18" t="str">
        <f>PROPER("ARA-L-FO")</f>
        <v>Ara-L-Fo</v>
      </c>
      <c r="F147" s="18"/>
      <c r="G147" s="18" t="str">
        <f>PROPER("KUWAIT")</f>
        <v>Kuwait</v>
      </c>
      <c r="H147" s="18" t="str">
        <f>PROPER("KWAIT-FO")</f>
        <v>Kwait-Fo</v>
      </c>
      <c r="I147" s="18" t="str">
        <f>PROPER("KWAIT-SL")</f>
        <v>Kwait-Sl</v>
      </c>
      <c r="J147" s="18"/>
      <c r="K147" s="18" t="str">
        <f>PROPER("WAFRA")</f>
        <v>Wafra</v>
      </c>
      <c r="L147" s="18" t="str">
        <f>PROPER("EOCENE")</f>
        <v>Eocene</v>
      </c>
      <c r="M147" s="18"/>
      <c r="N147" s="18" t="str">
        <f>PROPER("QATAR")</f>
        <v>Qatar</v>
      </c>
      <c r="O147" s="18" t="str">
        <f>PROPER("QATAR-M")</f>
        <v>Qatar-M</v>
      </c>
      <c r="P147" s="18" t="str">
        <f>PROPER("A-SHAHEN")</f>
        <v>A-Shahen</v>
      </c>
      <c r="Q147" s="17" t="str">
        <f>PROPER("A-RAYYAN")</f>
        <v>A-Rayyan</v>
      </c>
      <c r="R147" s="1000"/>
      <c r="S147" s="15"/>
      <c r="T147" s="15"/>
      <c r="U147" s="15"/>
      <c r="V147" s="15"/>
      <c r="W147" s="15"/>
      <c r="X147" s="15"/>
      <c r="Y147" s="15"/>
    </row>
    <row r="148" spans="1:25" s="78" customFormat="1" ht="10.5" customHeight="1" x14ac:dyDescent="0.15">
      <c r="A148" s="882" t="s">
        <v>772</v>
      </c>
      <c r="B148" s="74">
        <v>9702870</v>
      </c>
      <c r="C148" s="75">
        <v>23273877</v>
      </c>
      <c r="D148" s="75">
        <v>2461597</v>
      </c>
      <c r="E148" s="75" t="s">
        <v>555</v>
      </c>
      <c r="F148" s="75">
        <v>14516794</v>
      </c>
      <c r="G148" s="75">
        <v>14470980</v>
      </c>
      <c r="H148" s="75">
        <v>45814</v>
      </c>
      <c r="I148" s="75" t="s">
        <v>555</v>
      </c>
      <c r="J148" s="75">
        <v>367712</v>
      </c>
      <c r="K148" s="75">
        <v>351446</v>
      </c>
      <c r="L148" s="75">
        <v>16266</v>
      </c>
      <c r="M148" s="75">
        <v>16044537</v>
      </c>
      <c r="N148" s="75">
        <v>3613395</v>
      </c>
      <c r="O148" s="75">
        <v>4605519</v>
      </c>
      <c r="P148" s="75">
        <v>3491326</v>
      </c>
      <c r="Q148" s="75" t="s">
        <v>555</v>
      </c>
      <c r="R148" s="76" t="s">
        <v>99</v>
      </c>
      <c r="S148" s="77"/>
      <c r="T148" s="77"/>
      <c r="U148" s="77"/>
      <c r="V148" s="77"/>
      <c r="W148" s="77"/>
      <c r="X148" s="77"/>
      <c r="Y148" s="77"/>
    </row>
    <row r="149" spans="1:25" s="78" customFormat="1" ht="10.5" customHeight="1" x14ac:dyDescent="0.15">
      <c r="A149" s="883" t="s">
        <v>773</v>
      </c>
      <c r="B149" s="78">
        <v>9232236</v>
      </c>
      <c r="C149" s="78">
        <v>24564966</v>
      </c>
      <c r="D149" s="78">
        <v>2274701</v>
      </c>
      <c r="E149" s="78">
        <v>28317</v>
      </c>
      <c r="F149" s="78">
        <v>13158839</v>
      </c>
      <c r="G149" s="78">
        <v>13132040</v>
      </c>
      <c r="H149" s="78">
        <v>26799</v>
      </c>
      <c r="I149" s="78" t="s">
        <v>555</v>
      </c>
      <c r="J149" s="78" t="s">
        <v>555</v>
      </c>
      <c r="K149" s="78" t="s">
        <v>555</v>
      </c>
      <c r="L149" s="78" t="s">
        <v>555</v>
      </c>
      <c r="M149" s="78">
        <v>17797956</v>
      </c>
      <c r="N149" s="78">
        <v>4320686</v>
      </c>
      <c r="O149" s="78">
        <v>5042961</v>
      </c>
      <c r="P149" s="78">
        <v>3550772</v>
      </c>
      <c r="Q149" s="78" t="s">
        <v>555</v>
      </c>
      <c r="R149" s="80" t="s">
        <v>233</v>
      </c>
      <c r="S149" s="77"/>
      <c r="T149" s="77"/>
      <c r="U149" s="77"/>
      <c r="V149" s="77"/>
      <c r="W149" s="77"/>
      <c r="X149" s="77"/>
      <c r="Y149" s="77"/>
    </row>
    <row r="150" spans="1:25" s="78" customFormat="1" ht="10.5" customHeight="1" x14ac:dyDescent="0.15">
      <c r="A150" s="883" t="s">
        <v>774</v>
      </c>
      <c r="B150" s="78">
        <v>7753393</v>
      </c>
      <c r="C150" s="78">
        <v>34143252</v>
      </c>
      <c r="D150" s="78">
        <v>2557338</v>
      </c>
      <c r="E150" s="78" t="s">
        <v>555</v>
      </c>
      <c r="F150" s="78">
        <v>13708100</v>
      </c>
      <c r="G150" s="78">
        <v>13708100</v>
      </c>
      <c r="H150" s="78" t="s">
        <v>555</v>
      </c>
      <c r="I150" s="78" t="s">
        <v>555</v>
      </c>
      <c r="J150" s="78" t="s">
        <v>555</v>
      </c>
      <c r="K150" s="78" t="s">
        <v>555</v>
      </c>
      <c r="L150" s="78" t="s">
        <v>555</v>
      </c>
      <c r="M150" s="78">
        <v>13706709</v>
      </c>
      <c r="N150" s="78">
        <v>3800121</v>
      </c>
      <c r="O150" s="78">
        <v>5262657</v>
      </c>
      <c r="P150" s="78">
        <v>2779666</v>
      </c>
      <c r="Q150" s="78">
        <v>159929</v>
      </c>
      <c r="R150" s="80" t="s">
        <v>529</v>
      </c>
      <c r="S150" s="77"/>
      <c r="T150" s="77"/>
      <c r="U150" s="77"/>
      <c r="V150" s="77"/>
      <c r="W150" s="77"/>
      <c r="X150" s="77"/>
      <c r="Y150" s="77"/>
    </row>
    <row r="151" spans="1:25" s="78" customFormat="1" ht="10.5" customHeight="1" x14ac:dyDescent="0.15">
      <c r="A151" s="883" t="s">
        <v>804</v>
      </c>
      <c r="B151" s="78">
        <v>7395914</v>
      </c>
      <c r="C151" s="78">
        <v>31063805</v>
      </c>
      <c r="D151" s="78">
        <v>2177085</v>
      </c>
      <c r="E151" s="78" t="s">
        <v>555</v>
      </c>
      <c r="F151" s="78">
        <v>13524438</v>
      </c>
      <c r="G151" s="78">
        <v>12403240</v>
      </c>
      <c r="H151" s="78" t="s">
        <v>555</v>
      </c>
      <c r="I151" s="78">
        <v>1121198</v>
      </c>
      <c r="J151" s="78" t="s">
        <v>555</v>
      </c>
      <c r="K151" s="78" t="s">
        <v>555</v>
      </c>
      <c r="L151" s="78" t="s">
        <v>555</v>
      </c>
      <c r="M151" s="78">
        <v>14337731</v>
      </c>
      <c r="N151" s="78">
        <v>4491663</v>
      </c>
      <c r="O151" s="78">
        <v>4337748</v>
      </c>
      <c r="P151" s="78">
        <v>3864361</v>
      </c>
      <c r="Q151" s="78">
        <v>221796</v>
      </c>
      <c r="R151" s="80" t="s">
        <v>599</v>
      </c>
      <c r="S151" s="77"/>
      <c r="T151" s="77"/>
      <c r="U151" s="77"/>
      <c r="V151" s="77"/>
      <c r="W151" s="77"/>
      <c r="X151" s="77"/>
      <c r="Y151" s="77"/>
    </row>
    <row r="152" spans="1:25" s="78" customFormat="1" ht="10.5" customHeight="1" x14ac:dyDescent="0.15">
      <c r="A152" s="883" t="s">
        <v>776</v>
      </c>
      <c r="B152" s="78">
        <v>2260623</v>
      </c>
      <c r="C152" s="78">
        <v>26618296</v>
      </c>
      <c r="D152" s="78">
        <v>2459838</v>
      </c>
      <c r="E152" s="78" t="s">
        <v>555</v>
      </c>
      <c r="F152" s="78">
        <v>14692639</v>
      </c>
      <c r="G152" s="78">
        <v>11706239</v>
      </c>
      <c r="H152" s="78" t="s">
        <v>555</v>
      </c>
      <c r="I152" s="78">
        <v>2986400</v>
      </c>
      <c r="J152" s="78" t="s">
        <v>555</v>
      </c>
      <c r="K152" s="78" t="s">
        <v>555</v>
      </c>
      <c r="L152" s="78" t="s">
        <v>555</v>
      </c>
      <c r="M152" s="78">
        <v>15567254</v>
      </c>
      <c r="N152" s="78">
        <v>4996484</v>
      </c>
      <c r="O152" s="78">
        <v>3427764</v>
      </c>
      <c r="P152" s="78">
        <v>4244379</v>
      </c>
      <c r="Q152" s="78" t="s">
        <v>555</v>
      </c>
      <c r="R152" s="80" t="s">
        <v>777</v>
      </c>
      <c r="S152" s="77"/>
      <c r="T152" s="77"/>
      <c r="U152" s="77"/>
      <c r="V152" s="77"/>
      <c r="W152" s="77"/>
      <c r="X152" s="77"/>
      <c r="Y152" s="77"/>
    </row>
    <row r="153" spans="1:25" s="78" customFormat="1" ht="10.5" customHeight="1" x14ac:dyDescent="0.15">
      <c r="A153" s="883"/>
      <c r="R153" s="80"/>
      <c r="S153" s="77"/>
      <c r="T153" s="77"/>
      <c r="U153" s="77"/>
      <c r="V153" s="77"/>
      <c r="W153" s="77"/>
      <c r="X153" s="77"/>
      <c r="Y153" s="77"/>
    </row>
    <row r="154" spans="1:25" s="78" customFormat="1" ht="10.5" customHeight="1" x14ac:dyDescent="0.15">
      <c r="A154" s="883" t="s">
        <v>738</v>
      </c>
      <c r="B154" s="78">
        <v>6588147</v>
      </c>
      <c r="C154" s="78">
        <v>31632327</v>
      </c>
      <c r="D154" s="78">
        <v>2136061</v>
      </c>
      <c r="E154" s="78" t="s">
        <v>555</v>
      </c>
      <c r="F154" s="78">
        <v>13466843</v>
      </c>
      <c r="G154" s="78">
        <v>11638984</v>
      </c>
      <c r="H154" s="78" t="s">
        <v>555</v>
      </c>
      <c r="I154" s="78">
        <v>1827859</v>
      </c>
      <c r="J154" s="78" t="s">
        <v>555</v>
      </c>
      <c r="K154" s="78" t="s">
        <v>555</v>
      </c>
      <c r="L154" s="78" t="s">
        <v>555</v>
      </c>
      <c r="M154" s="78">
        <v>14202518</v>
      </c>
      <c r="N154" s="78">
        <v>4405302</v>
      </c>
      <c r="O154" s="78">
        <v>4051878</v>
      </c>
      <c r="P154" s="78">
        <v>3842843</v>
      </c>
      <c r="Q154" s="78">
        <v>155885</v>
      </c>
      <c r="R154" s="80" t="s">
        <v>600</v>
      </c>
      <c r="S154" s="77"/>
      <c r="T154" s="77"/>
      <c r="U154" s="77"/>
      <c r="V154" s="77"/>
      <c r="W154" s="77"/>
      <c r="X154" s="77"/>
      <c r="Y154" s="77"/>
    </row>
    <row r="155" spans="1:25" s="78" customFormat="1" ht="10.5" customHeight="1" x14ac:dyDescent="0.15">
      <c r="A155" s="883" t="s">
        <v>778</v>
      </c>
      <c r="B155" s="78">
        <v>2089312</v>
      </c>
      <c r="C155" s="78">
        <v>24458146</v>
      </c>
      <c r="D155" s="78">
        <v>2405962</v>
      </c>
      <c r="E155" s="78" t="s">
        <v>555</v>
      </c>
      <c r="F155" s="78">
        <v>15433595</v>
      </c>
      <c r="G155" s="78">
        <v>12550542</v>
      </c>
      <c r="H155" s="78" t="s">
        <v>555</v>
      </c>
      <c r="I155" s="78">
        <v>2883053</v>
      </c>
      <c r="J155" s="78" t="s">
        <v>555</v>
      </c>
      <c r="K155" s="78" t="s">
        <v>555</v>
      </c>
      <c r="L155" s="78" t="s">
        <v>555</v>
      </c>
      <c r="M155" s="78">
        <v>16061501</v>
      </c>
      <c r="N155" s="78">
        <v>5028926</v>
      </c>
      <c r="O155" s="78">
        <v>3533533</v>
      </c>
      <c r="P155" s="78">
        <v>4604802</v>
      </c>
      <c r="Q155" s="78" t="s">
        <v>555</v>
      </c>
      <c r="R155" s="80" t="s">
        <v>779</v>
      </c>
      <c r="S155" s="77"/>
      <c r="T155" s="77"/>
      <c r="U155" s="77"/>
      <c r="V155" s="77"/>
      <c r="W155" s="77"/>
      <c r="X155" s="77"/>
      <c r="Y155" s="77"/>
    </row>
    <row r="156" spans="1:25" s="78" customFormat="1" ht="10.5" customHeight="1" x14ac:dyDescent="0.15">
      <c r="A156" s="883"/>
      <c r="R156" s="80"/>
      <c r="S156" s="77"/>
      <c r="T156" s="77"/>
      <c r="U156" s="77"/>
      <c r="V156" s="77"/>
      <c r="W156" s="77"/>
      <c r="X156" s="77"/>
      <c r="Y156" s="77"/>
    </row>
    <row r="157" spans="1:25" s="78" customFormat="1" ht="10.5" customHeight="1" x14ac:dyDescent="0.15">
      <c r="A157" s="883" t="s">
        <v>780</v>
      </c>
      <c r="B157" s="78">
        <v>1030742</v>
      </c>
      <c r="C157" s="78">
        <v>8746653</v>
      </c>
      <c r="D157" s="78">
        <v>619333</v>
      </c>
      <c r="E157" s="78" t="s">
        <v>555</v>
      </c>
      <c r="F157" s="78">
        <v>3459347</v>
      </c>
      <c r="G157" s="78">
        <v>2752686</v>
      </c>
      <c r="H157" s="78" t="s">
        <v>555</v>
      </c>
      <c r="I157" s="78">
        <v>706661</v>
      </c>
      <c r="J157" s="78" t="s">
        <v>555</v>
      </c>
      <c r="K157" s="78" t="s">
        <v>555</v>
      </c>
      <c r="L157" s="78" t="s">
        <v>555</v>
      </c>
      <c r="M157" s="78">
        <v>3840201</v>
      </c>
      <c r="N157" s="78">
        <v>1121521</v>
      </c>
      <c r="O157" s="78">
        <v>975085</v>
      </c>
      <c r="P157" s="78">
        <v>1182856</v>
      </c>
      <c r="Q157" s="78" t="s">
        <v>555</v>
      </c>
      <c r="R157" s="80" t="s">
        <v>601</v>
      </c>
      <c r="S157" s="77"/>
      <c r="T157" s="77"/>
      <c r="U157" s="77"/>
      <c r="V157" s="77"/>
      <c r="W157" s="77"/>
      <c r="X157" s="77"/>
      <c r="Y157" s="77"/>
    </row>
    <row r="158" spans="1:25" s="78" customFormat="1" ht="10.5" customHeight="1" x14ac:dyDescent="0.15">
      <c r="A158" s="883" t="s">
        <v>781</v>
      </c>
      <c r="B158" s="78">
        <v>251939</v>
      </c>
      <c r="C158" s="78">
        <v>5906460</v>
      </c>
      <c r="D158" s="78">
        <v>625595</v>
      </c>
      <c r="E158" s="78" t="s">
        <v>555</v>
      </c>
      <c r="F158" s="78">
        <v>3830465</v>
      </c>
      <c r="G158" s="78">
        <v>3152094</v>
      </c>
      <c r="H158" s="78" t="s">
        <v>555</v>
      </c>
      <c r="I158" s="78">
        <v>678371</v>
      </c>
      <c r="J158" s="78" t="s">
        <v>555</v>
      </c>
      <c r="K158" s="78" t="s">
        <v>555</v>
      </c>
      <c r="L158" s="78" t="s">
        <v>555</v>
      </c>
      <c r="M158" s="78">
        <v>3597502</v>
      </c>
      <c r="N158" s="78">
        <v>1119733</v>
      </c>
      <c r="O158" s="78">
        <v>741192</v>
      </c>
      <c r="P158" s="78">
        <v>799534</v>
      </c>
      <c r="Q158" s="78" t="s">
        <v>555</v>
      </c>
      <c r="R158" s="80" t="s">
        <v>100</v>
      </c>
      <c r="S158" s="77"/>
      <c r="T158" s="77"/>
      <c r="U158" s="77"/>
      <c r="V158" s="77"/>
      <c r="W158" s="77"/>
      <c r="X158" s="77"/>
      <c r="Y158" s="77"/>
    </row>
    <row r="159" spans="1:25" s="78" customFormat="1" ht="10.5" customHeight="1" x14ac:dyDescent="0.15">
      <c r="A159" s="883" t="s">
        <v>819</v>
      </c>
      <c r="B159" s="78">
        <v>403160</v>
      </c>
      <c r="C159" s="78">
        <v>6043911</v>
      </c>
      <c r="D159" s="78">
        <v>610322</v>
      </c>
      <c r="E159" s="78" t="s">
        <v>555</v>
      </c>
      <c r="F159" s="78">
        <v>3750139</v>
      </c>
      <c r="G159" s="78">
        <v>3072655</v>
      </c>
      <c r="H159" s="78" t="s">
        <v>555</v>
      </c>
      <c r="I159" s="78">
        <v>677484</v>
      </c>
      <c r="J159" s="78" t="s">
        <v>555</v>
      </c>
      <c r="K159" s="78" t="s">
        <v>555</v>
      </c>
      <c r="L159" s="78" t="s">
        <v>555</v>
      </c>
      <c r="M159" s="78">
        <v>4434568</v>
      </c>
      <c r="N159" s="78">
        <v>1541107</v>
      </c>
      <c r="O159" s="78">
        <v>960222</v>
      </c>
      <c r="P159" s="78">
        <v>1320043</v>
      </c>
      <c r="Q159" s="78" t="s">
        <v>555</v>
      </c>
      <c r="R159" s="80" t="s">
        <v>101</v>
      </c>
      <c r="S159" s="77"/>
      <c r="T159" s="77"/>
      <c r="U159" s="77"/>
      <c r="V159" s="77"/>
      <c r="W159" s="77"/>
      <c r="X159" s="77"/>
      <c r="Y159" s="77"/>
    </row>
    <row r="160" spans="1:25" s="78" customFormat="1" ht="10.5" customHeight="1" x14ac:dyDescent="0.15">
      <c r="A160" s="883" t="s">
        <v>783</v>
      </c>
      <c r="B160" s="78">
        <v>574782</v>
      </c>
      <c r="C160" s="78">
        <v>5921272</v>
      </c>
      <c r="D160" s="78">
        <v>604588</v>
      </c>
      <c r="E160" s="78" t="s">
        <v>555</v>
      </c>
      <c r="F160" s="78">
        <v>3652688</v>
      </c>
      <c r="G160" s="78">
        <v>2728804</v>
      </c>
      <c r="H160" s="78" t="s">
        <v>555</v>
      </c>
      <c r="I160" s="78">
        <v>923884</v>
      </c>
      <c r="J160" s="78" t="s">
        <v>555</v>
      </c>
      <c r="K160" s="78" t="s">
        <v>555</v>
      </c>
      <c r="L160" s="78" t="s">
        <v>555</v>
      </c>
      <c r="M160" s="78">
        <v>3694983</v>
      </c>
      <c r="N160" s="78">
        <v>1214123</v>
      </c>
      <c r="O160" s="78">
        <v>751265</v>
      </c>
      <c r="P160" s="78">
        <v>941946</v>
      </c>
      <c r="Q160" s="78" t="s">
        <v>555</v>
      </c>
      <c r="R160" s="80" t="s">
        <v>102</v>
      </c>
      <c r="S160" s="77"/>
      <c r="T160" s="77"/>
      <c r="U160" s="77"/>
      <c r="V160" s="77"/>
      <c r="W160" s="77"/>
      <c r="X160" s="77"/>
      <c r="Y160" s="77"/>
    </row>
    <row r="161" spans="1:25" s="78" customFormat="1" ht="10.5" customHeight="1" x14ac:dyDescent="0.15">
      <c r="A161" s="883" t="s">
        <v>784</v>
      </c>
      <c r="B161" s="78">
        <v>859431</v>
      </c>
      <c r="C161" s="78">
        <v>6586503</v>
      </c>
      <c r="D161" s="78">
        <v>565457</v>
      </c>
      <c r="E161" s="78" t="s">
        <v>555</v>
      </c>
      <c r="F161" s="78">
        <v>4200303</v>
      </c>
      <c r="G161" s="78">
        <v>3596989</v>
      </c>
      <c r="H161" s="78" t="s">
        <v>555</v>
      </c>
      <c r="I161" s="78">
        <v>603314</v>
      </c>
      <c r="J161" s="78" t="s">
        <v>555</v>
      </c>
      <c r="K161" s="78" t="s">
        <v>555</v>
      </c>
      <c r="L161" s="78" t="s">
        <v>555</v>
      </c>
      <c r="M161" s="78">
        <v>4334448</v>
      </c>
      <c r="N161" s="78">
        <v>1153963</v>
      </c>
      <c r="O161" s="78">
        <v>1080854</v>
      </c>
      <c r="P161" s="78">
        <v>1543279</v>
      </c>
      <c r="Q161" s="78" t="s">
        <v>555</v>
      </c>
      <c r="R161" s="80" t="s">
        <v>785</v>
      </c>
      <c r="S161" s="77"/>
      <c r="T161" s="77"/>
      <c r="U161" s="77"/>
      <c r="V161" s="77"/>
      <c r="W161" s="77"/>
      <c r="X161" s="77"/>
      <c r="Y161" s="77"/>
    </row>
    <row r="162" spans="1:25" s="78" customFormat="1" ht="10.5" customHeight="1" x14ac:dyDescent="0.15">
      <c r="A162" s="883"/>
      <c r="R162" s="80"/>
      <c r="S162" s="77"/>
      <c r="T162" s="77"/>
      <c r="U162" s="77"/>
      <c r="V162" s="77"/>
      <c r="W162" s="77"/>
      <c r="X162" s="77"/>
      <c r="Y162" s="77"/>
    </row>
    <row r="163" spans="1:25" s="78" customFormat="1" ht="10.5" customHeight="1" x14ac:dyDescent="0.15">
      <c r="A163" s="883" t="s">
        <v>786</v>
      </c>
      <c r="B163" s="78">
        <v>380303</v>
      </c>
      <c r="C163" s="78">
        <v>3358631</v>
      </c>
      <c r="D163" s="78">
        <v>220381</v>
      </c>
      <c r="E163" s="78" t="s">
        <v>555</v>
      </c>
      <c r="F163" s="78">
        <v>1095307</v>
      </c>
      <c r="G163" s="78">
        <v>905474</v>
      </c>
      <c r="H163" s="78" t="s">
        <v>555</v>
      </c>
      <c r="I163" s="78">
        <v>189833</v>
      </c>
      <c r="J163" s="78" t="s">
        <v>555</v>
      </c>
      <c r="K163" s="78" t="s">
        <v>555</v>
      </c>
      <c r="L163" s="78" t="s">
        <v>555</v>
      </c>
      <c r="M163" s="78">
        <v>1274791</v>
      </c>
      <c r="N163" s="78">
        <v>408010</v>
      </c>
      <c r="O163" s="78">
        <v>384512</v>
      </c>
      <c r="P163" s="78">
        <v>237052</v>
      </c>
      <c r="Q163" s="78" t="s">
        <v>555</v>
      </c>
      <c r="R163" s="80" t="s">
        <v>602</v>
      </c>
      <c r="S163" s="77"/>
      <c r="T163" s="77"/>
      <c r="U163" s="77"/>
      <c r="V163" s="77"/>
      <c r="W163" s="77"/>
      <c r="X163" s="77"/>
      <c r="Y163" s="77"/>
    </row>
    <row r="164" spans="1:25" s="78" customFormat="1" ht="10.5" customHeight="1" x14ac:dyDescent="0.15">
      <c r="A164" s="883" t="s">
        <v>787</v>
      </c>
      <c r="B164" s="78">
        <v>298990</v>
      </c>
      <c r="C164" s="78">
        <v>2294426</v>
      </c>
      <c r="D164" s="78">
        <v>199824</v>
      </c>
      <c r="E164" s="78" t="s">
        <v>555</v>
      </c>
      <c r="F164" s="78">
        <v>1297739</v>
      </c>
      <c r="G164" s="78">
        <v>1071631</v>
      </c>
      <c r="H164" s="78" t="s">
        <v>555</v>
      </c>
      <c r="I164" s="78">
        <v>226108</v>
      </c>
      <c r="J164" s="78" t="s">
        <v>555</v>
      </c>
      <c r="K164" s="78" t="s">
        <v>555</v>
      </c>
      <c r="L164" s="78" t="s">
        <v>555</v>
      </c>
      <c r="M164" s="78">
        <v>1168911</v>
      </c>
      <c r="N164" s="78">
        <v>377089</v>
      </c>
      <c r="O164" s="78">
        <v>240209</v>
      </c>
      <c r="P164" s="78">
        <v>393725</v>
      </c>
      <c r="Q164" s="78" t="s">
        <v>555</v>
      </c>
      <c r="R164" s="80" t="s">
        <v>86</v>
      </c>
      <c r="S164" s="77"/>
      <c r="T164" s="77"/>
      <c r="U164" s="77"/>
      <c r="V164" s="77"/>
      <c r="W164" s="77"/>
      <c r="X164" s="77"/>
      <c r="Y164" s="77"/>
    </row>
    <row r="165" spans="1:25" s="78" customFormat="1" ht="10.5" customHeight="1" x14ac:dyDescent="0.15">
      <c r="A165" s="883" t="s">
        <v>800</v>
      </c>
      <c r="B165" s="78">
        <v>351449</v>
      </c>
      <c r="C165" s="78">
        <v>3093596</v>
      </c>
      <c r="D165" s="78">
        <v>199128</v>
      </c>
      <c r="E165" s="78" t="s">
        <v>555</v>
      </c>
      <c r="F165" s="78">
        <v>1066301</v>
      </c>
      <c r="G165" s="78">
        <v>775581</v>
      </c>
      <c r="H165" s="78" t="s">
        <v>555</v>
      </c>
      <c r="I165" s="78">
        <v>290720</v>
      </c>
      <c r="J165" s="78" t="s">
        <v>555</v>
      </c>
      <c r="K165" s="78" t="s">
        <v>555</v>
      </c>
      <c r="L165" s="78" t="s">
        <v>555</v>
      </c>
      <c r="M165" s="78">
        <v>1396499</v>
      </c>
      <c r="N165" s="78">
        <v>336422</v>
      </c>
      <c r="O165" s="78">
        <v>350364</v>
      </c>
      <c r="P165" s="78">
        <v>552079</v>
      </c>
      <c r="Q165" s="78" t="s">
        <v>555</v>
      </c>
      <c r="R165" s="80" t="s">
        <v>87</v>
      </c>
      <c r="S165" s="77"/>
      <c r="T165" s="77"/>
      <c r="U165" s="77"/>
      <c r="V165" s="77"/>
      <c r="W165" s="77"/>
      <c r="X165" s="77"/>
      <c r="Y165" s="77"/>
    </row>
    <row r="166" spans="1:25" s="78" customFormat="1" ht="10.5" customHeight="1" x14ac:dyDescent="0.15">
      <c r="A166" s="883" t="s">
        <v>789</v>
      </c>
      <c r="B166" s="78">
        <v>139881</v>
      </c>
      <c r="C166" s="78">
        <v>2034578</v>
      </c>
      <c r="D166" s="78">
        <v>220506</v>
      </c>
      <c r="E166" s="78" t="s">
        <v>555</v>
      </c>
      <c r="F166" s="78">
        <v>1572351</v>
      </c>
      <c r="G166" s="78">
        <v>1350975</v>
      </c>
      <c r="H166" s="78" t="s">
        <v>555</v>
      </c>
      <c r="I166" s="78">
        <v>221376</v>
      </c>
      <c r="J166" s="78" t="s">
        <v>555</v>
      </c>
      <c r="K166" s="78" t="s">
        <v>555</v>
      </c>
      <c r="L166" s="78" t="s">
        <v>555</v>
      </c>
      <c r="M166" s="78">
        <v>1201699</v>
      </c>
      <c r="N166" s="78">
        <v>401467</v>
      </c>
      <c r="O166" s="78">
        <v>238069</v>
      </c>
      <c r="P166" s="78">
        <v>246973</v>
      </c>
      <c r="Q166" s="78" t="s">
        <v>555</v>
      </c>
      <c r="R166" s="80" t="s">
        <v>88</v>
      </c>
      <c r="S166" s="77"/>
      <c r="T166" s="77"/>
      <c r="U166" s="77"/>
      <c r="V166" s="77"/>
      <c r="W166" s="77"/>
      <c r="X166" s="77"/>
      <c r="Y166" s="77"/>
    </row>
    <row r="167" spans="1:25" s="78" customFormat="1" ht="10.5" customHeight="1" x14ac:dyDescent="0.15">
      <c r="A167" s="883" t="s">
        <v>823</v>
      </c>
      <c r="B167" s="78">
        <v>96389</v>
      </c>
      <c r="C167" s="78">
        <v>2241718</v>
      </c>
      <c r="D167" s="78">
        <v>199284</v>
      </c>
      <c r="E167" s="78" t="s">
        <v>555</v>
      </c>
      <c r="F167" s="78">
        <v>1228967</v>
      </c>
      <c r="G167" s="78">
        <v>1049763</v>
      </c>
      <c r="H167" s="78" t="s">
        <v>555</v>
      </c>
      <c r="I167" s="78">
        <v>179204</v>
      </c>
      <c r="J167" s="78" t="s">
        <v>555</v>
      </c>
      <c r="K167" s="78" t="s">
        <v>555</v>
      </c>
      <c r="L167" s="78" t="s">
        <v>555</v>
      </c>
      <c r="M167" s="78">
        <v>1243606</v>
      </c>
      <c r="N167" s="78">
        <v>243738</v>
      </c>
      <c r="O167" s="78">
        <v>345897</v>
      </c>
      <c r="P167" s="78">
        <v>233462</v>
      </c>
      <c r="Q167" s="78" t="s">
        <v>555</v>
      </c>
      <c r="R167" s="81" t="s">
        <v>103</v>
      </c>
      <c r="S167" s="77"/>
      <c r="T167" s="77"/>
      <c r="U167" s="77"/>
      <c r="V167" s="77"/>
      <c r="W167" s="77"/>
      <c r="X167" s="77"/>
      <c r="Y167" s="77"/>
    </row>
    <row r="168" spans="1:25" s="78" customFormat="1" ht="10.5" customHeight="1" x14ac:dyDescent="0.15">
      <c r="A168" s="883" t="s">
        <v>791</v>
      </c>
      <c r="B168" s="78">
        <v>15669</v>
      </c>
      <c r="C168" s="78">
        <v>1630164</v>
      </c>
      <c r="D168" s="78">
        <v>205805</v>
      </c>
      <c r="E168" s="78" t="s">
        <v>555</v>
      </c>
      <c r="F168" s="78">
        <v>1029147</v>
      </c>
      <c r="G168" s="78">
        <v>751356</v>
      </c>
      <c r="H168" s="78" t="s">
        <v>555</v>
      </c>
      <c r="I168" s="78">
        <v>277791</v>
      </c>
      <c r="J168" s="78" t="s">
        <v>555</v>
      </c>
      <c r="K168" s="78" t="s">
        <v>555</v>
      </c>
      <c r="L168" s="78" t="s">
        <v>555</v>
      </c>
      <c r="M168" s="78">
        <v>1152197</v>
      </c>
      <c r="N168" s="78">
        <v>474528</v>
      </c>
      <c r="O168" s="78">
        <v>157226</v>
      </c>
      <c r="P168" s="78">
        <v>319099</v>
      </c>
      <c r="Q168" s="78" t="s">
        <v>555</v>
      </c>
      <c r="R168" s="80" t="s">
        <v>104</v>
      </c>
      <c r="S168" s="77"/>
      <c r="T168" s="77"/>
      <c r="U168" s="77"/>
      <c r="V168" s="77"/>
      <c r="W168" s="77"/>
      <c r="X168" s="77"/>
      <c r="Y168" s="77"/>
    </row>
    <row r="169" spans="1:25" s="78" customFormat="1" ht="10.5" customHeight="1" x14ac:dyDescent="0.15">
      <c r="A169" s="883" t="s">
        <v>806</v>
      </c>
      <c r="B169" s="78">
        <v>80710</v>
      </c>
      <c r="C169" s="78">
        <v>2297717</v>
      </c>
      <c r="D169" s="78">
        <v>198831</v>
      </c>
      <c r="E169" s="78" t="s">
        <v>555</v>
      </c>
      <c r="F169" s="78">
        <v>1071485</v>
      </c>
      <c r="G169" s="78">
        <v>952820</v>
      </c>
      <c r="H169" s="78" t="s">
        <v>555</v>
      </c>
      <c r="I169" s="78">
        <v>118665</v>
      </c>
      <c r="J169" s="78" t="s">
        <v>555</v>
      </c>
      <c r="K169" s="78" t="s">
        <v>555</v>
      </c>
      <c r="L169" s="78" t="s">
        <v>555</v>
      </c>
      <c r="M169" s="78">
        <v>1473803</v>
      </c>
      <c r="N169" s="78">
        <v>465978</v>
      </c>
      <c r="O169" s="78">
        <v>313115</v>
      </c>
      <c r="P169" s="78">
        <v>394667</v>
      </c>
      <c r="Q169" s="78" t="s">
        <v>555</v>
      </c>
      <c r="R169" s="80" t="s">
        <v>105</v>
      </c>
      <c r="S169" s="77"/>
      <c r="T169" s="77"/>
      <c r="U169" s="77"/>
      <c r="V169" s="77"/>
      <c r="W169" s="77"/>
      <c r="X169" s="77"/>
      <c r="Y169" s="77"/>
    </row>
    <row r="170" spans="1:25" s="78" customFormat="1" ht="10.5" customHeight="1" x14ac:dyDescent="0.15">
      <c r="A170" s="883" t="s">
        <v>793</v>
      </c>
      <c r="B170" s="78">
        <v>283059</v>
      </c>
      <c r="C170" s="78">
        <v>1553444</v>
      </c>
      <c r="D170" s="78">
        <v>205969</v>
      </c>
      <c r="E170" s="78" t="s">
        <v>555</v>
      </c>
      <c r="F170" s="78">
        <v>1278946</v>
      </c>
      <c r="G170" s="78">
        <v>1038324</v>
      </c>
      <c r="H170" s="78" t="s">
        <v>555</v>
      </c>
      <c r="I170" s="78">
        <v>240622</v>
      </c>
      <c r="J170" s="78" t="s">
        <v>555</v>
      </c>
      <c r="K170" s="78" t="s">
        <v>555</v>
      </c>
      <c r="L170" s="78" t="s">
        <v>555</v>
      </c>
      <c r="M170" s="78">
        <v>1574341</v>
      </c>
      <c r="N170" s="78">
        <v>542825</v>
      </c>
      <c r="O170" s="78">
        <v>330703</v>
      </c>
      <c r="P170" s="78">
        <v>545030</v>
      </c>
      <c r="Q170" s="78" t="s">
        <v>555</v>
      </c>
      <c r="R170" s="80" t="s">
        <v>106</v>
      </c>
      <c r="S170" s="77"/>
      <c r="T170" s="77"/>
      <c r="U170" s="77"/>
      <c r="V170" s="77"/>
      <c r="W170" s="77"/>
      <c r="X170" s="77"/>
      <c r="Y170" s="77"/>
    </row>
    <row r="171" spans="1:25" s="78" customFormat="1" ht="10.5" customHeight="1" x14ac:dyDescent="0.15">
      <c r="A171" s="883" t="s">
        <v>794</v>
      </c>
      <c r="B171" s="78">
        <v>39391</v>
      </c>
      <c r="C171" s="78">
        <v>2192750</v>
      </c>
      <c r="D171" s="78">
        <v>205522</v>
      </c>
      <c r="E171" s="78" t="s">
        <v>555</v>
      </c>
      <c r="F171" s="78">
        <v>1399708</v>
      </c>
      <c r="G171" s="78">
        <v>1081511</v>
      </c>
      <c r="H171" s="78" t="s">
        <v>555</v>
      </c>
      <c r="I171" s="78">
        <v>318197</v>
      </c>
      <c r="J171" s="78" t="s">
        <v>555</v>
      </c>
      <c r="K171" s="78" t="s">
        <v>555</v>
      </c>
      <c r="L171" s="78" t="s">
        <v>555</v>
      </c>
      <c r="M171" s="78">
        <v>1386424</v>
      </c>
      <c r="N171" s="78">
        <v>532304</v>
      </c>
      <c r="O171" s="78">
        <v>316404</v>
      </c>
      <c r="P171" s="78">
        <v>380346</v>
      </c>
      <c r="Q171" s="78" t="s">
        <v>555</v>
      </c>
      <c r="R171" s="80" t="s">
        <v>107</v>
      </c>
      <c r="S171" s="77"/>
      <c r="T171" s="77"/>
      <c r="U171" s="77"/>
      <c r="V171" s="77"/>
      <c r="W171" s="77"/>
      <c r="X171" s="77"/>
      <c r="Y171" s="77"/>
    </row>
    <row r="172" spans="1:25" s="78" customFormat="1" ht="10.5" customHeight="1" x14ac:dyDescent="0.15">
      <c r="A172" s="883" t="s">
        <v>814</v>
      </c>
      <c r="B172" s="78">
        <v>276015</v>
      </c>
      <c r="C172" s="78">
        <v>1345500</v>
      </c>
      <c r="D172" s="78">
        <v>199302</v>
      </c>
      <c r="E172" s="78" t="s">
        <v>555</v>
      </c>
      <c r="F172" s="78">
        <v>1278292</v>
      </c>
      <c r="G172" s="78">
        <v>913376</v>
      </c>
      <c r="H172" s="78" t="s">
        <v>555</v>
      </c>
      <c r="I172" s="78">
        <v>364916</v>
      </c>
      <c r="J172" s="78" t="s">
        <v>555</v>
      </c>
      <c r="K172" s="78" t="s">
        <v>555</v>
      </c>
      <c r="L172" s="78" t="s">
        <v>555</v>
      </c>
      <c r="M172" s="78">
        <v>1009696</v>
      </c>
      <c r="N172" s="78">
        <v>324982</v>
      </c>
      <c r="O172" s="78">
        <v>155864</v>
      </c>
      <c r="P172" s="78">
        <v>295741</v>
      </c>
      <c r="Q172" s="78" t="s">
        <v>555</v>
      </c>
      <c r="R172" s="80" t="s">
        <v>89</v>
      </c>
      <c r="S172" s="77"/>
      <c r="T172" s="77"/>
      <c r="U172" s="77"/>
      <c r="V172" s="77"/>
      <c r="W172" s="77"/>
      <c r="X172" s="77"/>
      <c r="Y172" s="77"/>
    </row>
    <row r="173" spans="1:25" s="78" customFormat="1" ht="10.5" customHeight="1" x14ac:dyDescent="0.15">
      <c r="A173" s="883" t="s">
        <v>796</v>
      </c>
      <c r="B173" s="78">
        <v>137305</v>
      </c>
      <c r="C173" s="78">
        <v>2300197</v>
      </c>
      <c r="D173" s="78">
        <v>205926</v>
      </c>
      <c r="E173" s="78" t="s">
        <v>555</v>
      </c>
      <c r="F173" s="78">
        <v>1247083</v>
      </c>
      <c r="G173" s="78">
        <v>938795</v>
      </c>
      <c r="H173" s="78" t="s">
        <v>555</v>
      </c>
      <c r="I173" s="78">
        <v>308288</v>
      </c>
      <c r="J173" s="78" t="s">
        <v>555</v>
      </c>
      <c r="K173" s="78" t="s">
        <v>555</v>
      </c>
      <c r="L173" s="78" t="s">
        <v>555</v>
      </c>
      <c r="M173" s="78">
        <v>969859</v>
      </c>
      <c r="N173" s="78">
        <v>478705</v>
      </c>
      <c r="O173" s="78">
        <v>156604</v>
      </c>
      <c r="P173" s="78">
        <v>98887</v>
      </c>
      <c r="Q173" s="78" t="s">
        <v>555</v>
      </c>
      <c r="R173" s="80" t="s">
        <v>90</v>
      </c>
      <c r="S173" s="77"/>
      <c r="T173" s="77"/>
      <c r="U173" s="77"/>
      <c r="V173" s="77"/>
      <c r="W173" s="77"/>
      <c r="X173" s="77"/>
      <c r="Y173" s="77"/>
    </row>
    <row r="174" spans="1:25" s="78" customFormat="1" ht="10.5" customHeight="1" x14ac:dyDescent="0.15">
      <c r="A174" s="883" t="s">
        <v>797</v>
      </c>
      <c r="B174" s="78">
        <v>161462</v>
      </c>
      <c r="C174" s="78">
        <v>2275575</v>
      </c>
      <c r="D174" s="78">
        <v>199360</v>
      </c>
      <c r="E174" s="78" t="s">
        <v>555</v>
      </c>
      <c r="F174" s="78">
        <v>1127313</v>
      </c>
      <c r="G174" s="78">
        <v>876633</v>
      </c>
      <c r="H174" s="78" t="s">
        <v>555</v>
      </c>
      <c r="I174" s="78">
        <v>250680</v>
      </c>
      <c r="J174" s="78" t="s">
        <v>555</v>
      </c>
      <c r="K174" s="78" t="s">
        <v>555</v>
      </c>
      <c r="L174" s="78" t="s">
        <v>555</v>
      </c>
      <c r="M174" s="78">
        <v>1715428</v>
      </c>
      <c r="N174" s="78">
        <v>410436</v>
      </c>
      <c r="O174" s="78">
        <v>438797</v>
      </c>
      <c r="P174" s="78">
        <v>547318</v>
      </c>
      <c r="Q174" s="78" t="s">
        <v>555</v>
      </c>
      <c r="R174" s="80" t="s">
        <v>91</v>
      </c>
      <c r="S174" s="77"/>
      <c r="T174" s="77"/>
      <c r="U174" s="77"/>
      <c r="V174" s="77"/>
      <c r="W174" s="77"/>
      <c r="X174" s="77"/>
      <c r="Y174" s="77"/>
    </row>
    <row r="175" spans="1:25" s="78" customFormat="1" ht="10.5" customHeight="1" x14ac:dyDescent="0.15">
      <c r="A175" s="883" t="s">
        <v>798</v>
      </c>
      <c r="B175" s="78">
        <v>279098</v>
      </c>
      <c r="C175" s="78">
        <v>2226707</v>
      </c>
      <c r="D175" s="78">
        <v>206332</v>
      </c>
      <c r="E175" s="78" t="s">
        <v>555</v>
      </c>
      <c r="F175" s="78">
        <v>1570406</v>
      </c>
      <c r="G175" s="78">
        <v>1284696</v>
      </c>
      <c r="H175" s="78" t="s">
        <v>555</v>
      </c>
      <c r="I175" s="78">
        <v>285710</v>
      </c>
      <c r="J175" s="78" t="s">
        <v>555</v>
      </c>
      <c r="K175" s="78" t="s">
        <v>555</v>
      </c>
      <c r="L175" s="78" t="s">
        <v>555</v>
      </c>
      <c r="M175" s="78">
        <v>1481737</v>
      </c>
      <c r="N175" s="78">
        <v>476841</v>
      </c>
      <c r="O175" s="78">
        <v>312342</v>
      </c>
      <c r="P175" s="78">
        <v>530638</v>
      </c>
      <c r="Q175" s="78" t="s">
        <v>555</v>
      </c>
      <c r="R175" s="80" t="s">
        <v>799</v>
      </c>
      <c r="S175" s="77"/>
      <c r="T175" s="77"/>
      <c r="U175" s="77"/>
      <c r="V175" s="77"/>
      <c r="W175" s="77"/>
      <c r="X175" s="77"/>
      <c r="Y175" s="77"/>
    </row>
    <row r="176" spans="1:25" s="78" customFormat="1" ht="10.5" customHeight="1" x14ac:dyDescent="0.15">
      <c r="A176" s="883" t="s">
        <v>787</v>
      </c>
      <c r="B176" s="78">
        <v>298510</v>
      </c>
      <c r="C176" s="78">
        <v>1862687</v>
      </c>
      <c r="D176" s="78" t="s">
        <v>555</v>
      </c>
      <c r="E176" s="78" t="s">
        <v>555</v>
      </c>
      <c r="F176" s="78">
        <v>1193500</v>
      </c>
      <c r="G176" s="78">
        <v>1034957</v>
      </c>
      <c r="H176" s="78" t="s">
        <v>555</v>
      </c>
      <c r="I176" s="78">
        <v>158543</v>
      </c>
      <c r="J176" s="78" t="s">
        <v>555</v>
      </c>
      <c r="K176" s="78" t="s">
        <v>555</v>
      </c>
      <c r="L176" s="78" t="s">
        <v>555</v>
      </c>
      <c r="M176" s="78">
        <v>1345350</v>
      </c>
      <c r="N176" s="78">
        <v>153121</v>
      </c>
      <c r="O176" s="78">
        <v>466141</v>
      </c>
      <c r="P176" s="78">
        <v>568586</v>
      </c>
      <c r="Q176" s="78" t="s">
        <v>555</v>
      </c>
      <c r="R176" s="80" t="s">
        <v>86</v>
      </c>
      <c r="S176" s="77"/>
      <c r="T176" s="77"/>
      <c r="U176" s="77"/>
      <c r="V176" s="77"/>
      <c r="W176" s="77"/>
      <c r="X176" s="77"/>
      <c r="Y176" s="77"/>
    </row>
    <row r="177" spans="1:25" s="78" customFormat="1" ht="10.5" customHeight="1" x14ac:dyDescent="0.15">
      <c r="A177" s="884" t="s">
        <v>800</v>
      </c>
      <c r="B177" s="82">
        <v>281823</v>
      </c>
      <c r="C177" s="83">
        <v>2497109</v>
      </c>
      <c r="D177" s="83">
        <v>359125</v>
      </c>
      <c r="E177" s="83" t="s">
        <v>555</v>
      </c>
      <c r="F177" s="83">
        <v>1436397</v>
      </c>
      <c r="G177" s="83">
        <v>1277336</v>
      </c>
      <c r="H177" s="83" t="s">
        <v>555</v>
      </c>
      <c r="I177" s="83">
        <v>159061</v>
      </c>
      <c r="J177" s="83" t="s">
        <v>555</v>
      </c>
      <c r="K177" s="83" t="s">
        <v>555</v>
      </c>
      <c r="L177" s="83" t="s">
        <v>555</v>
      </c>
      <c r="M177" s="83">
        <v>1507361</v>
      </c>
      <c r="N177" s="83">
        <v>524001</v>
      </c>
      <c r="O177" s="83">
        <v>302371</v>
      </c>
      <c r="P177" s="83">
        <v>444055</v>
      </c>
      <c r="Q177" s="83" t="s">
        <v>555</v>
      </c>
      <c r="R177" s="84" t="s">
        <v>87</v>
      </c>
      <c r="S177" s="77"/>
      <c r="T177" s="77"/>
      <c r="U177" s="77"/>
      <c r="V177" s="77"/>
      <c r="W177" s="77"/>
      <c r="X177" s="77"/>
      <c r="Y177" s="77"/>
    </row>
    <row r="178" spans="1:25" ht="23.25" customHeight="1" x14ac:dyDescent="0.25">
      <c r="I178" s="85" t="s">
        <v>108</v>
      </c>
    </row>
    <row r="179" spans="1:25" s="21" customFormat="1" ht="11.25" customHeight="1" x14ac:dyDescent="0.15">
      <c r="A179" s="70"/>
      <c r="B179" s="86" t="s">
        <v>109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998" t="s">
        <v>92</v>
      </c>
      <c r="S179" s="19"/>
      <c r="T179" s="19"/>
      <c r="U179" s="19"/>
      <c r="V179" s="19"/>
      <c r="W179" s="19"/>
      <c r="X179" s="19"/>
      <c r="Y179" s="19"/>
    </row>
    <row r="180" spans="1:25" s="73" customFormat="1" ht="28.5" customHeight="1" x14ac:dyDescent="0.15">
      <c r="A180" s="37" t="s">
        <v>230</v>
      </c>
      <c r="B180" s="44" t="s">
        <v>855</v>
      </c>
      <c r="C180" s="20"/>
      <c r="D180" s="88"/>
      <c r="E180" s="839" t="s">
        <v>169</v>
      </c>
      <c r="F180" s="20"/>
      <c r="G180" s="20"/>
      <c r="H180" s="88"/>
      <c r="I180" s="839" t="s">
        <v>170</v>
      </c>
      <c r="J180" s="20"/>
      <c r="K180" s="20"/>
      <c r="L180" s="20"/>
      <c r="M180" s="20"/>
      <c r="N180" s="20"/>
      <c r="O180" s="20"/>
      <c r="P180" s="20"/>
      <c r="Q180" s="20"/>
      <c r="R180" s="999"/>
      <c r="S180" s="15"/>
      <c r="T180" s="15"/>
      <c r="U180" s="15"/>
      <c r="V180" s="15"/>
      <c r="W180" s="15"/>
      <c r="X180" s="15"/>
      <c r="Y180" s="15"/>
    </row>
    <row r="181" spans="1:25" s="73" customFormat="1" ht="30" customHeight="1" x14ac:dyDescent="0.15">
      <c r="A181" s="37"/>
      <c r="B181" s="14" t="s">
        <v>856</v>
      </c>
      <c r="C181" s="14" t="s">
        <v>621</v>
      </c>
      <c r="D181" s="885" t="s">
        <v>622</v>
      </c>
      <c r="E181" s="16" t="s">
        <v>39</v>
      </c>
      <c r="F181" s="14" t="s">
        <v>174</v>
      </c>
      <c r="G181" s="14" t="s">
        <v>623</v>
      </c>
      <c r="H181" s="14" t="s">
        <v>237</v>
      </c>
      <c r="I181" s="16" t="s">
        <v>175</v>
      </c>
      <c r="J181" s="14" t="s">
        <v>176</v>
      </c>
      <c r="K181" s="14" t="s">
        <v>180</v>
      </c>
      <c r="L181" s="14" t="s">
        <v>624</v>
      </c>
      <c r="M181" s="14" t="s">
        <v>181</v>
      </c>
      <c r="N181" s="14" t="s">
        <v>182</v>
      </c>
      <c r="O181" s="885" t="s">
        <v>625</v>
      </c>
      <c r="P181" s="14" t="s">
        <v>183</v>
      </c>
      <c r="Q181" s="839" t="s">
        <v>536</v>
      </c>
      <c r="R181" s="999"/>
      <c r="S181" s="15"/>
      <c r="T181" s="15"/>
      <c r="U181" s="15"/>
      <c r="V181" s="15"/>
      <c r="W181" s="15"/>
      <c r="X181" s="15"/>
      <c r="Y181" s="15"/>
    </row>
    <row r="182" spans="1:25" s="73" customFormat="1" ht="12" customHeight="1" x14ac:dyDescent="0.15">
      <c r="A182" s="38"/>
      <c r="B182" s="18" t="str">
        <f>PROPER("QATARD-C")</f>
        <v>Qatard-C</v>
      </c>
      <c r="C182" s="18" t="str">
        <f>PROPER("LOWSUL-C")</f>
        <v>Lowsul-C</v>
      </c>
      <c r="D182" s="18" t="str">
        <f>PROPER("DEOD-F-C")</f>
        <v>Deod-F-C</v>
      </c>
      <c r="E182" s="18"/>
      <c r="F182" s="18" t="str">
        <f>PROPER("OMAN")</f>
        <v>Oman</v>
      </c>
      <c r="G182" s="18" t="str">
        <f>PROPER("SOHAR-C")</f>
        <v>Sohar-C</v>
      </c>
      <c r="H182" s="18" t="str">
        <f>PROPER("WESTBUKH")</f>
        <v>Westbukh</v>
      </c>
      <c r="I182" s="18"/>
      <c r="J182" s="18" t="str">
        <f>PROPER("MURBAN")</f>
        <v>Murban</v>
      </c>
      <c r="K182" s="18" t="str">
        <f>PROPER("DUBAI")</f>
        <v>Dubai</v>
      </c>
      <c r="L182" s="18" t="str">
        <f>PROPER("SHARJA-C")</f>
        <v>Sharja-C</v>
      </c>
      <c r="M182" s="18" t="str">
        <f>PROPER("U-ZAKUM")</f>
        <v>U-Zakum</v>
      </c>
      <c r="N182" s="18" t="str">
        <f>PROPER("MUBARA-B")</f>
        <v>Mubara-B</v>
      </c>
      <c r="O182" s="18" t="str">
        <f>PROPER("MURBN-FO")</f>
        <v>Murbn-Fo</v>
      </c>
      <c r="P182" s="18" t="str">
        <f>PROPER("DAS")</f>
        <v>Das</v>
      </c>
      <c r="Q182" s="17" t="str">
        <f>PROPER("MUBARRAZ")</f>
        <v>Mubarraz</v>
      </c>
      <c r="R182" s="1000"/>
      <c r="S182" s="15"/>
      <c r="T182" s="15"/>
      <c r="U182" s="15"/>
      <c r="V182" s="15"/>
      <c r="W182" s="15"/>
      <c r="X182" s="15"/>
      <c r="Y182" s="15"/>
    </row>
    <row r="183" spans="1:25" s="78" customFormat="1" ht="10.5" customHeight="1" x14ac:dyDescent="0.15">
      <c r="A183" s="882" t="s">
        <v>857</v>
      </c>
      <c r="B183" s="74">
        <v>29856</v>
      </c>
      <c r="C183" s="75">
        <v>1068223</v>
      </c>
      <c r="D183" s="75">
        <v>3236218</v>
      </c>
      <c r="E183" s="75">
        <v>1317526</v>
      </c>
      <c r="F183" s="75">
        <v>1217409</v>
      </c>
      <c r="G183" s="75">
        <v>100117</v>
      </c>
      <c r="H183" s="75" t="s">
        <v>555</v>
      </c>
      <c r="I183" s="75">
        <v>49350204</v>
      </c>
      <c r="J183" s="75">
        <v>15457215</v>
      </c>
      <c r="K183" s="75">
        <v>477570</v>
      </c>
      <c r="L183" s="75" t="s">
        <v>555</v>
      </c>
      <c r="M183" s="75">
        <v>13158140</v>
      </c>
      <c r="N183" s="75">
        <v>1046139</v>
      </c>
      <c r="O183" s="75">
        <v>423625</v>
      </c>
      <c r="P183" s="75">
        <v>18787515</v>
      </c>
      <c r="Q183" s="75" t="s">
        <v>555</v>
      </c>
      <c r="R183" s="76" t="s">
        <v>99</v>
      </c>
      <c r="S183" s="77"/>
      <c r="T183" s="77"/>
      <c r="U183" s="77"/>
      <c r="V183" s="77"/>
      <c r="W183" s="77"/>
      <c r="X183" s="77"/>
      <c r="Y183" s="77"/>
    </row>
    <row r="184" spans="1:25" s="78" customFormat="1" ht="10.5" customHeight="1" x14ac:dyDescent="0.15">
      <c r="A184" s="883" t="s">
        <v>858</v>
      </c>
      <c r="B184" s="78" t="s">
        <v>555</v>
      </c>
      <c r="C184" s="78">
        <v>466346</v>
      </c>
      <c r="D184" s="78">
        <v>4417191</v>
      </c>
      <c r="E184" s="78">
        <v>2403304</v>
      </c>
      <c r="F184" s="78">
        <v>2355347</v>
      </c>
      <c r="G184" s="78" t="s">
        <v>555</v>
      </c>
      <c r="H184" s="78">
        <v>47957</v>
      </c>
      <c r="I184" s="78">
        <v>46984264</v>
      </c>
      <c r="J184" s="78">
        <v>12939548</v>
      </c>
      <c r="K184" s="78">
        <v>479454</v>
      </c>
      <c r="L184" s="78" t="s">
        <v>555</v>
      </c>
      <c r="M184" s="78">
        <v>12293056</v>
      </c>
      <c r="N184" s="78">
        <v>1315954</v>
      </c>
      <c r="O184" s="78">
        <v>243623</v>
      </c>
      <c r="P184" s="78">
        <v>19712629</v>
      </c>
      <c r="Q184" s="78" t="s">
        <v>555</v>
      </c>
      <c r="R184" s="80" t="s">
        <v>233</v>
      </c>
      <c r="S184" s="77"/>
      <c r="T184" s="77"/>
      <c r="U184" s="77"/>
      <c r="V184" s="77"/>
      <c r="W184" s="77"/>
      <c r="X184" s="77"/>
      <c r="Y184" s="77"/>
    </row>
    <row r="185" spans="1:25" s="78" customFormat="1" ht="10.5" customHeight="1" x14ac:dyDescent="0.15">
      <c r="A185" s="883" t="s">
        <v>859</v>
      </c>
      <c r="B185" s="78" t="s">
        <v>555</v>
      </c>
      <c r="C185" s="78">
        <v>438360</v>
      </c>
      <c r="D185" s="78">
        <v>1265976</v>
      </c>
      <c r="E185" s="78">
        <v>1747022</v>
      </c>
      <c r="F185" s="78">
        <v>1747022</v>
      </c>
      <c r="G185" s="78" t="s">
        <v>555</v>
      </c>
      <c r="H185" s="78" t="s">
        <v>555</v>
      </c>
      <c r="I185" s="78">
        <v>45250794</v>
      </c>
      <c r="J185" s="78">
        <v>13143635</v>
      </c>
      <c r="K185" s="78">
        <v>735786</v>
      </c>
      <c r="L185" s="78">
        <v>37729</v>
      </c>
      <c r="M185" s="78">
        <v>12252668</v>
      </c>
      <c r="N185" s="78">
        <v>1130677</v>
      </c>
      <c r="O185" s="78" t="s">
        <v>555</v>
      </c>
      <c r="P185" s="78">
        <v>17873360</v>
      </c>
      <c r="Q185" s="78">
        <v>76939</v>
      </c>
      <c r="R185" s="80" t="s">
        <v>529</v>
      </c>
      <c r="S185" s="77"/>
      <c r="T185" s="77"/>
      <c r="U185" s="77"/>
      <c r="V185" s="77"/>
      <c r="W185" s="77"/>
      <c r="X185" s="77"/>
      <c r="Y185" s="77"/>
    </row>
    <row r="186" spans="1:25" s="78" customFormat="1" ht="10.5" customHeight="1" x14ac:dyDescent="0.15">
      <c r="A186" s="883" t="s">
        <v>860</v>
      </c>
      <c r="B186" s="78" t="s">
        <v>555</v>
      </c>
      <c r="C186" s="78">
        <v>686989</v>
      </c>
      <c r="D186" s="78">
        <v>735174</v>
      </c>
      <c r="E186" s="78">
        <v>2988696</v>
      </c>
      <c r="F186" s="78">
        <v>2884109</v>
      </c>
      <c r="G186" s="78" t="s">
        <v>555</v>
      </c>
      <c r="H186" s="78">
        <v>104587</v>
      </c>
      <c r="I186" s="78">
        <v>45017010</v>
      </c>
      <c r="J186" s="78">
        <v>13105512</v>
      </c>
      <c r="K186" s="78">
        <v>1425845</v>
      </c>
      <c r="L186" s="78" t="s">
        <v>555</v>
      </c>
      <c r="M186" s="78">
        <v>10653696</v>
      </c>
      <c r="N186" s="78" t="s">
        <v>555</v>
      </c>
      <c r="O186" s="78" t="s">
        <v>555</v>
      </c>
      <c r="P186" s="78">
        <v>17911945</v>
      </c>
      <c r="Q186" s="78">
        <v>1920012</v>
      </c>
      <c r="R186" s="80" t="s">
        <v>599</v>
      </c>
      <c r="S186" s="77"/>
      <c r="T186" s="77"/>
      <c r="U186" s="77"/>
      <c r="V186" s="77"/>
      <c r="W186" s="77"/>
      <c r="X186" s="77"/>
      <c r="Y186" s="77"/>
    </row>
    <row r="187" spans="1:25" s="78" customFormat="1" ht="10.5" customHeight="1" x14ac:dyDescent="0.15">
      <c r="A187" s="883" t="s">
        <v>776</v>
      </c>
      <c r="B187" s="78" t="s">
        <v>555</v>
      </c>
      <c r="C187" s="78">
        <v>1322147</v>
      </c>
      <c r="D187" s="78">
        <v>1576480</v>
      </c>
      <c r="E187" s="78">
        <v>3352539</v>
      </c>
      <c r="F187" s="78">
        <v>3352539</v>
      </c>
      <c r="G187" s="78" t="s">
        <v>555</v>
      </c>
      <c r="H187" s="78" t="s">
        <v>555</v>
      </c>
      <c r="I187" s="78">
        <v>52366989</v>
      </c>
      <c r="J187" s="78">
        <v>20937579</v>
      </c>
      <c r="K187" s="78">
        <v>1030693</v>
      </c>
      <c r="L187" s="78" t="s">
        <v>555</v>
      </c>
      <c r="M187" s="78">
        <v>7667650</v>
      </c>
      <c r="N187" s="78" t="s">
        <v>555</v>
      </c>
      <c r="O187" s="78" t="s">
        <v>555</v>
      </c>
      <c r="P187" s="78">
        <v>20032829</v>
      </c>
      <c r="Q187" s="78">
        <v>1925548</v>
      </c>
      <c r="R187" s="80" t="s">
        <v>777</v>
      </c>
      <c r="S187" s="77"/>
      <c r="T187" s="77"/>
      <c r="U187" s="77"/>
      <c r="V187" s="77"/>
      <c r="W187" s="77"/>
      <c r="X187" s="77"/>
      <c r="Y187" s="77"/>
    </row>
    <row r="188" spans="1:25" s="78" customFormat="1" ht="10.5" customHeight="1" x14ac:dyDescent="0.15">
      <c r="A188" s="883"/>
      <c r="R188" s="80"/>
      <c r="S188" s="77"/>
      <c r="T188" s="77"/>
      <c r="U188" s="77"/>
      <c r="V188" s="77"/>
      <c r="W188" s="77"/>
      <c r="X188" s="77"/>
      <c r="Y188" s="77"/>
    </row>
    <row r="189" spans="1:25" s="78" customFormat="1" ht="10.5" customHeight="1" x14ac:dyDescent="0.15">
      <c r="A189" s="883" t="s">
        <v>738</v>
      </c>
      <c r="B189" s="78" t="s">
        <v>555</v>
      </c>
      <c r="C189" s="78">
        <v>615985</v>
      </c>
      <c r="D189" s="78">
        <v>1130625</v>
      </c>
      <c r="E189" s="78">
        <v>3284662</v>
      </c>
      <c r="F189" s="78">
        <v>3180075</v>
      </c>
      <c r="G189" s="78" t="s">
        <v>555</v>
      </c>
      <c r="H189" s="78">
        <v>104587</v>
      </c>
      <c r="I189" s="78">
        <v>44894178</v>
      </c>
      <c r="J189" s="78">
        <v>13723254</v>
      </c>
      <c r="K189" s="78">
        <v>1505445</v>
      </c>
      <c r="L189" s="78" t="s">
        <v>555</v>
      </c>
      <c r="M189" s="78">
        <v>9743670</v>
      </c>
      <c r="N189" s="78" t="s">
        <v>555</v>
      </c>
      <c r="O189" s="78" t="s">
        <v>555</v>
      </c>
      <c r="P189" s="78">
        <v>17635050</v>
      </c>
      <c r="Q189" s="78">
        <v>1984699</v>
      </c>
      <c r="R189" s="80" t="s">
        <v>600</v>
      </c>
      <c r="S189" s="77"/>
      <c r="T189" s="77"/>
      <c r="U189" s="77"/>
      <c r="V189" s="77"/>
      <c r="W189" s="77"/>
      <c r="X189" s="77"/>
      <c r="Y189" s="77"/>
    </row>
    <row r="190" spans="1:25" s="78" customFormat="1" ht="10.5" customHeight="1" x14ac:dyDescent="0.15">
      <c r="A190" s="883" t="s">
        <v>778</v>
      </c>
      <c r="B190" s="78" t="s">
        <v>555</v>
      </c>
      <c r="C190" s="78">
        <v>1555665</v>
      </c>
      <c r="D190" s="78">
        <v>1338575</v>
      </c>
      <c r="E190" s="78">
        <v>2935373</v>
      </c>
      <c r="F190" s="78">
        <v>2935373</v>
      </c>
      <c r="G190" s="78" t="s">
        <v>555</v>
      </c>
      <c r="H190" s="78" t="s">
        <v>555</v>
      </c>
      <c r="I190" s="78">
        <v>56523849</v>
      </c>
      <c r="J190" s="78">
        <v>24091362</v>
      </c>
      <c r="K190" s="78">
        <v>1189254</v>
      </c>
      <c r="L190" s="78" t="s">
        <v>555</v>
      </c>
      <c r="M190" s="78">
        <v>8452550</v>
      </c>
      <c r="N190" s="78" t="s">
        <v>555</v>
      </c>
      <c r="O190" s="78" t="s">
        <v>555</v>
      </c>
      <c r="P190" s="78">
        <v>20224782</v>
      </c>
      <c r="Q190" s="78">
        <v>2017312</v>
      </c>
      <c r="R190" s="80" t="s">
        <v>779</v>
      </c>
      <c r="S190" s="77"/>
      <c r="T190" s="77"/>
      <c r="U190" s="77"/>
      <c r="V190" s="77"/>
      <c r="W190" s="77"/>
      <c r="X190" s="77"/>
      <c r="Y190" s="77"/>
    </row>
    <row r="191" spans="1:25" s="78" customFormat="1" ht="10.5" customHeight="1" x14ac:dyDescent="0.15">
      <c r="A191" s="883"/>
      <c r="R191" s="80"/>
      <c r="S191" s="77"/>
      <c r="T191" s="77"/>
      <c r="U191" s="77"/>
      <c r="V191" s="77"/>
      <c r="W191" s="77"/>
      <c r="X191" s="77"/>
      <c r="Y191" s="77"/>
    </row>
    <row r="192" spans="1:25" s="78" customFormat="1" ht="10.5" customHeight="1" x14ac:dyDescent="0.15">
      <c r="A192" s="883" t="s">
        <v>780</v>
      </c>
      <c r="B192" s="78" t="s">
        <v>555</v>
      </c>
      <c r="C192" s="78">
        <v>165288</v>
      </c>
      <c r="D192" s="78">
        <v>395451</v>
      </c>
      <c r="E192" s="78">
        <v>767830</v>
      </c>
      <c r="F192" s="78">
        <v>767830</v>
      </c>
      <c r="G192" s="78" t="s">
        <v>555</v>
      </c>
      <c r="H192" s="78" t="s">
        <v>555</v>
      </c>
      <c r="I192" s="78">
        <v>11134470</v>
      </c>
      <c r="J192" s="78">
        <v>3204307</v>
      </c>
      <c r="K192" s="78">
        <v>396507</v>
      </c>
      <c r="L192" s="78" t="s">
        <v>555</v>
      </c>
      <c r="M192" s="78">
        <v>1913938</v>
      </c>
      <c r="N192" s="78" t="s">
        <v>555</v>
      </c>
      <c r="O192" s="78" t="s">
        <v>555</v>
      </c>
      <c r="P192" s="78">
        <v>4812324</v>
      </c>
      <c r="Q192" s="78">
        <v>505334</v>
      </c>
      <c r="R192" s="80" t="s">
        <v>601</v>
      </c>
      <c r="S192" s="77"/>
      <c r="T192" s="77"/>
      <c r="U192" s="77"/>
      <c r="V192" s="77"/>
      <c r="W192" s="77"/>
      <c r="X192" s="77"/>
      <c r="Y192" s="77"/>
    </row>
    <row r="193" spans="1:25" s="78" customFormat="1" ht="10.5" customHeight="1" x14ac:dyDescent="0.15">
      <c r="A193" s="883" t="s">
        <v>861</v>
      </c>
      <c r="B193" s="78" t="s">
        <v>555</v>
      </c>
      <c r="C193" s="78">
        <v>389564</v>
      </c>
      <c r="D193" s="78">
        <v>547479</v>
      </c>
      <c r="E193" s="78">
        <v>946586</v>
      </c>
      <c r="F193" s="78">
        <v>946586</v>
      </c>
      <c r="G193" s="78" t="s">
        <v>555</v>
      </c>
      <c r="H193" s="78" t="s">
        <v>555</v>
      </c>
      <c r="I193" s="78">
        <v>13082557</v>
      </c>
      <c r="J193" s="78">
        <v>5996731</v>
      </c>
      <c r="K193" s="78">
        <v>237711</v>
      </c>
      <c r="L193" s="78" t="s">
        <v>555</v>
      </c>
      <c r="M193" s="78">
        <v>1679564</v>
      </c>
      <c r="N193" s="78" t="s">
        <v>555</v>
      </c>
      <c r="O193" s="78" t="s">
        <v>555</v>
      </c>
      <c r="P193" s="78">
        <v>4679497</v>
      </c>
      <c r="Q193" s="78">
        <v>412189</v>
      </c>
      <c r="R193" s="80" t="s">
        <v>100</v>
      </c>
      <c r="S193" s="77"/>
      <c r="T193" s="77"/>
      <c r="U193" s="77"/>
      <c r="V193" s="77"/>
      <c r="W193" s="77"/>
      <c r="X193" s="77"/>
      <c r="Y193" s="77"/>
    </row>
    <row r="194" spans="1:25" s="78" customFormat="1" ht="10.5" customHeight="1" x14ac:dyDescent="0.15">
      <c r="A194" s="883" t="s">
        <v>819</v>
      </c>
      <c r="B194" s="78" t="s">
        <v>555</v>
      </c>
      <c r="C194" s="78">
        <v>456170</v>
      </c>
      <c r="D194" s="78">
        <v>157026</v>
      </c>
      <c r="E194" s="78">
        <v>1029959</v>
      </c>
      <c r="F194" s="78">
        <v>1029959</v>
      </c>
      <c r="G194" s="78" t="s">
        <v>555</v>
      </c>
      <c r="H194" s="78" t="s">
        <v>555</v>
      </c>
      <c r="I194" s="78">
        <v>13860826</v>
      </c>
      <c r="J194" s="78">
        <v>5858195</v>
      </c>
      <c r="K194" s="78">
        <v>158964</v>
      </c>
      <c r="L194" s="78" t="s">
        <v>555</v>
      </c>
      <c r="M194" s="78">
        <v>2097111</v>
      </c>
      <c r="N194" s="78" t="s">
        <v>555</v>
      </c>
      <c r="O194" s="78" t="s">
        <v>555</v>
      </c>
      <c r="P194" s="78">
        <v>5040338</v>
      </c>
      <c r="Q194" s="78">
        <v>391073</v>
      </c>
      <c r="R194" s="80" t="s">
        <v>101</v>
      </c>
      <c r="S194" s="77"/>
      <c r="T194" s="77"/>
      <c r="U194" s="77"/>
      <c r="V194" s="77"/>
      <c r="W194" s="77"/>
      <c r="X194" s="77"/>
      <c r="Y194" s="77"/>
    </row>
    <row r="195" spans="1:25" s="78" customFormat="1" ht="10.5" customHeight="1" x14ac:dyDescent="0.15">
      <c r="A195" s="883" t="s">
        <v>862</v>
      </c>
      <c r="B195" s="78" t="s">
        <v>555</v>
      </c>
      <c r="C195" s="78">
        <v>311125</v>
      </c>
      <c r="D195" s="78">
        <v>476524</v>
      </c>
      <c r="E195" s="78">
        <v>608164</v>
      </c>
      <c r="F195" s="78">
        <v>608164</v>
      </c>
      <c r="G195" s="78" t="s">
        <v>555</v>
      </c>
      <c r="H195" s="78" t="s">
        <v>555</v>
      </c>
      <c r="I195" s="78">
        <v>14289136</v>
      </c>
      <c r="J195" s="78">
        <v>5878346</v>
      </c>
      <c r="K195" s="78">
        <v>237511</v>
      </c>
      <c r="L195" s="78" t="s">
        <v>555</v>
      </c>
      <c r="M195" s="78">
        <v>1977037</v>
      </c>
      <c r="N195" s="78" t="s">
        <v>555</v>
      </c>
      <c r="O195" s="78" t="s">
        <v>555</v>
      </c>
      <c r="P195" s="78">
        <v>5500670</v>
      </c>
      <c r="Q195" s="78">
        <v>616952</v>
      </c>
      <c r="R195" s="80" t="s">
        <v>102</v>
      </c>
      <c r="S195" s="77"/>
      <c r="T195" s="77"/>
      <c r="U195" s="77"/>
      <c r="V195" s="77"/>
      <c r="W195" s="77"/>
      <c r="X195" s="77"/>
      <c r="Y195" s="77"/>
    </row>
    <row r="196" spans="1:25" s="78" customFormat="1" ht="10.5" customHeight="1" x14ac:dyDescent="0.15">
      <c r="A196" s="883" t="s">
        <v>863</v>
      </c>
      <c r="B196" s="78" t="s">
        <v>555</v>
      </c>
      <c r="C196" s="78">
        <v>398806</v>
      </c>
      <c r="D196" s="78">
        <v>157546</v>
      </c>
      <c r="E196" s="78">
        <v>350664</v>
      </c>
      <c r="F196" s="78">
        <v>350664</v>
      </c>
      <c r="G196" s="78" t="s">
        <v>555</v>
      </c>
      <c r="H196" s="78" t="s">
        <v>555</v>
      </c>
      <c r="I196" s="78">
        <v>15291330</v>
      </c>
      <c r="J196" s="78">
        <v>6358090</v>
      </c>
      <c r="K196" s="78">
        <v>555068</v>
      </c>
      <c r="L196" s="78" t="s">
        <v>555</v>
      </c>
      <c r="M196" s="78">
        <v>2698838</v>
      </c>
      <c r="N196" s="78" t="s">
        <v>555</v>
      </c>
      <c r="O196" s="78" t="s">
        <v>555</v>
      </c>
      <c r="P196" s="78">
        <v>5004277</v>
      </c>
      <c r="Q196" s="78">
        <v>597098</v>
      </c>
      <c r="R196" s="80" t="s">
        <v>785</v>
      </c>
      <c r="S196" s="77"/>
      <c r="T196" s="77"/>
      <c r="U196" s="77"/>
      <c r="V196" s="77"/>
      <c r="W196" s="77"/>
      <c r="X196" s="77"/>
      <c r="Y196" s="77"/>
    </row>
    <row r="197" spans="1:25" s="78" customFormat="1" ht="10.5" customHeight="1" x14ac:dyDescent="0.15">
      <c r="A197" s="883"/>
      <c r="R197" s="80"/>
      <c r="S197" s="77"/>
      <c r="T197" s="77"/>
      <c r="U197" s="77"/>
      <c r="V197" s="77"/>
      <c r="W197" s="77"/>
      <c r="X197" s="77"/>
      <c r="Y197" s="77"/>
    </row>
    <row r="198" spans="1:25" s="78" customFormat="1" ht="10.5" customHeight="1" x14ac:dyDescent="0.15">
      <c r="A198" s="883" t="s">
        <v>864</v>
      </c>
      <c r="B198" s="78" t="s">
        <v>555</v>
      </c>
      <c r="C198" s="78">
        <v>165288</v>
      </c>
      <c r="D198" s="78">
        <v>79929</v>
      </c>
      <c r="E198" s="78">
        <v>238098</v>
      </c>
      <c r="F198" s="78">
        <v>238098</v>
      </c>
      <c r="G198" s="78" t="s">
        <v>555</v>
      </c>
      <c r="H198" s="78" t="s">
        <v>555</v>
      </c>
      <c r="I198" s="78">
        <v>4151269</v>
      </c>
      <c r="J198" s="78">
        <v>699569</v>
      </c>
      <c r="K198" s="78">
        <v>237671</v>
      </c>
      <c r="L198" s="78" t="s">
        <v>555</v>
      </c>
      <c r="M198" s="78">
        <v>729187</v>
      </c>
      <c r="N198" s="78" t="s">
        <v>555</v>
      </c>
      <c r="O198" s="78" t="s">
        <v>555</v>
      </c>
      <c r="P198" s="78">
        <v>2183616</v>
      </c>
      <c r="Q198" s="78">
        <v>143714</v>
      </c>
      <c r="R198" s="80" t="s">
        <v>602</v>
      </c>
      <c r="S198" s="77"/>
      <c r="T198" s="77"/>
      <c r="U198" s="77"/>
      <c r="V198" s="77"/>
      <c r="W198" s="77"/>
      <c r="X198" s="77"/>
      <c r="Y198" s="77"/>
    </row>
    <row r="199" spans="1:25" s="78" customFormat="1" ht="10.5" customHeight="1" x14ac:dyDescent="0.15">
      <c r="A199" s="883" t="s">
        <v>787</v>
      </c>
      <c r="B199" s="78" t="s">
        <v>555</v>
      </c>
      <c r="C199" s="78" t="s">
        <v>555</v>
      </c>
      <c r="D199" s="78">
        <v>157888</v>
      </c>
      <c r="E199" s="78">
        <v>234558</v>
      </c>
      <c r="F199" s="78">
        <v>234558</v>
      </c>
      <c r="G199" s="78" t="s">
        <v>555</v>
      </c>
      <c r="H199" s="78" t="s">
        <v>555</v>
      </c>
      <c r="I199" s="78">
        <v>3514260</v>
      </c>
      <c r="J199" s="78">
        <v>1486219</v>
      </c>
      <c r="K199" s="78">
        <v>79436</v>
      </c>
      <c r="L199" s="78" t="s">
        <v>555</v>
      </c>
      <c r="M199" s="78">
        <v>598520</v>
      </c>
      <c r="N199" s="78" t="s">
        <v>555</v>
      </c>
      <c r="O199" s="78" t="s">
        <v>555</v>
      </c>
      <c r="P199" s="78">
        <v>1114025</v>
      </c>
      <c r="Q199" s="78">
        <v>236060</v>
      </c>
      <c r="R199" s="80" t="s">
        <v>86</v>
      </c>
      <c r="S199" s="77"/>
      <c r="T199" s="77"/>
      <c r="U199" s="77"/>
      <c r="V199" s="77"/>
      <c r="W199" s="77"/>
      <c r="X199" s="77"/>
      <c r="Y199" s="77"/>
    </row>
    <row r="200" spans="1:25" s="78" customFormat="1" ht="10.5" customHeight="1" x14ac:dyDescent="0.15">
      <c r="A200" s="883" t="s">
        <v>800</v>
      </c>
      <c r="B200" s="78" t="s">
        <v>555</v>
      </c>
      <c r="C200" s="78" t="s">
        <v>555</v>
      </c>
      <c r="D200" s="78">
        <v>157634</v>
      </c>
      <c r="E200" s="78">
        <v>295174</v>
      </c>
      <c r="F200" s="78">
        <v>295174</v>
      </c>
      <c r="G200" s="78" t="s">
        <v>555</v>
      </c>
      <c r="H200" s="78" t="s">
        <v>555</v>
      </c>
      <c r="I200" s="78">
        <v>3468941</v>
      </c>
      <c r="J200" s="78">
        <v>1018519</v>
      </c>
      <c r="K200" s="78">
        <v>79400</v>
      </c>
      <c r="L200" s="78" t="s">
        <v>555</v>
      </c>
      <c r="M200" s="78">
        <v>586231</v>
      </c>
      <c r="N200" s="78" t="s">
        <v>555</v>
      </c>
      <c r="O200" s="78" t="s">
        <v>555</v>
      </c>
      <c r="P200" s="78">
        <v>1514683</v>
      </c>
      <c r="Q200" s="78">
        <v>125560</v>
      </c>
      <c r="R200" s="80" t="s">
        <v>87</v>
      </c>
      <c r="S200" s="77"/>
      <c r="T200" s="77"/>
      <c r="U200" s="77"/>
      <c r="V200" s="77"/>
      <c r="W200" s="77"/>
      <c r="X200" s="77"/>
      <c r="Y200" s="77"/>
    </row>
    <row r="201" spans="1:25" s="78" customFormat="1" ht="10.5" customHeight="1" x14ac:dyDescent="0.15">
      <c r="A201" s="883" t="s">
        <v>865</v>
      </c>
      <c r="B201" s="78" t="s">
        <v>555</v>
      </c>
      <c r="C201" s="78">
        <v>78981</v>
      </c>
      <c r="D201" s="78">
        <v>236209</v>
      </c>
      <c r="E201" s="78">
        <v>221341</v>
      </c>
      <c r="F201" s="78">
        <v>221341</v>
      </c>
      <c r="G201" s="78" t="s">
        <v>555</v>
      </c>
      <c r="H201" s="78" t="s">
        <v>555</v>
      </c>
      <c r="I201" s="78">
        <v>3428742</v>
      </c>
      <c r="J201" s="78">
        <v>1212844</v>
      </c>
      <c r="K201" s="78">
        <v>79370</v>
      </c>
      <c r="L201" s="78" t="s">
        <v>555</v>
      </c>
      <c r="M201" s="78">
        <v>588183</v>
      </c>
      <c r="N201" s="78" t="s">
        <v>555</v>
      </c>
      <c r="O201" s="78" t="s">
        <v>555</v>
      </c>
      <c r="P201" s="78">
        <v>1404975</v>
      </c>
      <c r="Q201" s="78">
        <v>143370</v>
      </c>
      <c r="R201" s="80" t="s">
        <v>88</v>
      </c>
      <c r="S201" s="77"/>
      <c r="T201" s="77"/>
      <c r="U201" s="77"/>
      <c r="V201" s="77"/>
      <c r="W201" s="77"/>
      <c r="X201" s="77"/>
      <c r="Y201" s="77"/>
    </row>
    <row r="202" spans="1:25" s="78" customFormat="1" ht="10.5" customHeight="1" x14ac:dyDescent="0.15">
      <c r="A202" s="883" t="s">
        <v>823</v>
      </c>
      <c r="B202" s="78" t="s">
        <v>555</v>
      </c>
      <c r="C202" s="78">
        <v>188123</v>
      </c>
      <c r="D202" s="78">
        <v>232386</v>
      </c>
      <c r="E202" s="78">
        <v>400941</v>
      </c>
      <c r="F202" s="78">
        <v>400941</v>
      </c>
      <c r="G202" s="78" t="s">
        <v>555</v>
      </c>
      <c r="H202" s="78" t="s">
        <v>555</v>
      </c>
      <c r="I202" s="78">
        <v>5058796</v>
      </c>
      <c r="J202" s="78">
        <v>2466810</v>
      </c>
      <c r="K202" s="78">
        <v>47708</v>
      </c>
      <c r="L202" s="78" t="s">
        <v>555</v>
      </c>
      <c r="M202" s="78">
        <v>631621</v>
      </c>
      <c r="N202" s="78" t="s">
        <v>555</v>
      </c>
      <c r="O202" s="78" t="s">
        <v>555</v>
      </c>
      <c r="P202" s="78">
        <v>1709993</v>
      </c>
      <c r="Q202" s="78">
        <v>125799</v>
      </c>
      <c r="R202" s="81" t="s">
        <v>103</v>
      </c>
      <c r="S202" s="77"/>
      <c r="T202" s="77"/>
      <c r="U202" s="77"/>
      <c r="V202" s="77"/>
      <c r="W202" s="77"/>
      <c r="X202" s="77"/>
      <c r="Y202" s="77"/>
    </row>
    <row r="203" spans="1:25" s="78" customFormat="1" ht="10.5" customHeight="1" x14ac:dyDescent="0.15">
      <c r="A203" s="883" t="s">
        <v>866</v>
      </c>
      <c r="B203" s="78" t="s">
        <v>555</v>
      </c>
      <c r="C203" s="78">
        <v>122460</v>
      </c>
      <c r="D203" s="78">
        <v>78884</v>
      </c>
      <c r="E203" s="78">
        <v>324304</v>
      </c>
      <c r="F203" s="78">
        <v>324304</v>
      </c>
      <c r="G203" s="78" t="s">
        <v>555</v>
      </c>
      <c r="H203" s="78" t="s">
        <v>555</v>
      </c>
      <c r="I203" s="78">
        <v>4595019</v>
      </c>
      <c r="J203" s="78">
        <v>2317077</v>
      </c>
      <c r="K203" s="78">
        <v>110633</v>
      </c>
      <c r="L203" s="78" t="s">
        <v>555</v>
      </c>
      <c r="M203" s="78">
        <v>459760</v>
      </c>
      <c r="N203" s="78" t="s">
        <v>555</v>
      </c>
      <c r="O203" s="78" t="s">
        <v>555</v>
      </c>
      <c r="P203" s="78">
        <v>1564529</v>
      </c>
      <c r="Q203" s="78">
        <v>143020</v>
      </c>
      <c r="R203" s="80" t="s">
        <v>104</v>
      </c>
      <c r="S203" s="77"/>
      <c r="T203" s="77"/>
      <c r="U203" s="77"/>
      <c r="V203" s="77"/>
      <c r="W203" s="77"/>
      <c r="X203" s="77"/>
      <c r="Y203" s="77"/>
    </row>
    <row r="204" spans="1:25" s="78" customFormat="1" ht="10.5" customHeight="1" x14ac:dyDescent="0.15">
      <c r="A204" s="883" t="s">
        <v>867</v>
      </c>
      <c r="B204" s="78" t="s">
        <v>555</v>
      </c>
      <c r="C204" s="78">
        <v>300043</v>
      </c>
      <c r="D204" s="78" t="s">
        <v>555</v>
      </c>
      <c r="E204" s="78">
        <v>468124</v>
      </c>
      <c r="F204" s="78">
        <v>468124</v>
      </c>
      <c r="G204" s="78" t="s">
        <v>555</v>
      </c>
      <c r="H204" s="78" t="s">
        <v>555</v>
      </c>
      <c r="I204" s="78">
        <v>4490886</v>
      </c>
      <c r="J204" s="78">
        <v>1835311</v>
      </c>
      <c r="K204" s="78" t="s">
        <v>555</v>
      </c>
      <c r="L204" s="78" t="s">
        <v>555</v>
      </c>
      <c r="M204" s="78">
        <v>626989</v>
      </c>
      <c r="N204" s="78" t="s">
        <v>555</v>
      </c>
      <c r="O204" s="78" t="s">
        <v>555</v>
      </c>
      <c r="P204" s="78">
        <v>1823616</v>
      </c>
      <c r="Q204" s="78">
        <v>125591</v>
      </c>
      <c r="R204" s="80" t="s">
        <v>105</v>
      </c>
      <c r="S204" s="77"/>
      <c r="T204" s="77"/>
      <c r="U204" s="77"/>
      <c r="V204" s="77"/>
      <c r="W204" s="77"/>
      <c r="X204" s="77"/>
      <c r="Y204" s="77"/>
    </row>
    <row r="205" spans="1:25" s="78" customFormat="1" ht="10.5" customHeight="1" x14ac:dyDescent="0.15">
      <c r="A205" s="883" t="s">
        <v>793</v>
      </c>
      <c r="B205" s="78" t="s">
        <v>555</v>
      </c>
      <c r="C205" s="78">
        <v>77191</v>
      </c>
      <c r="D205" s="78">
        <v>78592</v>
      </c>
      <c r="E205" s="78">
        <v>237425</v>
      </c>
      <c r="F205" s="78">
        <v>237425</v>
      </c>
      <c r="G205" s="78" t="s">
        <v>555</v>
      </c>
      <c r="H205" s="78" t="s">
        <v>555</v>
      </c>
      <c r="I205" s="78">
        <v>5431630</v>
      </c>
      <c r="J205" s="78">
        <v>2392855</v>
      </c>
      <c r="K205" s="78">
        <v>79713</v>
      </c>
      <c r="L205" s="78" t="s">
        <v>555</v>
      </c>
      <c r="M205" s="78">
        <v>942939</v>
      </c>
      <c r="N205" s="78" t="s">
        <v>555</v>
      </c>
      <c r="O205" s="78" t="s">
        <v>555</v>
      </c>
      <c r="P205" s="78">
        <v>1616303</v>
      </c>
      <c r="Q205" s="78">
        <v>164054</v>
      </c>
      <c r="R205" s="80" t="s">
        <v>106</v>
      </c>
      <c r="S205" s="77"/>
      <c r="T205" s="77"/>
      <c r="U205" s="77"/>
      <c r="V205" s="77"/>
      <c r="W205" s="77"/>
      <c r="X205" s="77"/>
      <c r="Y205" s="77"/>
    </row>
    <row r="206" spans="1:25" s="78" customFormat="1" ht="10.5" customHeight="1" x14ac:dyDescent="0.15">
      <c r="A206" s="883" t="s">
        <v>868</v>
      </c>
      <c r="B206" s="78" t="s">
        <v>555</v>
      </c>
      <c r="C206" s="78">
        <v>78936</v>
      </c>
      <c r="D206" s="78">
        <v>78434</v>
      </c>
      <c r="E206" s="78">
        <v>324410</v>
      </c>
      <c r="F206" s="78">
        <v>324410</v>
      </c>
      <c r="G206" s="78" t="s">
        <v>555</v>
      </c>
      <c r="H206" s="78" t="s">
        <v>555</v>
      </c>
      <c r="I206" s="78">
        <v>3938310</v>
      </c>
      <c r="J206" s="78">
        <v>1630029</v>
      </c>
      <c r="K206" s="78">
        <v>79251</v>
      </c>
      <c r="L206" s="78" t="s">
        <v>555</v>
      </c>
      <c r="M206" s="78">
        <v>527183</v>
      </c>
      <c r="N206" s="78" t="s">
        <v>555</v>
      </c>
      <c r="O206" s="78" t="s">
        <v>555</v>
      </c>
      <c r="P206" s="78">
        <v>1600419</v>
      </c>
      <c r="Q206" s="78">
        <v>101428</v>
      </c>
      <c r="R206" s="80" t="s">
        <v>107</v>
      </c>
      <c r="S206" s="77"/>
      <c r="T206" s="77"/>
      <c r="U206" s="77"/>
      <c r="V206" s="77"/>
      <c r="W206" s="77"/>
      <c r="X206" s="77"/>
      <c r="Y206" s="77"/>
    </row>
    <row r="207" spans="1:25" s="78" customFormat="1" ht="10.5" customHeight="1" x14ac:dyDescent="0.15">
      <c r="A207" s="883" t="s">
        <v>869</v>
      </c>
      <c r="B207" s="78" t="s">
        <v>555</v>
      </c>
      <c r="C207" s="78">
        <v>154253</v>
      </c>
      <c r="D207" s="78">
        <v>78856</v>
      </c>
      <c r="E207" s="78">
        <v>159088</v>
      </c>
      <c r="F207" s="78">
        <v>159088</v>
      </c>
      <c r="G207" s="78" t="s">
        <v>555</v>
      </c>
      <c r="H207" s="78" t="s">
        <v>555</v>
      </c>
      <c r="I207" s="78">
        <v>5126319</v>
      </c>
      <c r="J207" s="78">
        <v>2193390</v>
      </c>
      <c r="K207" s="78">
        <v>79405</v>
      </c>
      <c r="L207" s="78" t="s">
        <v>555</v>
      </c>
      <c r="M207" s="78">
        <v>552402</v>
      </c>
      <c r="N207" s="78" t="s">
        <v>555</v>
      </c>
      <c r="O207" s="78" t="s">
        <v>555</v>
      </c>
      <c r="P207" s="78">
        <v>1954332</v>
      </c>
      <c r="Q207" s="78">
        <v>268170</v>
      </c>
      <c r="R207" s="80" t="s">
        <v>89</v>
      </c>
      <c r="S207" s="77"/>
      <c r="T207" s="77"/>
      <c r="U207" s="77"/>
      <c r="V207" s="77"/>
      <c r="W207" s="77"/>
      <c r="X207" s="77"/>
      <c r="Y207" s="77"/>
    </row>
    <row r="208" spans="1:25" s="78" customFormat="1" ht="10.5" customHeight="1" x14ac:dyDescent="0.15">
      <c r="A208" s="883" t="s">
        <v>870</v>
      </c>
      <c r="B208" s="78" t="s">
        <v>555</v>
      </c>
      <c r="C208" s="78">
        <v>78591</v>
      </c>
      <c r="D208" s="78">
        <v>157072</v>
      </c>
      <c r="E208" s="78">
        <v>236853</v>
      </c>
      <c r="F208" s="78">
        <v>236853</v>
      </c>
      <c r="G208" s="78" t="s">
        <v>555</v>
      </c>
      <c r="H208" s="78" t="s">
        <v>555</v>
      </c>
      <c r="I208" s="78">
        <v>4309005</v>
      </c>
      <c r="J208" s="78">
        <v>1837176</v>
      </c>
      <c r="K208" s="78">
        <v>79078</v>
      </c>
      <c r="L208" s="78" t="s">
        <v>555</v>
      </c>
      <c r="M208" s="78">
        <v>705812</v>
      </c>
      <c r="N208" s="78" t="s">
        <v>555</v>
      </c>
      <c r="O208" s="78" t="s">
        <v>555</v>
      </c>
      <c r="P208" s="78">
        <v>1543027</v>
      </c>
      <c r="Q208" s="78">
        <v>143912</v>
      </c>
      <c r="R208" s="80" t="s">
        <v>90</v>
      </c>
      <c r="S208" s="77"/>
      <c r="T208" s="77"/>
      <c r="U208" s="77"/>
      <c r="V208" s="77"/>
      <c r="W208" s="77"/>
      <c r="X208" s="77"/>
      <c r="Y208" s="77"/>
    </row>
    <row r="209" spans="1:25" s="78" customFormat="1" ht="10.5" customHeight="1" x14ac:dyDescent="0.15">
      <c r="A209" s="883" t="s">
        <v>797</v>
      </c>
      <c r="B209" s="78" t="s">
        <v>555</v>
      </c>
      <c r="C209" s="78">
        <v>78281</v>
      </c>
      <c r="D209" s="78">
        <v>240596</v>
      </c>
      <c r="E209" s="78">
        <v>212223</v>
      </c>
      <c r="F209" s="78">
        <v>212223</v>
      </c>
      <c r="G209" s="78" t="s">
        <v>555</v>
      </c>
      <c r="H209" s="78" t="s">
        <v>555</v>
      </c>
      <c r="I209" s="78">
        <v>4853812</v>
      </c>
      <c r="J209" s="78">
        <v>1847780</v>
      </c>
      <c r="K209" s="78">
        <v>79028</v>
      </c>
      <c r="L209" s="78" t="s">
        <v>555</v>
      </c>
      <c r="M209" s="78">
        <v>718823</v>
      </c>
      <c r="N209" s="78" t="s">
        <v>555</v>
      </c>
      <c r="O209" s="78" t="s">
        <v>555</v>
      </c>
      <c r="P209" s="78">
        <v>2003311</v>
      </c>
      <c r="Q209" s="78">
        <v>204870</v>
      </c>
      <c r="R209" s="80" t="s">
        <v>91</v>
      </c>
      <c r="S209" s="77"/>
      <c r="T209" s="77"/>
      <c r="U209" s="77"/>
      <c r="V209" s="77"/>
      <c r="W209" s="77"/>
      <c r="X209" s="77"/>
      <c r="Y209" s="77"/>
    </row>
    <row r="210" spans="1:25" s="78" customFormat="1" ht="10.5" customHeight="1" x14ac:dyDescent="0.15">
      <c r="A210" s="883" t="s">
        <v>798</v>
      </c>
      <c r="B210" s="78" t="s">
        <v>555</v>
      </c>
      <c r="C210" s="78">
        <v>161916</v>
      </c>
      <c r="D210" s="78" t="s">
        <v>555</v>
      </c>
      <c r="E210" s="78">
        <v>271622</v>
      </c>
      <c r="F210" s="78">
        <v>271622</v>
      </c>
      <c r="G210" s="78" t="s">
        <v>555</v>
      </c>
      <c r="H210" s="78" t="s">
        <v>555</v>
      </c>
      <c r="I210" s="78">
        <v>4646611</v>
      </c>
      <c r="J210" s="78">
        <v>1834491</v>
      </c>
      <c r="K210" s="78">
        <v>158728</v>
      </c>
      <c r="L210" s="78" t="s">
        <v>555</v>
      </c>
      <c r="M210" s="78">
        <v>883107</v>
      </c>
      <c r="N210" s="78" t="s">
        <v>555</v>
      </c>
      <c r="O210" s="78" t="s">
        <v>555</v>
      </c>
      <c r="P210" s="78">
        <v>1564878</v>
      </c>
      <c r="Q210" s="78">
        <v>205407</v>
      </c>
      <c r="R210" s="80" t="s">
        <v>799</v>
      </c>
      <c r="S210" s="77"/>
      <c r="T210" s="77"/>
      <c r="U210" s="77"/>
      <c r="V210" s="77"/>
      <c r="W210" s="77"/>
      <c r="X210" s="77"/>
      <c r="Y210" s="77"/>
    </row>
    <row r="211" spans="1:25" s="78" customFormat="1" ht="10.5" customHeight="1" x14ac:dyDescent="0.15">
      <c r="A211" s="883" t="s">
        <v>787</v>
      </c>
      <c r="B211" s="78" t="s">
        <v>555</v>
      </c>
      <c r="C211" s="78">
        <v>157502</v>
      </c>
      <c r="D211" s="78" t="s">
        <v>555</v>
      </c>
      <c r="E211" s="78">
        <v>79042</v>
      </c>
      <c r="F211" s="78">
        <v>79042</v>
      </c>
      <c r="G211" s="78" t="s">
        <v>555</v>
      </c>
      <c r="H211" s="78" t="s">
        <v>555</v>
      </c>
      <c r="I211" s="78">
        <v>4684667</v>
      </c>
      <c r="J211" s="78">
        <v>2159251</v>
      </c>
      <c r="K211" s="78">
        <v>201413</v>
      </c>
      <c r="L211" s="78" t="s">
        <v>555</v>
      </c>
      <c r="M211" s="78">
        <v>583352</v>
      </c>
      <c r="N211" s="78" t="s">
        <v>555</v>
      </c>
      <c r="O211" s="78" t="s">
        <v>555</v>
      </c>
      <c r="P211" s="78">
        <v>1540003</v>
      </c>
      <c r="Q211" s="78">
        <v>122689</v>
      </c>
      <c r="R211" s="80" t="s">
        <v>86</v>
      </c>
      <c r="S211" s="77"/>
      <c r="T211" s="77"/>
      <c r="U211" s="77"/>
      <c r="V211" s="77"/>
      <c r="W211" s="77"/>
      <c r="X211" s="77"/>
      <c r="Y211" s="77"/>
    </row>
    <row r="212" spans="1:25" s="78" customFormat="1" ht="10.5" customHeight="1" x14ac:dyDescent="0.15">
      <c r="A212" s="884" t="s">
        <v>871</v>
      </c>
      <c r="B212" s="82" t="s">
        <v>555</v>
      </c>
      <c r="C212" s="83">
        <v>79388</v>
      </c>
      <c r="D212" s="83">
        <v>157546</v>
      </c>
      <c r="E212" s="83" t="s">
        <v>555</v>
      </c>
      <c r="F212" s="83" t="s">
        <v>555</v>
      </c>
      <c r="G212" s="83" t="s">
        <v>555</v>
      </c>
      <c r="H212" s="83" t="s">
        <v>555</v>
      </c>
      <c r="I212" s="83">
        <v>5960052</v>
      </c>
      <c r="J212" s="83">
        <v>2364348</v>
      </c>
      <c r="K212" s="83">
        <v>194927</v>
      </c>
      <c r="L212" s="83" t="s">
        <v>555</v>
      </c>
      <c r="M212" s="83">
        <v>1232379</v>
      </c>
      <c r="N212" s="83" t="s">
        <v>555</v>
      </c>
      <c r="O212" s="83" t="s">
        <v>555</v>
      </c>
      <c r="P212" s="83">
        <v>1899396</v>
      </c>
      <c r="Q212" s="83">
        <v>269002</v>
      </c>
      <c r="R212" s="84" t="s">
        <v>87</v>
      </c>
      <c r="S212" s="77"/>
      <c r="T212" s="77"/>
      <c r="U212" s="77"/>
      <c r="V212" s="77"/>
      <c r="W212" s="77"/>
      <c r="X212" s="77"/>
      <c r="Y212" s="77"/>
    </row>
    <row r="213" spans="1:25" ht="23.25" customHeight="1" x14ac:dyDescent="0.25">
      <c r="I213" s="85" t="s">
        <v>108</v>
      </c>
      <c r="Q213" s="87" t="s">
        <v>85</v>
      </c>
    </row>
    <row r="214" spans="1:25" s="21" customFormat="1" ht="11.25" customHeight="1" x14ac:dyDescent="0.15">
      <c r="A214" s="70"/>
      <c r="B214" s="86" t="s">
        <v>109</v>
      </c>
      <c r="C214" s="72"/>
      <c r="D214" s="72"/>
      <c r="E214" s="70"/>
      <c r="F214" s="39"/>
      <c r="G214" s="72"/>
      <c r="H214" s="72"/>
      <c r="I214" s="72"/>
      <c r="J214" s="72"/>
      <c r="K214" s="72"/>
      <c r="L214" s="72"/>
      <c r="M214" s="70"/>
      <c r="N214" s="39"/>
      <c r="O214" s="72"/>
      <c r="P214" s="72"/>
      <c r="Q214" s="72"/>
      <c r="R214" s="998" t="s">
        <v>92</v>
      </c>
      <c r="S214" s="19"/>
      <c r="T214" s="19"/>
      <c r="U214" s="19"/>
      <c r="V214" s="19"/>
      <c r="W214" s="19"/>
      <c r="X214" s="19"/>
      <c r="Y214" s="19"/>
    </row>
    <row r="215" spans="1:25" s="73" customFormat="1" ht="28.5" customHeight="1" x14ac:dyDescent="0.15">
      <c r="A215" s="37" t="s">
        <v>230</v>
      </c>
      <c r="B215" s="886" t="s">
        <v>872</v>
      </c>
      <c r="C215" s="839" t="s">
        <v>178</v>
      </c>
      <c r="D215" s="20"/>
      <c r="E215" s="88"/>
      <c r="F215" s="16" t="s">
        <v>111</v>
      </c>
      <c r="G215" s="14" t="s">
        <v>179</v>
      </c>
      <c r="H215" s="839" t="s">
        <v>186</v>
      </c>
      <c r="I215" s="20"/>
      <c r="J215" s="20"/>
      <c r="K215" s="20"/>
      <c r="L215" s="20"/>
      <c r="M215" s="88"/>
      <c r="N215" s="16" t="s">
        <v>113</v>
      </c>
      <c r="O215" s="14" t="s">
        <v>873</v>
      </c>
      <c r="P215" s="839" t="s">
        <v>187</v>
      </c>
      <c r="Q215" s="20"/>
      <c r="R215" s="999"/>
      <c r="S215" s="15"/>
      <c r="T215" s="15"/>
      <c r="U215" s="15"/>
      <c r="V215" s="15"/>
      <c r="W215" s="15"/>
      <c r="X215" s="15"/>
      <c r="Y215" s="15"/>
    </row>
    <row r="216" spans="1:25" s="73" customFormat="1" ht="30" customHeight="1" x14ac:dyDescent="0.15">
      <c r="A216" s="37"/>
      <c r="B216" s="14" t="s">
        <v>626</v>
      </c>
      <c r="C216" s="16" t="s">
        <v>116</v>
      </c>
      <c r="D216" s="14" t="s">
        <v>184</v>
      </c>
      <c r="E216" s="832" t="s">
        <v>874</v>
      </c>
      <c r="F216" s="16" t="s">
        <v>117</v>
      </c>
      <c r="G216" s="14" t="s">
        <v>185</v>
      </c>
      <c r="H216" s="16" t="s">
        <v>75</v>
      </c>
      <c r="I216" s="14" t="s">
        <v>189</v>
      </c>
      <c r="J216" s="14" t="s">
        <v>190</v>
      </c>
      <c r="K216" s="14" t="s">
        <v>191</v>
      </c>
      <c r="L216" s="14" t="s">
        <v>192</v>
      </c>
      <c r="M216" s="14" t="s">
        <v>627</v>
      </c>
      <c r="N216" s="16" t="s">
        <v>193</v>
      </c>
      <c r="O216" s="14" t="s">
        <v>875</v>
      </c>
      <c r="P216" s="16" t="s">
        <v>72</v>
      </c>
      <c r="Q216" s="839" t="s">
        <v>537</v>
      </c>
      <c r="R216" s="999"/>
      <c r="S216" s="15"/>
      <c r="T216" s="15"/>
      <c r="U216" s="15"/>
      <c r="V216" s="15"/>
      <c r="W216" s="15"/>
      <c r="X216" s="15"/>
      <c r="Y216" s="15"/>
    </row>
    <row r="217" spans="1:25" s="73" customFormat="1" ht="12" customHeight="1" x14ac:dyDescent="0.15">
      <c r="A217" s="38"/>
      <c r="B217" s="18" t="str">
        <f>PROPER("UMM-LULU")</f>
        <v>Umm-Lulu</v>
      </c>
      <c r="C217" s="18"/>
      <c r="D217" s="18" t="str">
        <f>PROPER("YEMEN-RE")</f>
        <v>Yemen-Re</v>
      </c>
      <c r="E217" s="18" t="str">
        <f>PROPER("SHABWA-B")</f>
        <v>Shabwa-B</v>
      </c>
      <c r="F217" s="18"/>
      <c r="G217" s="18" t="str">
        <f>PROPER("FORTIES")</f>
        <v>Forties</v>
      </c>
      <c r="H217" s="18"/>
      <c r="I217" s="18" t="str">
        <f>PROPER("SOKOL")</f>
        <v>Sokol</v>
      </c>
      <c r="J217" s="18" t="str">
        <f>PROPER("M100R-FO")</f>
        <v>M100R-Fo</v>
      </c>
      <c r="K217" s="18" t="str">
        <f>PROPER("ESPO-B")</f>
        <v>Espo-B</v>
      </c>
      <c r="L217" s="18" t="str">
        <f>PROPER("SAKHAL-B")</f>
        <v>Sakhal-B</v>
      </c>
      <c r="M217" s="18" t="str">
        <f>PROPER("YAMAL-C")</f>
        <v>Yamal-C</v>
      </c>
      <c r="N217" s="18"/>
      <c r="O217" s="18" t="str">
        <f>PROPER("COLDLAKE")</f>
        <v>Coldlake</v>
      </c>
      <c r="P217" s="18"/>
      <c r="Q217" s="17" t="str">
        <f>PROPER("WTIM")</f>
        <v>Wtim</v>
      </c>
      <c r="R217" s="1000"/>
      <c r="S217" s="15"/>
      <c r="T217" s="15"/>
      <c r="U217" s="15"/>
      <c r="V217" s="15"/>
      <c r="W217" s="15"/>
      <c r="X217" s="15"/>
      <c r="Y217" s="15"/>
    </row>
    <row r="218" spans="1:25" s="78" customFormat="1" ht="10.5" customHeight="1" x14ac:dyDescent="0.15">
      <c r="A218" s="882" t="s">
        <v>772</v>
      </c>
      <c r="B218" s="74" t="s">
        <v>555</v>
      </c>
      <c r="C218" s="75">
        <v>37159</v>
      </c>
      <c r="D218" s="75">
        <v>37159</v>
      </c>
      <c r="E218" s="75" t="s">
        <v>555</v>
      </c>
      <c r="F218" s="75">
        <v>16604381</v>
      </c>
      <c r="G218" s="75" t="s">
        <v>555</v>
      </c>
      <c r="H218" s="75">
        <v>16604381</v>
      </c>
      <c r="I218" s="75">
        <v>3602617</v>
      </c>
      <c r="J218" s="75">
        <v>77647</v>
      </c>
      <c r="K218" s="75">
        <v>10075690</v>
      </c>
      <c r="L218" s="75">
        <v>2848427</v>
      </c>
      <c r="M218" s="75" t="s">
        <v>555</v>
      </c>
      <c r="N218" s="75">
        <v>155040</v>
      </c>
      <c r="O218" s="75" t="s">
        <v>555</v>
      </c>
      <c r="P218" s="75">
        <v>155040</v>
      </c>
      <c r="Q218" s="75" t="s">
        <v>555</v>
      </c>
      <c r="R218" s="76" t="s">
        <v>99</v>
      </c>
      <c r="S218" s="77"/>
      <c r="T218" s="77"/>
      <c r="U218" s="77"/>
      <c r="V218" s="77"/>
      <c r="W218" s="77"/>
      <c r="X218" s="77"/>
      <c r="Y218" s="77"/>
    </row>
    <row r="219" spans="1:25" s="78" customFormat="1" ht="10.5" customHeight="1" x14ac:dyDescent="0.15">
      <c r="A219" s="883" t="s">
        <v>773</v>
      </c>
      <c r="B219" s="78" t="s">
        <v>555</v>
      </c>
      <c r="C219" s="78" t="s">
        <v>555</v>
      </c>
      <c r="D219" s="78" t="s">
        <v>555</v>
      </c>
      <c r="E219" s="78" t="s">
        <v>555</v>
      </c>
      <c r="F219" s="78">
        <v>11549050</v>
      </c>
      <c r="G219" s="78" t="s">
        <v>555</v>
      </c>
      <c r="H219" s="78">
        <v>11549050</v>
      </c>
      <c r="I219" s="78">
        <v>4272044</v>
      </c>
      <c r="J219" s="78" t="s">
        <v>555</v>
      </c>
      <c r="K219" s="78">
        <v>4645271</v>
      </c>
      <c r="L219" s="78">
        <v>2631735</v>
      </c>
      <c r="M219" s="78" t="s">
        <v>555</v>
      </c>
      <c r="N219" s="78">
        <v>516713</v>
      </c>
      <c r="O219" s="78" t="s">
        <v>555</v>
      </c>
      <c r="P219" s="78">
        <v>516713</v>
      </c>
      <c r="Q219" s="78">
        <v>215519</v>
      </c>
      <c r="R219" s="80" t="s">
        <v>233</v>
      </c>
      <c r="S219" s="77"/>
      <c r="T219" s="77"/>
      <c r="U219" s="77"/>
      <c r="V219" s="77"/>
      <c r="W219" s="77"/>
      <c r="X219" s="77"/>
      <c r="Y219" s="77"/>
    </row>
    <row r="220" spans="1:25" s="78" customFormat="1" ht="10.5" customHeight="1" x14ac:dyDescent="0.15">
      <c r="A220" s="883" t="s">
        <v>774</v>
      </c>
      <c r="B220" s="78" t="s">
        <v>555</v>
      </c>
      <c r="C220" s="78" t="s">
        <v>555</v>
      </c>
      <c r="D220" s="78" t="s">
        <v>555</v>
      </c>
      <c r="E220" s="78" t="s">
        <v>555</v>
      </c>
      <c r="F220" s="78">
        <v>10705375</v>
      </c>
      <c r="G220" s="78">
        <v>96599</v>
      </c>
      <c r="H220" s="78">
        <v>10608776</v>
      </c>
      <c r="I220" s="78">
        <v>3050987</v>
      </c>
      <c r="J220" s="78" t="s">
        <v>555</v>
      </c>
      <c r="K220" s="78">
        <v>5266176</v>
      </c>
      <c r="L220" s="78">
        <v>2291613</v>
      </c>
      <c r="M220" s="78" t="s">
        <v>555</v>
      </c>
      <c r="N220" s="78">
        <v>1813492</v>
      </c>
      <c r="O220" s="78" t="s">
        <v>555</v>
      </c>
      <c r="P220" s="78">
        <v>1813492</v>
      </c>
      <c r="Q220" s="78">
        <v>631839</v>
      </c>
      <c r="R220" s="80" t="s">
        <v>529</v>
      </c>
      <c r="S220" s="77"/>
      <c r="T220" s="77"/>
      <c r="U220" s="77"/>
      <c r="V220" s="77"/>
      <c r="W220" s="77"/>
      <c r="X220" s="77"/>
      <c r="Y220" s="77"/>
    </row>
    <row r="221" spans="1:25" s="78" customFormat="1" ht="10.5" customHeight="1" x14ac:dyDescent="0.15">
      <c r="A221" s="883" t="s">
        <v>804</v>
      </c>
      <c r="B221" s="78" t="s">
        <v>555</v>
      </c>
      <c r="C221" s="78">
        <v>83352</v>
      </c>
      <c r="D221" s="78" t="s">
        <v>555</v>
      </c>
      <c r="E221" s="78">
        <v>83352</v>
      </c>
      <c r="F221" s="78">
        <v>7869542</v>
      </c>
      <c r="G221" s="78" t="s">
        <v>555</v>
      </c>
      <c r="H221" s="78">
        <v>7869542</v>
      </c>
      <c r="I221" s="78">
        <v>3146103</v>
      </c>
      <c r="J221" s="78" t="s">
        <v>555</v>
      </c>
      <c r="K221" s="78">
        <v>3105191</v>
      </c>
      <c r="L221" s="78">
        <v>1569607</v>
      </c>
      <c r="M221" s="78">
        <v>48641</v>
      </c>
      <c r="N221" s="78">
        <v>3016747</v>
      </c>
      <c r="O221" s="78" t="s">
        <v>555</v>
      </c>
      <c r="P221" s="78">
        <v>3016747</v>
      </c>
      <c r="Q221" s="78">
        <v>1767392</v>
      </c>
      <c r="R221" s="80" t="s">
        <v>599</v>
      </c>
      <c r="S221" s="77"/>
      <c r="T221" s="77"/>
      <c r="U221" s="77"/>
      <c r="V221" s="77"/>
      <c r="W221" s="77"/>
      <c r="X221" s="77"/>
      <c r="Y221" s="77"/>
    </row>
    <row r="222" spans="1:25" s="78" customFormat="1" ht="10.5" customHeight="1" x14ac:dyDescent="0.15">
      <c r="A222" s="883" t="s">
        <v>776</v>
      </c>
      <c r="B222" s="78">
        <v>772690</v>
      </c>
      <c r="C222" s="78" t="s">
        <v>555</v>
      </c>
      <c r="D222" s="78" t="s">
        <v>555</v>
      </c>
      <c r="E222" s="78" t="s">
        <v>555</v>
      </c>
      <c r="F222" s="78">
        <v>8915306</v>
      </c>
      <c r="G222" s="78" t="s">
        <v>555</v>
      </c>
      <c r="H222" s="78">
        <v>8915306</v>
      </c>
      <c r="I222" s="78">
        <v>4377964</v>
      </c>
      <c r="J222" s="78" t="s">
        <v>555</v>
      </c>
      <c r="K222" s="78">
        <v>2854377</v>
      </c>
      <c r="L222" s="78">
        <v>1682965</v>
      </c>
      <c r="M222" s="78" t="s">
        <v>555</v>
      </c>
      <c r="N222" s="78">
        <v>3739047</v>
      </c>
      <c r="O222" s="78">
        <v>47092</v>
      </c>
      <c r="P222" s="78">
        <v>3691955</v>
      </c>
      <c r="Q222" s="78">
        <v>2769318</v>
      </c>
      <c r="R222" s="80" t="s">
        <v>777</v>
      </c>
      <c r="S222" s="77"/>
      <c r="T222" s="77"/>
      <c r="U222" s="77"/>
      <c r="V222" s="77"/>
      <c r="W222" s="77"/>
      <c r="X222" s="77"/>
      <c r="Y222" s="77"/>
    </row>
    <row r="223" spans="1:25" s="78" customFormat="1" ht="10.5" customHeight="1" x14ac:dyDescent="0.15">
      <c r="A223" s="883"/>
      <c r="R223" s="80"/>
      <c r="S223" s="77"/>
      <c r="T223" s="77"/>
      <c r="U223" s="77"/>
      <c r="V223" s="77"/>
      <c r="W223" s="77"/>
      <c r="X223" s="77"/>
      <c r="Y223" s="77"/>
    </row>
    <row r="224" spans="1:25" s="78" customFormat="1" ht="10.5" customHeight="1" x14ac:dyDescent="0.15">
      <c r="A224" s="883" t="s">
        <v>738</v>
      </c>
      <c r="B224" s="78">
        <v>302060</v>
      </c>
      <c r="C224" s="78">
        <v>83352</v>
      </c>
      <c r="D224" s="78" t="s">
        <v>555</v>
      </c>
      <c r="E224" s="78">
        <v>83352</v>
      </c>
      <c r="F224" s="78">
        <v>7785624</v>
      </c>
      <c r="G224" s="78" t="s">
        <v>555</v>
      </c>
      <c r="H224" s="78">
        <v>7785624</v>
      </c>
      <c r="I224" s="78">
        <v>3922165</v>
      </c>
      <c r="J224" s="78" t="s">
        <v>555</v>
      </c>
      <c r="K224" s="78">
        <v>2599426</v>
      </c>
      <c r="L224" s="78">
        <v>1215392</v>
      </c>
      <c r="M224" s="78">
        <v>48641</v>
      </c>
      <c r="N224" s="78">
        <v>4176553</v>
      </c>
      <c r="O224" s="78" t="s">
        <v>555</v>
      </c>
      <c r="P224" s="78">
        <v>4176553</v>
      </c>
      <c r="Q224" s="78">
        <v>2585332</v>
      </c>
      <c r="R224" s="80" t="s">
        <v>600</v>
      </c>
      <c r="S224" s="77"/>
      <c r="T224" s="77"/>
      <c r="U224" s="77"/>
      <c r="V224" s="77"/>
      <c r="W224" s="77"/>
      <c r="X224" s="77"/>
      <c r="Y224" s="77"/>
    </row>
    <row r="225" spans="1:25" s="78" customFormat="1" ht="10.5" customHeight="1" x14ac:dyDescent="0.15">
      <c r="A225" s="883" t="s">
        <v>778</v>
      </c>
      <c r="B225" s="78">
        <v>548589</v>
      </c>
      <c r="C225" s="78" t="s">
        <v>555</v>
      </c>
      <c r="D225" s="78" t="s">
        <v>555</v>
      </c>
      <c r="E225" s="78" t="s">
        <v>555</v>
      </c>
      <c r="F225" s="78">
        <v>8248029</v>
      </c>
      <c r="G225" s="78" t="s">
        <v>555</v>
      </c>
      <c r="H225" s="78">
        <v>8248029</v>
      </c>
      <c r="I225" s="78">
        <v>3935947</v>
      </c>
      <c r="J225" s="78" t="s">
        <v>555</v>
      </c>
      <c r="K225" s="78">
        <v>2622999</v>
      </c>
      <c r="L225" s="78">
        <v>1689083</v>
      </c>
      <c r="M225" s="78" t="s">
        <v>555</v>
      </c>
      <c r="N225" s="78">
        <v>2747325</v>
      </c>
      <c r="O225" s="78">
        <v>47092</v>
      </c>
      <c r="P225" s="78">
        <v>2700233</v>
      </c>
      <c r="Q225" s="78">
        <v>2126686</v>
      </c>
      <c r="R225" s="80" t="s">
        <v>779</v>
      </c>
      <c r="S225" s="77"/>
      <c r="T225" s="77"/>
      <c r="U225" s="77"/>
      <c r="V225" s="77"/>
      <c r="W225" s="77"/>
      <c r="X225" s="77"/>
      <c r="Y225" s="77"/>
    </row>
    <row r="226" spans="1:25" s="78" customFormat="1" ht="10.5" customHeight="1" x14ac:dyDescent="0.15">
      <c r="A226" s="883"/>
      <c r="R226" s="80"/>
      <c r="S226" s="77"/>
      <c r="T226" s="77"/>
      <c r="U226" s="77"/>
      <c r="V226" s="77"/>
      <c r="W226" s="77"/>
      <c r="X226" s="77"/>
      <c r="Y226" s="77"/>
    </row>
    <row r="227" spans="1:25" s="78" customFormat="1" ht="10.5" customHeight="1" x14ac:dyDescent="0.15">
      <c r="A227" s="883" t="s">
        <v>780</v>
      </c>
      <c r="B227" s="78">
        <v>302060</v>
      </c>
      <c r="C227" s="78" t="s">
        <v>555</v>
      </c>
      <c r="D227" s="78" t="s">
        <v>555</v>
      </c>
      <c r="E227" s="78" t="s">
        <v>555</v>
      </c>
      <c r="F227" s="78">
        <v>2042299</v>
      </c>
      <c r="G227" s="78" t="s">
        <v>555</v>
      </c>
      <c r="H227" s="78">
        <v>2042299</v>
      </c>
      <c r="I227" s="78">
        <v>1111543</v>
      </c>
      <c r="J227" s="78" t="s">
        <v>555</v>
      </c>
      <c r="K227" s="78">
        <v>590279</v>
      </c>
      <c r="L227" s="78">
        <v>340477</v>
      </c>
      <c r="M227" s="78" t="s">
        <v>555</v>
      </c>
      <c r="N227" s="78">
        <v>1362979</v>
      </c>
      <c r="O227" s="78" t="s">
        <v>555</v>
      </c>
      <c r="P227" s="78">
        <v>1362979</v>
      </c>
      <c r="Q227" s="78">
        <v>942842</v>
      </c>
      <c r="R227" s="80" t="s">
        <v>601</v>
      </c>
      <c r="S227" s="77"/>
      <c r="T227" s="77"/>
      <c r="U227" s="77"/>
      <c r="V227" s="77"/>
      <c r="W227" s="77"/>
      <c r="X227" s="77"/>
      <c r="Y227" s="77"/>
    </row>
    <row r="228" spans="1:25" s="78" customFormat="1" ht="10.5" customHeight="1" x14ac:dyDescent="0.15">
      <c r="A228" s="883" t="s">
        <v>781</v>
      </c>
      <c r="B228" s="78">
        <v>76865</v>
      </c>
      <c r="C228" s="78" t="s">
        <v>555</v>
      </c>
      <c r="D228" s="78" t="s">
        <v>555</v>
      </c>
      <c r="E228" s="78" t="s">
        <v>555</v>
      </c>
      <c r="F228" s="78">
        <v>1920219</v>
      </c>
      <c r="G228" s="78" t="s">
        <v>555</v>
      </c>
      <c r="H228" s="78">
        <v>1920219</v>
      </c>
      <c r="I228" s="78">
        <v>784947</v>
      </c>
      <c r="J228" s="78" t="s">
        <v>555</v>
      </c>
      <c r="K228" s="78">
        <v>831600</v>
      </c>
      <c r="L228" s="78">
        <v>303672</v>
      </c>
      <c r="M228" s="78" t="s">
        <v>555</v>
      </c>
      <c r="N228" s="78">
        <v>867950</v>
      </c>
      <c r="O228" s="78" t="s">
        <v>555</v>
      </c>
      <c r="P228" s="78">
        <v>867950</v>
      </c>
      <c r="Q228" s="78">
        <v>676727</v>
      </c>
      <c r="R228" s="80" t="s">
        <v>100</v>
      </c>
      <c r="S228" s="77"/>
      <c r="T228" s="77"/>
      <c r="U228" s="77"/>
      <c r="V228" s="77"/>
      <c r="W228" s="77"/>
      <c r="X228" s="77"/>
      <c r="Y228" s="77"/>
    </row>
    <row r="229" spans="1:25" s="78" customFormat="1" ht="10.5" customHeight="1" x14ac:dyDescent="0.15">
      <c r="A229" s="883" t="s">
        <v>819</v>
      </c>
      <c r="B229" s="78">
        <v>315145</v>
      </c>
      <c r="C229" s="78" t="s">
        <v>555</v>
      </c>
      <c r="D229" s="78" t="s">
        <v>555</v>
      </c>
      <c r="E229" s="78" t="s">
        <v>555</v>
      </c>
      <c r="F229" s="78">
        <v>2764938</v>
      </c>
      <c r="G229" s="78" t="s">
        <v>555</v>
      </c>
      <c r="H229" s="78">
        <v>2764938</v>
      </c>
      <c r="I229" s="78">
        <v>1241517</v>
      </c>
      <c r="J229" s="78" t="s">
        <v>555</v>
      </c>
      <c r="K229" s="78">
        <v>958088</v>
      </c>
      <c r="L229" s="78">
        <v>565333</v>
      </c>
      <c r="M229" s="78" t="s">
        <v>555</v>
      </c>
      <c r="N229" s="78">
        <v>727541</v>
      </c>
      <c r="O229" s="78" t="s">
        <v>555</v>
      </c>
      <c r="P229" s="78">
        <v>727541</v>
      </c>
      <c r="Q229" s="78">
        <v>727541</v>
      </c>
      <c r="R229" s="80" t="s">
        <v>101</v>
      </c>
      <c r="S229" s="77"/>
      <c r="T229" s="77"/>
      <c r="U229" s="77"/>
      <c r="V229" s="77"/>
      <c r="W229" s="77"/>
      <c r="X229" s="77"/>
      <c r="Y229" s="77"/>
    </row>
    <row r="230" spans="1:25" s="78" customFormat="1" ht="10.5" customHeight="1" x14ac:dyDescent="0.15">
      <c r="A230" s="883" t="s">
        <v>783</v>
      </c>
      <c r="B230" s="78">
        <v>78620</v>
      </c>
      <c r="C230" s="78" t="s">
        <v>555</v>
      </c>
      <c r="D230" s="78" t="s">
        <v>555</v>
      </c>
      <c r="E230" s="78" t="s">
        <v>555</v>
      </c>
      <c r="F230" s="78">
        <v>2187850</v>
      </c>
      <c r="G230" s="78" t="s">
        <v>555</v>
      </c>
      <c r="H230" s="78">
        <v>2187850</v>
      </c>
      <c r="I230" s="78">
        <v>1239957</v>
      </c>
      <c r="J230" s="78" t="s">
        <v>555</v>
      </c>
      <c r="K230" s="78">
        <v>474410</v>
      </c>
      <c r="L230" s="78">
        <v>473483</v>
      </c>
      <c r="M230" s="78" t="s">
        <v>555</v>
      </c>
      <c r="N230" s="78">
        <v>780577</v>
      </c>
      <c r="O230" s="78">
        <v>47092</v>
      </c>
      <c r="P230" s="78">
        <v>733485</v>
      </c>
      <c r="Q230" s="78">
        <v>422208</v>
      </c>
      <c r="R230" s="80" t="s">
        <v>102</v>
      </c>
      <c r="S230" s="77"/>
      <c r="T230" s="77"/>
      <c r="U230" s="77"/>
      <c r="V230" s="77"/>
      <c r="W230" s="77"/>
      <c r="X230" s="77"/>
      <c r="Y230" s="77"/>
    </row>
    <row r="231" spans="1:25" s="78" customFormat="1" ht="10.5" customHeight="1" x14ac:dyDescent="0.15">
      <c r="A231" s="883" t="s">
        <v>784</v>
      </c>
      <c r="B231" s="78">
        <v>77959</v>
      </c>
      <c r="C231" s="78" t="s">
        <v>555</v>
      </c>
      <c r="D231" s="78" t="s">
        <v>555</v>
      </c>
      <c r="E231" s="78" t="s">
        <v>555</v>
      </c>
      <c r="F231" s="78">
        <v>1375022</v>
      </c>
      <c r="G231" s="78" t="s">
        <v>555</v>
      </c>
      <c r="H231" s="78">
        <v>1375022</v>
      </c>
      <c r="I231" s="78">
        <v>669526</v>
      </c>
      <c r="J231" s="78" t="s">
        <v>555</v>
      </c>
      <c r="K231" s="78">
        <v>358901</v>
      </c>
      <c r="L231" s="78">
        <v>346595</v>
      </c>
      <c r="M231" s="78" t="s">
        <v>555</v>
      </c>
      <c r="N231" s="78">
        <v>371257</v>
      </c>
      <c r="O231" s="78" t="s">
        <v>555</v>
      </c>
      <c r="P231" s="78">
        <v>371257</v>
      </c>
      <c r="Q231" s="78">
        <v>300210</v>
      </c>
      <c r="R231" s="80" t="s">
        <v>785</v>
      </c>
      <c r="S231" s="77"/>
      <c r="T231" s="77"/>
      <c r="U231" s="77"/>
      <c r="V231" s="77"/>
      <c r="W231" s="77"/>
      <c r="X231" s="77"/>
      <c r="Y231" s="77"/>
    </row>
    <row r="232" spans="1:25" s="78" customFormat="1" ht="10.5" customHeight="1" x14ac:dyDescent="0.15">
      <c r="A232" s="883"/>
      <c r="R232" s="80"/>
      <c r="S232" s="77"/>
      <c r="T232" s="77"/>
      <c r="U232" s="77"/>
      <c r="V232" s="77"/>
      <c r="W232" s="77"/>
      <c r="X232" s="77"/>
      <c r="Y232" s="77"/>
    </row>
    <row r="233" spans="1:25" s="78" customFormat="1" ht="10.5" customHeight="1" x14ac:dyDescent="0.15">
      <c r="A233" s="883" t="s">
        <v>786</v>
      </c>
      <c r="B233" s="78">
        <v>157512</v>
      </c>
      <c r="C233" s="78" t="s">
        <v>555</v>
      </c>
      <c r="D233" s="78" t="s">
        <v>555</v>
      </c>
      <c r="E233" s="78" t="s">
        <v>555</v>
      </c>
      <c r="F233" s="78">
        <v>705820</v>
      </c>
      <c r="G233" s="78" t="s">
        <v>555</v>
      </c>
      <c r="H233" s="78">
        <v>705820</v>
      </c>
      <c r="I233" s="78">
        <v>555014</v>
      </c>
      <c r="J233" s="78" t="s">
        <v>555</v>
      </c>
      <c r="K233" s="78" t="s">
        <v>555</v>
      </c>
      <c r="L233" s="78">
        <v>150806</v>
      </c>
      <c r="M233" s="78" t="s">
        <v>555</v>
      </c>
      <c r="N233" s="78">
        <v>646366</v>
      </c>
      <c r="O233" s="78" t="s">
        <v>555</v>
      </c>
      <c r="P233" s="78">
        <v>646366</v>
      </c>
      <c r="Q233" s="78">
        <v>547007</v>
      </c>
      <c r="R233" s="80" t="s">
        <v>602</v>
      </c>
      <c r="S233" s="77"/>
      <c r="T233" s="77"/>
      <c r="U233" s="77"/>
      <c r="V233" s="77"/>
      <c r="W233" s="77"/>
      <c r="X233" s="77"/>
      <c r="Y233" s="77"/>
    </row>
    <row r="234" spans="1:25" s="78" customFormat="1" ht="10.5" customHeight="1" x14ac:dyDescent="0.15">
      <c r="A234" s="883" t="s">
        <v>787</v>
      </c>
      <c r="B234" s="78" t="s">
        <v>555</v>
      </c>
      <c r="C234" s="78" t="s">
        <v>555</v>
      </c>
      <c r="D234" s="78" t="s">
        <v>555</v>
      </c>
      <c r="E234" s="78" t="s">
        <v>555</v>
      </c>
      <c r="F234" s="78">
        <v>526603</v>
      </c>
      <c r="G234" s="78" t="s">
        <v>555</v>
      </c>
      <c r="H234" s="78">
        <v>526603</v>
      </c>
      <c r="I234" s="78">
        <v>334559</v>
      </c>
      <c r="J234" s="78" t="s">
        <v>555</v>
      </c>
      <c r="K234" s="78">
        <v>118152</v>
      </c>
      <c r="L234" s="78">
        <v>73892</v>
      </c>
      <c r="M234" s="78" t="s">
        <v>555</v>
      </c>
      <c r="N234" s="78">
        <v>399860</v>
      </c>
      <c r="O234" s="78" t="s">
        <v>555</v>
      </c>
      <c r="P234" s="78">
        <v>399860</v>
      </c>
      <c r="Q234" s="78">
        <v>237380</v>
      </c>
      <c r="R234" s="80" t="s">
        <v>86</v>
      </c>
      <c r="S234" s="77"/>
      <c r="T234" s="77"/>
      <c r="U234" s="77"/>
      <c r="V234" s="77"/>
      <c r="W234" s="77"/>
      <c r="X234" s="77"/>
      <c r="Y234" s="77"/>
    </row>
    <row r="235" spans="1:25" s="78" customFormat="1" ht="10.5" customHeight="1" x14ac:dyDescent="0.15">
      <c r="A235" s="883" t="s">
        <v>800</v>
      </c>
      <c r="B235" s="78">
        <v>144548</v>
      </c>
      <c r="C235" s="78" t="s">
        <v>555</v>
      </c>
      <c r="D235" s="78" t="s">
        <v>555</v>
      </c>
      <c r="E235" s="78" t="s">
        <v>555</v>
      </c>
      <c r="F235" s="78">
        <v>809876</v>
      </c>
      <c r="G235" s="78" t="s">
        <v>555</v>
      </c>
      <c r="H235" s="78">
        <v>809876</v>
      </c>
      <c r="I235" s="78">
        <v>221970</v>
      </c>
      <c r="J235" s="78" t="s">
        <v>555</v>
      </c>
      <c r="K235" s="78">
        <v>472127</v>
      </c>
      <c r="L235" s="78">
        <v>115779</v>
      </c>
      <c r="M235" s="78" t="s">
        <v>555</v>
      </c>
      <c r="N235" s="78">
        <v>316753</v>
      </c>
      <c r="O235" s="78" t="s">
        <v>555</v>
      </c>
      <c r="P235" s="78">
        <v>316753</v>
      </c>
      <c r="Q235" s="78">
        <v>158455</v>
      </c>
      <c r="R235" s="80" t="s">
        <v>87</v>
      </c>
      <c r="S235" s="77"/>
      <c r="T235" s="77"/>
      <c r="U235" s="77"/>
      <c r="V235" s="77"/>
      <c r="W235" s="77"/>
      <c r="X235" s="77"/>
      <c r="Y235" s="77"/>
    </row>
    <row r="236" spans="1:25" s="78" customFormat="1" ht="10.5" customHeight="1" x14ac:dyDescent="0.15">
      <c r="A236" s="883" t="s">
        <v>789</v>
      </c>
      <c r="B236" s="78" t="s">
        <v>555</v>
      </c>
      <c r="C236" s="78" t="s">
        <v>555</v>
      </c>
      <c r="D236" s="78" t="s">
        <v>555</v>
      </c>
      <c r="E236" s="78" t="s">
        <v>555</v>
      </c>
      <c r="F236" s="78">
        <v>812017</v>
      </c>
      <c r="G236" s="78" t="s">
        <v>555</v>
      </c>
      <c r="H236" s="78">
        <v>812017</v>
      </c>
      <c r="I236" s="78">
        <v>336504</v>
      </c>
      <c r="J236" s="78" t="s">
        <v>555</v>
      </c>
      <c r="K236" s="78">
        <v>353830</v>
      </c>
      <c r="L236" s="78">
        <v>121683</v>
      </c>
      <c r="M236" s="78" t="s">
        <v>555</v>
      </c>
      <c r="N236" s="78">
        <v>157795</v>
      </c>
      <c r="O236" s="78" t="s">
        <v>555</v>
      </c>
      <c r="P236" s="78">
        <v>157795</v>
      </c>
      <c r="Q236" s="78">
        <v>157795</v>
      </c>
      <c r="R236" s="80" t="s">
        <v>88</v>
      </c>
      <c r="S236" s="77"/>
      <c r="T236" s="77"/>
      <c r="U236" s="77"/>
      <c r="V236" s="77"/>
      <c r="W236" s="77"/>
      <c r="X236" s="77"/>
      <c r="Y236" s="77"/>
    </row>
    <row r="237" spans="1:25" s="78" customFormat="1" ht="10.5" customHeight="1" x14ac:dyDescent="0.15">
      <c r="A237" s="883" t="s">
        <v>823</v>
      </c>
      <c r="B237" s="78">
        <v>76865</v>
      </c>
      <c r="C237" s="78" t="s">
        <v>555</v>
      </c>
      <c r="D237" s="78" t="s">
        <v>555</v>
      </c>
      <c r="E237" s="78" t="s">
        <v>555</v>
      </c>
      <c r="F237" s="78">
        <v>693574</v>
      </c>
      <c r="G237" s="78" t="s">
        <v>555</v>
      </c>
      <c r="H237" s="78">
        <v>693574</v>
      </c>
      <c r="I237" s="78">
        <v>335684</v>
      </c>
      <c r="J237" s="78" t="s">
        <v>555</v>
      </c>
      <c r="K237" s="78">
        <v>242024</v>
      </c>
      <c r="L237" s="78">
        <v>115866</v>
      </c>
      <c r="M237" s="78" t="s">
        <v>555</v>
      </c>
      <c r="N237" s="78">
        <v>324776</v>
      </c>
      <c r="O237" s="78" t="s">
        <v>555</v>
      </c>
      <c r="P237" s="78">
        <v>324776</v>
      </c>
      <c r="Q237" s="78">
        <v>241870</v>
      </c>
      <c r="R237" s="81" t="s">
        <v>103</v>
      </c>
      <c r="S237" s="77"/>
      <c r="T237" s="77"/>
      <c r="U237" s="77"/>
      <c r="V237" s="77"/>
      <c r="W237" s="77"/>
      <c r="X237" s="77"/>
      <c r="Y237" s="77"/>
    </row>
    <row r="238" spans="1:25" s="78" customFormat="1" ht="10.5" customHeight="1" x14ac:dyDescent="0.15">
      <c r="A238" s="883" t="s">
        <v>791</v>
      </c>
      <c r="B238" s="78" t="s">
        <v>555</v>
      </c>
      <c r="C238" s="78" t="s">
        <v>555</v>
      </c>
      <c r="D238" s="78" t="s">
        <v>555</v>
      </c>
      <c r="E238" s="78" t="s">
        <v>555</v>
      </c>
      <c r="F238" s="78">
        <v>414628</v>
      </c>
      <c r="G238" s="78" t="s">
        <v>555</v>
      </c>
      <c r="H238" s="78">
        <v>414628</v>
      </c>
      <c r="I238" s="78">
        <v>112759</v>
      </c>
      <c r="J238" s="78" t="s">
        <v>555</v>
      </c>
      <c r="K238" s="78">
        <v>235746</v>
      </c>
      <c r="L238" s="78">
        <v>66123</v>
      </c>
      <c r="M238" s="78" t="s">
        <v>555</v>
      </c>
      <c r="N238" s="78">
        <v>385379</v>
      </c>
      <c r="O238" s="78" t="s">
        <v>555</v>
      </c>
      <c r="P238" s="78">
        <v>385379</v>
      </c>
      <c r="Q238" s="78">
        <v>277062</v>
      </c>
      <c r="R238" s="80" t="s">
        <v>104</v>
      </c>
      <c r="S238" s="77"/>
      <c r="T238" s="77"/>
      <c r="U238" s="77"/>
      <c r="V238" s="77"/>
      <c r="W238" s="77"/>
      <c r="X238" s="77"/>
      <c r="Y238" s="77"/>
    </row>
    <row r="239" spans="1:25" s="78" customFormat="1" ht="10.5" customHeight="1" x14ac:dyDescent="0.15">
      <c r="A239" s="883" t="s">
        <v>806</v>
      </c>
      <c r="B239" s="78">
        <v>79379</v>
      </c>
      <c r="C239" s="78" t="s">
        <v>555</v>
      </c>
      <c r="D239" s="78" t="s">
        <v>555</v>
      </c>
      <c r="E239" s="78" t="s">
        <v>555</v>
      </c>
      <c r="F239" s="78">
        <v>800331</v>
      </c>
      <c r="G239" s="78" t="s">
        <v>555</v>
      </c>
      <c r="H239" s="78">
        <v>800331</v>
      </c>
      <c r="I239" s="78">
        <v>338299</v>
      </c>
      <c r="J239" s="78" t="s">
        <v>555</v>
      </c>
      <c r="K239" s="78">
        <v>123845</v>
      </c>
      <c r="L239" s="78">
        <v>338187</v>
      </c>
      <c r="M239" s="78" t="s">
        <v>555</v>
      </c>
      <c r="N239" s="78">
        <v>543312</v>
      </c>
      <c r="O239" s="78" t="s">
        <v>555</v>
      </c>
      <c r="P239" s="78">
        <v>543312</v>
      </c>
      <c r="Q239" s="78">
        <v>543312</v>
      </c>
      <c r="R239" s="80" t="s">
        <v>105</v>
      </c>
      <c r="S239" s="77"/>
      <c r="T239" s="77"/>
      <c r="U239" s="77"/>
      <c r="V239" s="77"/>
      <c r="W239" s="77"/>
      <c r="X239" s="77"/>
      <c r="Y239" s="77"/>
    </row>
    <row r="240" spans="1:25" s="78" customFormat="1" ht="10.5" customHeight="1" x14ac:dyDescent="0.15">
      <c r="A240" s="883" t="s">
        <v>793</v>
      </c>
      <c r="B240" s="78">
        <v>235766</v>
      </c>
      <c r="C240" s="78" t="s">
        <v>555</v>
      </c>
      <c r="D240" s="78" t="s">
        <v>555</v>
      </c>
      <c r="E240" s="78" t="s">
        <v>555</v>
      </c>
      <c r="F240" s="78">
        <v>1040913</v>
      </c>
      <c r="G240" s="78" t="s">
        <v>555</v>
      </c>
      <c r="H240" s="78">
        <v>1040913</v>
      </c>
      <c r="I240" s="78">
        <v>451775</v>
      </c>
      <c r="J240" s="78" t="s">
        <v>555</v>
      </c>
      <c r="K240" s="78">
        <v>477984</v>
      </c>
      <c r="L240" s="78">
        <v>111154</v>
      </c>
      <c r="M240" s="78" t="s">
        <v>555</v>
      </c>
      <c r="N240" s="78">
        <v>184229</v>
      </c>
      <c r="O240" s="78" t="s">
        <v>555</v>
      </c>
      <c r="P240" s="78">
        <v>184229</v>
      </c>
      <c r="Q240" s="78">
        <v>184229</v>
      </c>
      <c r="R240" s="80" t="s">
        <v>106</v>
      </c>
      <c r="S240" s="77"/>
      <c r="T240" s="77"/>
      <c r="U240" s="77"/>
      <c r="V240" s="77"/>
      <c r="W240" s="77"/>
      <c r="X240" s="77"/>
      <c r="Y240" s="77"/>
    </row>
    <row r="241" spans="1:25" s="78" customFormat="1" ht="10.5" customHeight="1" x14ac:dyDescent="0.15">
      <c r="A241" s="883" t="s">
        <v>794</v>
      </c>
      <c r="B241" s="78" t="s">
        <v>555</v>
      </c>
      <c r="C241" s="78" t="s">
        <v>555</v>
      </c>
      <c r="D241" s="78" t="s">
        <v>555</v>
      </c>
      <c r="E241" s="78" t="s">
        <v>555</v>
      </c>
      <c r="F241" s="78">
        <v>923694</v>
      </c>
      <c r="G241" s="78" t="s">
        <v>555</v>
      </c>
      <c r="H241" s="78">
        <v>923694</v>
      </c>
      <c r="I241" s="78">
        <v>451443</v>
      </c>
      <c r="J241" s="78" t="s">
        <v>555</v>
      </c>
      <c r="K241" s="78">
        <v>356259</v>
      </c>
      <c r="L241" s="78">
        <v>115992</v>
      </c>
      <c r="M241" s="78" t="s">
        <v>555</v>
      </c>
      <c r="N241" s="78" t="s">
        <v>555</v>
      </c>
      <c r="O241" s="78" t="s">
        <v>555</v>
      </c>
      <c r="P241" s="78" t="s">
        <v>555</v>
      </c>
      <c r="Q241" s="78" t="s">
        <v>555</v>
      </c>
      <c r="R241" s="80" t="s">
        <v>107</v>
      </c>
      <c r="S241" s="77"/>
      <c r="T241" s="77"/>
      <c r="U241" s="77"/>
      <c r="V241" s="77"/>
      <c r="W241" s="77"/>
      <c r="X241" s="77"/>
      <c r="Y241" s="77"/>
    </row>
    <row r="242" spans="1:25" s="78" customFormat="1" ht="10.5" customHeight="1" x14ac:dyDescent="0.15">
      <c r="A242" s="883" t="s">
        <v>814</v>
      </c>
      <c r="B242" s="78">
        <v>78620</v>
      </c>
      <c r="C242" s="78" t="s">
        <v>555</v>
      </c>
      <c r="D242" s="78" t="s">
        <v>555</v>
      </c>
      <c r="E242" s="78" t="s">
        <v>555</v>
      </c>
      <c r="F242" s="78">
        <v>578269</v>
      </c>
      <c r="G242" s="78" t="s">
        <v>555</v>
      </c>
      <c r="H242" s="78">
        <v>578269</v>
      </c>
      <c r="I242" s="78">
        <v>338555</v>
      </c>
      <c r="J242" s="78" t="s">
        <v>555</v>
      </c>
      <c r="K242" s="78">
        <v>118143</v>
      </c>
      <c r="L242" s="78">
        <v>121571</v>
      </c>
      <c r="M242" s="78" t="s">
        <v>555</v>
      </c>
      <c r="N242" s="78" t="s">
        <v>555</v>
      </c>
      <c r="O242" s="78" t="s">
        <v>555</v>
      </c>
      <c r="P242" s="78" t="s">
        <v>555</v>
      </c>
      <c r="Q242" s="78" t="s">
        <v>555</v>
      </c>
      <c r="R242" s="80" t="s">
        <v>89</v>
      </c>
      <c r="S242" s="77"/>
      <c r="T242" s="77"/>
      <c r="U242" s="77"/>
      <c r="V242" s="77"/>
      <c r="W242" s="77"/>
      <c r="X242" s="77"/>
      <c r="Y242" s="77"/>
    </row>
    <row r="243" spans="1:25" s="78" customFormat="1" ht="10.5" customHeight="1" x14ac:dyDescent="0.15">
      <c r="A243" s="883" t="s">
        <v>796</v>
      </c>
      <c r="B243" s="78" t="s">
        <v>555</v>
      </c>
      <c r="C243" s="78" t="s">
        <v>555</v>
      </c>
      <c r="D243" s="78" t="s">
        <v>555</v>
      </c>
      <c r="E243" s="78" t="s">
        <v>555</v>
      </c>
      <c r="F243" s="78">
        <v>813567</v>
      </c>
      <c r="G243" s="78" t="s">
        <v>555</v>
      </c>
      <c r="H243" s="78">
        <v>813567</v>
      </c>
      <c r="I243" s="78">
        <v>450640</v>
      </c>
      <c r="J243" s="78" t="s">
        <v>555</v>
      </c>
      <c r="K243" s="78">
        <v>117846</v>
      </c>
      <c r="L243" s="78">
        <v>245081</v>
      </c>
      <c r="M243" s="78" t="s">
        <v>555</v>
      </c>
      <c r="N243" s="78">
        <v>462199</v>
      </c>
      <c r="O243" s="78">
        <v>47092</v>
      </c>
      <c r="P243" s="78">
        <v>415107</v>
      </c>
      <c r="Q243" s="78">
        <v>217692</v>
      </c>
      <c r="R243" s="80" t="s">
        <v>90</v>
      </c>
      <c r="S243" s="77"/>
      <c r="T243" s="77"/>
      <c r="U243" s="77"/>
      <c r="V243" s="77"/>
      <c r="W243" s="77"/>
      <c r="X243" s="77"/>
      <c r="Y243" s="77"/>
    </row>
    <row r="244" spans="1:25" s="78" customFormat="1" ht="10.5" customHeight="1" x14ac:dyDescent="0.15">
      <c r="A244" s="883" t="s">
        <v>797</v>
      </c>
      <c r="B244" s="78" t="s">
        <v>555</v>
      </c>
      <c r="C244" s="78" t="s">
        <v>555</v>
      </c>
      <c r="D244" s="78" t="s">
        <v>555</v>
      </c>
      <c r="E244" s="78" t="s">
        <v>555</v>
      </c>
      <c r="F244" s="78">
        <v>796014</v>
      </c>
      <c r="G244" s="78" t="s">
        <v>555</v>
      </c>
      <c r="H244" s="78">
        <v>796014</v>
      </c>
      <c r="I244" s="78">
        <v>450762</v>
      </c>
      <c r="J244" s="78" t="s">
        <v>555</v>
      </c>
      <c r="K244" s="78">
        <v>238421</v>
      </c>
      <c r="L244" s="78">
        <v>106831</v>
      </c>
      <c r="M244" s="78" t="s">
        <v>555</v>
      </c>
      <c r="N244" s="78">
        <v>318378</v>
      </c>
      <c r="O244" s="78" t="s">
        <v>555</v>
      </c>
      <c r="P244" s="78">
        <v>318378</v>
      </c>
      <c r="Q244" s="78">
        <v>204516</v>
      </c>
      <c r="R244" s="80" t="s">
        <v>91</v>
      </c>
      <c r="S244" s="77"/>
      <c r="T244" s="77"/>
      <c r="U244" s="77"/>
      <c r="V244" s="77"/>
      <c r="W244" s="77"/>
      <c r="X244" s="77"/>
      <c r="Y244" s="77"/>
    </row>
    <row r="245" spans="1:25" s="78" customFormat="1" ht="10.5" customHeight="1" x14ac:dyDescent="0.15">
      <c r="A245" s="883" t="s">
        <v>798</v>
      </c>
      <c r="B245" s="78" t="s">
        <v>555</v>
      </c>
      <c r="C245" s="78" t="s">
        <v>555</v>
      </c>
      <c r="D245" s="78" t="s">
        <v>555</v>
      </c>
      <c r="E245" s="78" t="s">
        <v>555</v>
      </c>
      <c r="F245" s="78">
        <v>522491</v>
      </c>
      <c r="G245" s="78" t="s">
        <v>555</v>
      </c>
      <c r="H245" s="78">
        <v>522491</v>
      </c>
      <c r="I245" s="78">
        <v>335204</v>
      </c>
      <c r="J245" s="78" t="s">
        <v>555</v>
      </c>
      <c r="K245" s="78">
        <v>117915</v>
      </c>
      <c r="L245" s="78">
        <v>69372</v>
      </c>
      <c r="M245" s="78" t="s">
        <v>555</v>
      </c>
      <c r="N245" s="78">
        <v>156442</v>
      </c>
      <c r="O245" s="78" t="s">
        <v>555</v>
      </c>
      <c r="P245" s="78">
        <v>156442</v>
      </c>
      <c r="Q245" s="78">
        <v>85395</v>
      </c>
      <c r="R245" s="80" t="s">
        <v>799</v>
      </c>
      <c r="S245" s="77"/>
      <c r="T245" s="77"/>
      <c r="U245" s="77"/>
      <c r="V245" s="77"/>
      <c r="W245" s="77"/>
      <c r="X245" s="77"/>
      <c r="Y245" s="77"/>
    </row>
    <row r="246" spans="1:25" s="78" customFormat="1" ht="10.5" customHeight="1" x14ac:dyDescent="0.15">
      <c r="A246" s="883" t="s">
        <v>787</v>
      </c>
      <c r="B246" s="78">
        <v>77959</v>
      </c>
      <c r="C246" s="78" t="s">
        <v>555</v>
      </c>
      <c r="D246" s="78" t="s">
        <v>555</v>
      </c>
      <c r="E246" s="78" t="s">
        <v>555</v>
      </c>
      <c r="F246" s="78">
        <v>402922</v>
      </c>
      <c r="G246" s="78" t="s">
        <v>555</v>
      </c>
      <c r="H246" s="78">
        <v>402922</v>
      </c>
      <c r="I246" s="78">
        <v>111663</v>
      </c>
      <c r="J246" s="78" t="s">
        <v>555</v>
      </c>
      <c r="K246" s="78">
        <v>123506</v>
      </c>
      <c r="L246" s="78">
        <v>167753</v>
      </c>
      <c r="M246" s="78" t="s">
        <v>555</v>
      </c>
      <c r="N246" s="78">
        <v>167320</v>
      </c>
      <c r="O246" s="78" t="s">
        <v>555</v>
      </c>
      <c r="P246" s="78">
        <v>167320</v>
      </c>
      <c r="Q246" s="78">
        <v>167320</v>
      </c>
      <c r="R246" s="80" t="s">
        <v>86</v>
      </c>
      <c r="S246" s="77"/>
      <c r="T246" s="77"/>
      <c r="U246" s="77"/>
      <c r="V246" s="77"/>
      <c r="W246" s="77"/>
      <c r="X246" s="77"/>
      <c r="Y246" s="77"/>
    </row>
    <row r="247" spans="1:25" s="78" customFormat="1" ht="10.5" customHeight="1" x14ac:dyDescent="0.15">
      <c r="A247" s="884" t="s">
        <v>800</v>
      </c>
      <c r="B247" s="82" t="s">
        <v>555</v>
      </c>
      <c r="C247" s="83" t="s">
        <v>555</v>
      </c>
      <c r="D247" s="83" t="s">
        <v>555</v>
      </c>
      <c r="E247" s="83" t="s">
        <v>555</v>
      </c>
      <c r="F247" s="83">
        <v>449609</v>
      </c>
      <c r="G247" s="83" t="s">
        <v>555</v>
      </c>
      <c r="H247" s="83">
        <v>449609</v>
      </c>
      <c r="I247" s="83">
        <v>222659</v>
      </c>
      <c r="J247" s="83" t="s">
        <v>555</v>
      </c>
      <c r="K247" s="83">
        <v>117480</v>
      </c>
      <c r="L247" s="83">
        <v>109470</v>
      </c>
      <c r="M247" s="83" t="s">
        <v>555</v>
      </c>
      <c r="N247" s="83">
        <v>47495</v>
      </c>
      <c r="O247" s="83" t="s">
        <v>555</v>
      </c>
      <c r="P247" s="83">
        <v>47495</v>
      </c>
      <c r="Q247" s="83">
        <v>47495</v>
      </c>
      <c r="R247" s="84" t="s">
        <v>87</v>
      </c>
      <c r="S247" s="77"/>
      <c r="T247" s="77"/>
      <c r="U247" s="77"/>
      <c r="V247" s="77"/>
      <c r="W247" s="77"/>
      <c r="X247" s="77"/>
      <c r="Y247" s="77"/>
    </row>
    <row r="248" spans="1:25" ht="23.25" customHeight="1" x14ac:dyDescent="0.25">
      <c r="I248" s="85" t="s">
        <v>108</v>
      </c>
    </row>
    <row r="249" spans="1:25" s="21" customFormat="1" ht="11.25" customHeight="1" x14ac:dyDescent="0.15">
      <c r="A249" s="70"/>
      <c r="B249" s="86" t="s">
        <v>538</v>
      </c>
      <c r="C249" s="72"/>
      <c r="D249" s="72"/>
      <c r="E249" s="72"/>
      <c r="F249" s="72"/>
      <c r="G249" s="72"/>
      <c r="H249" s="72"/>
      <c r="I249" s="72"/>
      <c r="J249" s="72"/>
      <c r="K249" s="72"/>
      <c r="L249" s="70"/>
      <c r="M249" s="39"/>
      <c r="N249" s="72"/>
      <c r="O249" s="72"/>
      <c r="P249" s="72"/>
      <c r="Q249" s="72"/>
      <c r="R249" s="998" t="s">
        <v>92</v>
      </c>
      <c r="S249" s="19"/>
      <c r="T249" s="19"/>
      <c r="U249" s="19"/>
      <c r="V249" s="19"/>
      <c r="W249" s="19"/>
      <c r="X249" s="19"/>
      <c r="Y249" s="19"/>
    </row>
    <row r="250" spans="1:25" s="73" customFormat="1" ht="28.5" customHeight="1" x14ac:dyDescent="0.15">
      <c r="A250" s="37" t="s">
        <v>230</v>
      </c>
      <c r="B250" s="44" t="s">
        <v>539</v>
      </c>
      <c r="C250" s="20"/>
      <c r="D250" s="20"/>
      <c r="E250" s="20"/>
      <c r="F250" s="20"/>
      <c r="G250" s="20"/>
      <c r="H250" s="20"/>
      <c r="I250" s="20"/>
      <c r="J250" s="20"/>
      <c r="K250" s="20"/>
      <c r="L250" s="88"/>
      <c r="M250" s="16" t="s">
        <v>114</v>
      </c>
      <c r="N250" s="839" t="s">
        <v>188</v>
      </c>
      <c r="O250" s="20"/>
      <c r="P250" s="88"/>
      <c r="Q250" s="839" t="s">
        <v>540</v>
      </c>
      <c r="R250" s="999"/>
      <c r="S250" s="15"/>
      <c r="T250" s="15"/>
      <c r="U250" s="15"/>
      <c r="V250" s="15"/>
      <c r="W250" s="15"/>
      <c r="X250" s="15"/>
      <c r="Y250" s="15"/>
    </row>
    <row r="251" spans="1:25" s="73" customFormat="1" ht="30" customHeight="1" x14ac:dyDescent="0.15">
      <c r="A251" s="37"/>
      <c r="B251" s="14" t="s">
        <v>876</v>
      </c>
      <c r="C251" s="14" t="s">
        <v>628</v>
      </c>
      <c r="D251" s="885" t="s">
        <v>629</v>
      </c>
      <c r="E251" s="14" t="s">
        <v>236</v>
      </c>
      <c r="F251" s="14" t="s">
        <v>235</v>
      </c>
      <c r="G251" s="14" t="s">
        <v>541</v>
      </c>
      <c r="H251" s="832" t="s">
        <v>630</v>
      </c>
      <c r="I251" s="14" t="s">
        <v>542</v>
      </c>
      <c r="J251" s="14" t="s">
        <v>631</v>
      </c>
      <c r="K251" s="885" t="s">
        <v>877</v>
      </c>
      <c r="L251" s="14" t="s">
        <v>878</v>
      </c>
      <c r="M251" s="16" t="s">
        <v>120</v>
      </c>
      <c r="N251" s="16" t="s">
        <v>77</v>
      </c>
      <c r="O251" s="14" t="s">
        <v>194</v>
      </c>
      <c r="P251" s="14" t="s">
        <v>200</v>
      </c>
      <c r="Q251" s="824" t="s">
        <v>79</v>
      </c>
      <c r="R251" s="999"/>
      <c r="S251" s="15"/>
      <c r="T251" s="15"/>
      <c r="U251" s="15"/>
      <c r="V251" s="15"/>
      <c r="W251" s="15"/>
      <c r="X251" s="15"/>
      <c r="Y251" s="15"/>
    </row>
    <row r="252" spans="1:25" s="73" customFormat="1" ht="12" customHeight="1" x14ac:dyDescent="0.15">
      <c r="A252" s="38"/>
      <c r="B252" s="18" t="str">
        <f>PROPER("ANS")</f>
        <v>Ans</v>
      </c>
      <c r="C252" s="18" t="str">
        <f>PROPER("PROCES-C")</f>
        <v>Proces-C</v>
      </c>
      <c r="D252" s="18" t="str">
        <f>PROPER("BHPROC-C")</f>
        <v>Bhproc-C</v>
      </c>
      <c r="E252" s="18" t="str">
        <f>PROPER("EGL-FORD")</f>
        <v>Egl-Ford</v>
      </c>
      <c r="F252" s="18" t="str">
        <f>PROPER("SGC")</f>
        <v>Sgc</v>
      </c>
      <c r="G252" s="18" t="str">
        <f>PROPER("MARS")</f>
        <v>Mars</v>
      </c>
      <c r="H252" s="18" t="str">
        <f>PROPER("WTI-DSW")</f>
        <v>Wti-Dsw</v>
      </c>
      <c r="I252" s="18" t="str">
        <f>PROPER("BAKKEN")</f>
        <v>Bakken</v>
      </c>
      <c r="J252" s="18" t="str">
        <f>PROPER("WH-CLIFF")</f>
        <v>Wh-Cliff</v>
      </c>
      <c r="K252" s="18" t="str">
        <f>PROPER("WTL")</f>
        <v>Wtl</v>
      </c>
      <c r="L252" s="18" t="str">
        <f>PROPER("UTICA-C")</f>
        <v>Utica-C</v>
      </c>
      <c r="M252" s="18"/>
      <c r="N252" s="18"/>
      <c r="O252" s="18" t="str">
        <f>PROPER("ISTHMUS")</f>
        <v>Isthmus</v>
      </c>
      <c r="P252" s="18" t="str">
        <f>PROPER("MAYA")</f>
        <v>Maya</v>
      </c>
      <c r="Q252" s="17"/>
      <c r="R252" s="1000"/>
      <c r="S252" s="15"/>
      <c r="T252" s="15"/>
      <c r="U252" s="15"/>
      <c r="V252" s="15"/>
      <c r="W252" s="15"/>
      <c r="X252" s="15"/>
      <c r="Y252" s="15"/>
    </row>
    <row r="253" spans="1:25" s="78" customFormat="1" ht="10.5" customHeight="1" x14ac:dyDescent="0.15">
      <c r="A253" s="882" t="s">
        <v>857</v>
      </c>
      <c r="B253" s="74" t="s">
        <v>555</v>
      </c>
      <c r="C253" s="75">
        <v>50681</v>
      </c>
      <c r="D253" s="75">
        <v>104359</v>
      </c>
      <c r="E253" s="75" t="s">
        <v>555</v>
      </c>
      <c r="F253" s="75" t="s">
        <v>555</v>
      </c>
      <c r="G253" s="75" t="s">
        <v>555</v>
      </c>
      <c r="H253" s="75" t="s">
        <v>555</v>
      </c>
      <c r="I253" s="75" t="s">
        <v>555</v>
      </c>
      <c r="J253" s="75" t="s">
        <v>555</v>
      </c>
      <c r="K253" s="75" t="s">
        <v>555</v>
      </c>
      <c r="L253" s="75" t="s">
        <v>555</v>
      </c>
      <c r="M253" s="75">
        <v>6282634</v>
      </c>
      <c r="N253" s="75">
        <v>2575949</v>
      </c>
      <c r="O253" s="75">
        <v>2526436</v>
      </c>
      <c r="P253" s="75">
        <v>49513</v>
      </c>
      <c r="Q253" s="75">
        <v>1622209</v>
      </c>
      <c r="R253" s="76" t="s">
        <v>99</v>
      </c>
      <c r="S253" s="77"/>
      <c r="T253" s="77"/>
      <c r="U253" s="77"/>
      <c r="V253" s="77"/>
      <c r="W253" s="77"/>
      <c r="X253" s="77"/>
      <c r="Y253" s="77"/>
    </row>
    <row r="254" spans="1:25" s="78" customFormat="1" ht="10.5" customHeight="1" x14ac:dyDescent="0.15">
      <c r="A254" s="883" t="s">
        <v>858</v>
      </c>
      <c r="B254" s="78">
        <v>143598</v>
      </c>
      <c r="C254" s="78">
        <v>49808</v>
      </c>
      <c r="D254" s="78">
        <v>107788</v>
      </c>
      <c r="E254" s="78" t="s">
        <v>555</v>
      </c>
      <c r="F254" s="78" t="s">
        <v>555</v>
      </c>
      <c r="G254" s="78" t="s">
        <v>555</v>
      </c>
      <c r="H254" s="78" t="s">
        <v>555</v>
      </c>
      <c r="I254" s="78" t="s">
        <v>555</v>
      </c>
      <c r="J254" s="78" t="s">
        <v>555</v>
      </c>
      <c r="K254" s="78" t="s">
        <v>555</v>
      </c>
      <c r="L254" s="78" t="s">
        <v>555</v>
      </c>
      <c r="M254" s="78">
        <v>6864761</v>
      </c>
      <c r="N254" s="78">
        <v>5163606</v>
      </c>
      <c r="O254" s="78">
        <v>4477379</v>
      </c>
      <c r="P254" s="78">
        <v>686227</v>
      </c>
      <c r="Q254" s="78">
        <v>548710</v>
      </c>
      <c r="R254" s="80" t="s">
        <v>233</v>
      </c>
      <c r="S254" s="77"/>
      <c r="T254" s="77"/>
      <c r="U254" s="77"/>
      <c r="V254" s="77"/>
      <c r="W254" s="77"/>
      <c r="X254" s="77"/>
      <c r="Y254" s="77"/>
    </row>
    <row r="255" spans="1:25" s="78" customFormat="1" ht="10.5" customHeight="1" x14ac:dyDescent="0.15">
      <c r="A255" s="883" t="s">
        <v>859</v>
      </c>
      <c r="B255" s="78" t="s">
        <v>555</v>
      </c>
      <c r="C255" s="78" t="s">
        <v>555</v>
      </c>
      <c r="D255" s="78" t="s">
        <v>555</v>
      </c>
      <c r="E255" s="78">
        <v>244890</v>
      </c>
      <c r="F255" s="78">
        <v>278372</v>
      </c>
      <c r="G255" s="78">
        <v>641793</v>
      </c>
      <c r="H255" s="78">
        <v>16598</v>
      </c>
      <c r="I255" s="78" t="s">
        <v>555</v>
      </c>
      <c r="J255" s="78" t="s">
        <v>555</v>
      </c>
      <c r="K255" s="78" t="s">
        <v>555</v>
      </c>
      <c r="L255" s="78" t="s">
        <v>555</v>
      </c>
      <c r="M255" s="78">
        <v>5005894</v>
      </c>
      <c r="N255" s="78">
        <v>2532351</v>
      </c>
      <c r="O255" s="78">
        <v>1730620</v>
      </c>
      <c r="P255" s="78">
        <v>801731</v>
      </c>
      <c r="Q255" s="78">
        <v>443929</v>
      </c>
      <c r="R255" s="80" t="s">
        <v>529</v>
      </c>
      <c r="S255" s="77"/>
      <c r="T255" s="77"/>
      <c r="U255" s="77"/>
      <c r="V255" s="77"/>
      <c r="W255" s="77"/>
      <c r="X255" s="77"/>
      <c r="Y255" s="77"/>
    </row>
    <row r="256" spans="1:25" s="78" customFormat="1" ht="10.5" customHeight="1" x14ac:dyDescent="0.15">
      <c r="A256" s="883" t="s">
        <v>860</v>
      </c>
      <c r="B256" s="78" t="s">
        <v>555</v>
      </c>
      <c r="C256" s="78" t="s">
        <v>555</v>
      </c>
      <c r="D256" s="78" t="s">
        <v>555</v>
      </c>
      <c r="E256" s="78">
        <v>403532</v>
      </c>
      <c r="F256" s="78">
        <v>292853</v>
      </c>
      <c r="G256" s="78">
        <v>317783</v>
      </c>
      <c r="H256" s="78">
        <v>77802</v>
      </c>
      <c r="I256" s="78">
        <v>78271</v>
      </c>
      <c r="J256" s="78">
        <v>79114</v>
      </c>
      <c r="K256" s="78" t="s">
        <v>555</v>
      </c>
      <c r="L256" s="78" t="s">
        <v>555</v>
      </c>
      <c r="M256" s="78">
        <v>3792241</v>
      </c>
      <c r="N256" s="78">
        <v>1908649</v>
      </c>
      <c r="O256" s="78">
        <v>592946</v>
      </c>
      <c r="P256" s="78">
        <v>1315703</v>
      </c>
      <c r="Q256" s="78">
        <v>185818</v>
      </c>
      <c r="R256" s="80" t="s">
        <v>599</v>
      </c>
      <c r="S256" s="77"/>
      <c r="T256" s="77"/>
      <c r="U256" s="77"/>
      <c r="V256" s="77"/>
      <c r="W256" s="77"/>
      <c r="X256" s="77"/>
      <c r="Y256" s="77"/>
    </row>
    <row r="257" spans="1:25" s="78" customFormat="1" ht="10.5" customHeight="1" x14ac:dyDescent="0.15">
      <c r="A257" s="883" t="s">
        <v>776</v>
      </c>
      <c r="B257" s="78" t="s">
        <v>555</v>
      </c>
      <c r="C257" s="78" t="s">
        <v>555</v>
      </c>
      <c r="D257" s="78" t="s">
        <v>555</v>
      </c>
      <c r="E257" s="78">
        <v>661738</v>
      </c>
      <c r="F257" s="78" t="s">
        <v>555</v>
      </c>
      <c r="G257" s="78">
        <v>158298</v>
      </c>
      <c r="H257" s="78" t="s">
        <v>555</v>
      </c>
      <c r="I257" s="78" t="s">
        <v>555</v>
      </c>
      <c r="J257" s="78" t="s">
        <v>555</v>
      </c>
      <c r="K257" s="78">
        <v>102601</v>
      </c>
      <c r="L257" s="78" t="s">
        <v>555</v>
      </c>
      <c r="M257" s="78">
        <v>2678816</v>
      </c>
      <c r="N257" s="78">
        <v>319147</v>
      </c>
      <c r="O257" s="78" t="s">
        <v>555</v>
      </c>
      <c r="P257" s="78">
        <v>319147</v>
      </c>
      <c r="Q257" s="78">
        <v>158877</v>
      </c>
      <c r="R257" s="80" t="s">
        <v>777</v>
      </c>
      <c r="S257" s="77"/>
      <c r="T257" s="77"/>
      <c r="U257" s="77"/>
      <c r="V257" s="77"/>
      <c r="W257" s="77"/>
      <c r="X257" s="77"/>
      <c r="Y257" s="77"/>
    </row>
    <row r="258" spans="1:25" s="78" customFormat="1" ht="10.5" customHeight="1" x14ac:dyDescent="0.15">
      <c r="A258" s="883"/>
      <c r="R258" s="80"/>
      <c r="S258" s="77"/>
      <c r="T258" s="77"/>
      <c r="U258" s="77"/>
      <c r="V258" s="77"/>
      <c r="W258" s="77"/>
      <c r="X258" s="77"/>
      <c r="Y258" s="77"/>
    </row>
    <row r="259" spans="1:25" s="78" customFormat="1" ht="10.5" customHeight="1" x14ac:dyDescent="0.15">
      <c r="A259" s="883" t="s">
        <v>738</v>
      </c>
      <c r="B259" s="78" t="s">
        <v>555</v>
      </c>
      <c r="C259" s="78" t="s">
        <v>555</v>
      </c>
      <c r="D259" s="78" t="s">
        <v>555</v>
      </c>
      <c r="E259" s="78">
        <v>665371</v>
      </c>
      <c r="F259" s="78">
        <v>292853</v>
      </c>
      <c r="G259" s="78">
        <v>476081</v>
      </c>
      <c r="H259" s="78">
        <v>77802</v>
      </c>
      <c r="I259" s="78" t="s">
        <v>555</v>
      </c>
      <c r="J259" s="78">
        <v>79114</v>
      </c>
      <c r="K259" s="78" t="s">
        <v>555</v>
      </c>
      <c r="L259" s="78" t="s">
        <v>555</v>
      </c>
      <c r="M259" s="78">
        <v>3421222</v>
      </c>
      <c r="N259" s="78">
        <v>1470603</v>
      </c>
      <c r="O259" s="78">
        <v>276118</v>
      </c>
      <c r="P259" s="78">
        <v>1194485</v>
      </c>
      <c r="Q259" s="78">
        <v>265915</v>
      </c>
      <c r="R259" s="80" t="s">
        <v>600</v>
      </c>
      <c r="S259" s="77"/>
      <c r="T259" s="77"/>
      <c r="U259" s="77"/>
      <c r="V259" s="77"/>
      <c r="W259" s="77"/>
      <c r="X259" s="77"/>
      <c r="Y259" s="77"/>
    </row>
    <row r="260" spans="1:25" s="78" customFormat="1" ht="10.5" customHeight="1" x14ac:dyDescent="0.15">
      <c r="A260" s="883" t="s">
        <v>879</v>
      </c>
      <c r="B260" s="78" t="s">
        <v>555</v>
      </c>
      <c r="C260" s="78" t="s">
        <v>555</v>
      </c>
      <c r="D260" s="78" t="s">
        <v>555</v>
      </c>
      <c r="E260" s="78">
        <v>399899</v>
      </c>
      <c r="F260" s="78" t="s">
        <v>555</v>
      </c>
      <c r="G260" s="78" t="s">
        <v>555</v>
      </c>
      <c r="H260" s="78" t="s">
        <v>555</v>
      </c>
      <c r="I260" s="78" t="s">
        <v>555</v>
      </c>
      <c r="J260" s="78" t="s">
        <v>555</v>
      </c>
      <c r="K260" s="78">
        <v>102601</v>
      </c>
      <c r="L260" s="78">
        <v>71047</v>
      </c>
      <c r="M260" s="78">
        <v>2591277</v>
      </c>
      <c r="N260" s="78">
        <v>400249</v>
      </c>
      <c r="O260" s="78" t="s">
        <v>555</v>
      </c>
      <c r="P260" s="78">
        <v>400249</v>
      </c>
      <c r="Q260" s="78" t="s">
        <v>555</v>
      </c>
      <c r="R260" s="80" t="s">
        <v>779</v>
      </c>
      <c r="S260" s="77"/>
      <c r="T260" s="77"/>
      <c r="U260" s="77"/>
      <c r="V260" s="77"/>
      <c r="W260" s="77"/>
      <c r="X260" s="77"/>
      <c r="Y260" s="77"/>
    </row>
    <row r="261" spans="1:25" s="78" customFormat="1" ht="10.5" customHeight="1" x14ac:dyDescent="0.15">
      <c r="A261" s="883"/>
      <c r="R261" s="80"/>
      <c r="S261" s="77"/>
      <c r="T261" s="77"/>
      <c r="U261" s="77"/>
      <c r="V261" s="77"/>
      <c r="W261" s="77"/>
      <c r="X261" s="77"/>
      <c r="Y261" s="77"/>
    </row>
    <row r="262" spans="1:25" s="78" customFormat="1" ht="10.5" customHeight="1" x14ac:dyDescent="0.15">
      <c r="A262" s="883" t="s">
        <v>880</v>
      </c>
      <c r="B262" s="78" t="s">
        <v>555</v>
      </c>
      <c r="C262" s="78" t="s">
        <v>555</v>
      </c>
      <c r="D262" s="78" t="s">
        <v>555</v>
      </c>
      <c r="E262" s="78">
        <v>261839</v>
      </c>
      <c r="F262" s="78" t="s">
        <v>555</v>
      </c>
      <c r="G262" s="78">
        <v>158298</v>
      </c>
      <c r="H262" s="78" t="s">
        <v>555</v>
      </c>
      <c r="I262" s="78" t="s">
        <v>555</v>
      </c>
      <c r="J262" s="78" t="s">
        <v>555</v>
      </c>
      <c r="K262" s="78" t="s">
        <v>555</v>
      </c>
      <c r="L262" s="78" t="s">
        <v>555</v>
      </c>
      <c r="M262" s="78">
        <v>616555</v>
      </c>
      <c r="N262" s="78" t="s">
        <v>555</v>
      </c>
      <c r="O262" s="78" t="s">
        <v>555</v>
      </c>
      <c r="P262" s="78" t="s">
        <v>555</v>
      </c>
      <c r="Q262" s="78">
        <v>158877</v>
      </c>
      <c r="R262" s="80" t="s">
        <v>601</v>
      </c>
      <c r="S262" s="77"/>
      <c r="T262" s="77"/>
      <c r="U262" s="77"/>
      <c r="V262" s="77"/>
      <c r="W262" s="77"/>
      <c r="X262" s="77"/>
      <c r="Y262" s="77"/>
    </row>
    <row r="263" spans="1:25" s="78" customFormat="1" ht="10.5" customHeight="1" x14ac:dyDescent="0.15">
      <c r="A263" s="883" t="s">
        <v>861</v>
      </c>
      <c r="B263" s="78" t="s">
        <v>555</v>
      </c>
      <c r="C263" s="78" t="s">
        <v>555</v>
      </c>
      <c r="D263" s="78" t="s">
        <v>555</v>
      </c>
      <c r="E263" s="78">
        <v>191223</v>
      </c>
      <c r="F263" s="78" t="s">
        <v>555</v>
      </c>
      <c r="G263" s="78" t="s">
        <v>555</v>
      </c>
      <c r="H263" s="78" t="s">
        <v>555</v>
      </c>
      <c r="I263" s="78" t="s">
        <v>555</v>
      </c>
      <c r="J263" s="78" t="s">
        <v>555</v>
      </c>
      <c r="K263" s="78" t="s">
        <v>555</v>
      </c>
      <c r="L263" s="78" t="s">
        <v>555</v>
      </c>
      <c r="M263" s="78">
        <v>983655</v>
      </c>
      <c r="N263" s="78">
        <v>319147</v>
      </c>
      <c r="O263" s="78" t="s">
        <v>555</v>
      </c>
      <c r="P263" s="78">
        <v>319147</v>
      </c>
      <c r="Q263" s="78" t="s">
        <v>555</v>
      </c>
      <c r="R263" s="80" t="s">
        <v>100</v>
      </c>
      <c r="S263" s="77"/>
      <c r="T263" s="77"/>
      <c r="U263" s="77"/>
      <c r="V263" s="77"/>
      <c r="W263" s="77"/>
      <c r="X263" s="77"/>
      <c r="Y263" s="77"/>
    </row>
    <row r="264" spans="1:25" s="78" customFormat="1" ht="10.5" customHeight="1" x14ac:dyDescent="0.15">
      <c r="A264" s="883" t="s">
        <v>819</v>
      </c>
      <c r="B264" s="78" t="s">
        <v>555</v>
      </c>
      <c r="C264" s="78" t="s">
        <v>555</v>
      </c>
      <c r="D264" s="78" t="s">
        <v>555</v>
      </c>
      <c r="E264" s="78" t="s">
        <v>555</v>
      </c>
      <c r="F264" s="78" t="s">
        <v>555</v>
      </c>
      <c r="G264" s="78" t="s">
        <v>555</v>
      </c>
      <c r="H264" s="78" t="s">
        <v>555</v>
      </c>
      <c r="I264" s="78" t="s">
        <v>555</v>
      </c>
      <c r="J264" s="78" t="s">
        <v>555</v>
      </c>
      <c r="K264" s="78" t="s">
        <v>555</v>
      </c>
      <c r="L264" s="78" t="s">
        <v>555</v>
      </c>
      <c r="M264" s="78">
        <v>738601</v>
      </c>
      <c r="N264" s="78" t="s">
        <v>555</v>
      </c>
      <c r="O264" s="78" t="s">
        <v>555</v>
      </c>
      <c r="P264" s="78" t="s">
        <v>555</v>
      </c>
      <c r="Q264" s="78" t="s">
        <v>555</v>
      </c>
      <c r="R264" s="80" t="s">
        <v>101</v>
      </c>
      <c r="S264" s="77"/>
      <c r="T264" s="77"/>
      <c r="U264" s="77"/>
      <c r="V264" s="77"/>
      <c r="W264" s="77"/>
      <c r="X264" s="77"/>
      <c r="Y264" s="77"/>
    </row>
    <row r="265" spans="1:25" s="78" customFormat="1" ht="10.5" customHeight="1" x14ac:dyDescent="0.15">
      <c r="A265" s="883" t="s">
        <v>862</v>
      </c>
      <c r="B265" s="78" t="s">
        <v>555</v>
      </c>
      <c r="C265" s="78" t="s">
        <v>555</v>
      </c>
      <c r="D265" s="78" t="s">
        <v>555</v>
      </c>
      <c r="E265" s="78">
        <v>208676</v>
      </c>
      <c r="F265" s="78" t="s">
        <v>555</v>
      </c>
      <c r="G265" s="78" t="s">
        <v>555</v>
      </c>
      <c r="H265" s="78" t="s">
        <v>555</v>
      </c>
      <c r="I265" s="78" t="s">
        <v>555</v>
      </c>
      <c r="J265" s="78" t="s">
        <v>555</v>
      </c>
      <c r="K265" s="78">
        <v>102601</v>
      </c>
      <c r="L265" s="78" t="s">
        <v>555</v>
      </c>
      <c r="M265" s="78">
        <v>340005</v>
      </c>
      <c r="N265" s="78" t="s">
        <v>555</v>
      </c>
      <c r="O265" s="78" t="s">
        <v>555</v>
      </c>
      <c r="P265" s="78" t="s">
        <v>555</v>
      </c>
      <c r="Q265" s="78" t="s">
        <v>555</v>
      </c>
      <c r="R265" s="80" t="s">
        <v>102</v>
      </c>
      <c r="S265" s="77"/>
      <c r="T265" s="77"/>
      <c r="U265" s="77"/>
      <c r="V265" s="77"/>
      <c r="W265" s="77"/>
      <c r="X265" s="77"/>
      <c r="Y265" s="77"/>
    </row>
    <row r="266" spans="1:25" s="78" customFormat="1" ht="10.5" customHeight="1" x14ac:dyDescent="0.15">
      <c r="A266" s="883" t="s">
        <v>863</v>
      </c>
      <c r="B266" s="78" t="s">
        <v>555</v>
      </c>
      <c r="C266" s="78" t="s">
        <v>555</v>
      </c>
      <c r="D266" s="78" t="s">
        <v>555</v>
      </c>
      <c r="E266" s="78" t="s">
        <v>555</v>
      </c>
      <c r="F266" s="78" t="s">
        <v>555</v>
      </c>
      <c r="G266" s="78" t="s">
        <v>555</v>
      </c>
      <c r="H266" s="78" t="s">
        <v>555</v>
      </c>
      <c r="I266" s="78" t="s">
        <v>555</v>
      </c>
      <c r="J266" s="78" t="s">
        <v>555</v>
      </c>
      <c r="K266" s="78" t="s">
        <v>555</v>
      </c>
      <c r="L266" s="78">
        <v>71047</v>
      </c>
      <c r="M266" s="78">
        <v>529016</v>
      </c>
      <c r="N266" s="78">
        <v>81102</v>
      </c>
      <c r="O266" s="78" t="s">
        <v>555</v>
      </c>
      <c r="P266" s="78">
        <v>81102</v>
      </c>
      <c r="Q266" s="78" t="s">
        <v>555</v>
      </c>
      <c r="R266" s="80" t="s">
        <v>785</v>
      </c>
      <c r="S266" s="77"/>
      <c r="T266" s="77"/>
      <c r="U266" s="77"/>
      <c r="V266" s="77"/>
      <c r="W266" s="77"/>
      <c r="X266" s="77"/>
      <c r="Y266" s="77"/>
    </row>
    <row r="267" spans="1:25" s="78" customFormat="1" ht="10.5" customHeight="1" x14ac:dyDescent="0.15">
      <c r="A267" s="883"/>
      <c r="R267" s="80"/>
      <c r="S267" s="77"/>
      <c r="T267" s="77"/>
      <c r="U267" s="77"/>
      <c r="V267" s="77"/>
      <c r="W267" s="77"/>
      <c r="X267" s="77"/>
      <c r="Y267" s="77"/>
    </row>
    <row r="268" spans="1:25" s="78" customFormat="1" ht="10.5" customHeight="1" x14ac:dyDescent="0.15">
      <c r="A268" s="883" t="s">
        <v>864</v>
      </c>
      <c r="B268" s="78" t="s">
        <v>555</v>
      </c>
      <c r="C268" s="78" t="s">
        <v>555</v>
      </c>
      <c r="D268" s="78" t="s">
        <v>555</v>
      </c>
      <c r="E268" s="78">
        <v>99359</v>
      </c>
      <c r="F268" s="78" t="s">
        <v>555</v>
      </c>
      <c r="G268" s="78" t="s">
        <v>555</v>
      </c>
      <c r="H268" s="78" t="s">
        <v>555</v>
      </c>
      <c r="I268" s="78" t="s">
        <v>555</v>
      </c>
      <c r="J268" s="78" t="s">
        <v>555</v>
      </c>
      <c r="K268" s="78" t="s">
        <v>555</v>
      </c>
      <c r="L268" s="78" t="s">
        <v>555</v>
      </c>
      <c r="M268" s="78">
        <v>272523</v>
      </c>
      <c r="N268" s="78" t="s">
        <v>555</v>
      </c>
      <c r="O268" s="78" t="s">
        <v>555</v>
      </c>
      <c r="P268" s="78" t="s">
        <v>555</v>
      </c>
      <c r="Q268" s="78">
        <v>158877</v>
      </c>
      <c r="R268" s="80" t="s">
        <v>602</v>
      </c>
      <c r="S268" s="77"/>
      <c r="T268" s="77"/>
      <c r="U268" s="77"/>
      <c r="V268" s="77"/>
      <c r="W268" s="77"/>
      <c r="X268" s="77"/>
      <c r="Y268" s="77"/>
    </row>
    <row r="269" spans="1:25" s="78" customFormat="1" ht="10.5" customHeight="1" x14ac:dyDescent="0.15">
      <c r="A269" s="883" t="s">
        <v>881</v>
      </c>
      <c r="B269" s="78" t="s">
        <v>555</v>
      </c>
      <c r="C269" s="78" t="s">
        <v>555</v>
      </c>
      <c r="D269" s="78" t="s">
        <v>555</v>
      </c>
      <c r="E269" s="78">
        <v>162480</v>
      </c>
      <c r="F269" s="78" t="s">
        <v>555</v>
      </c>
      <c r="G269" s="78" t="s">
        <v>555</v>
      </c>
      <c r="H269" s="78" t="s">
        <v>555</v>
      </c>
      <c r="I269" s="78" t="s">
        <v>555</v>
      </c>
      <c r="J269" s="78" t="s">
        <v>555</v>
      </c>
      <c r="K269" s="78" t="s">
        <v>555</v>
      </c>
      <c r="L269" s="78" t="s">
        <v>555</v>
      </c>
      <c r="M269" s="78">
        <v>227051</v>
      </c>
      <c r="N269" s="78" t="s">
        <v>555</v>
      </c>
      <c r="O269" s="78" t="s">
        <v>555</v>
      </c>
      <c r="P269" s="78" t="s">
        <v>555</v>
      </c>
      <c r="Q269" s="78" t="s">
        <v>555</v>
      </c>
      <c r="R269" s="80" t="s">
        <v>86</v>
      </c>
      <c r="S269" s="77"/>
      <c r="T269" s="77"/>
      <c r="U269" s="77"/>
      <c r="V269" s="77"/>
      <c r="W269" s="77"/>
      <c r="X269" s="77"/>
      <c r="Y269" s="77"/>
    </row>
    <row r="270" spans="1:25" s="78" customFormat="1" ht="10.5" customHeight="1" x14ac:dyDescent="0.15">
      <c r="A270" s="883" t="s">
        <v>871</v>
      </c>
      <c r="B270" s="78" t="s">
        <v>555</v>
      </c>
      <c r="C270" s="78" t="s">
        <v>555</v>
      </c>
      <c r="D270" s="78" t="s">
        <v>555</v>
      </c>
      <c r="E270" s="78" t="s">
        <v>555</v>
      </c>
      <c r="F270" s="78" t="s">
        <v>555</v>
      </c>
      <c r="G270" s="78">
        <v>158298</v>
      </c>
      <c r="H270" s="78" t="s">
        <v>555</v>
      </c>
      <c r="I270" s="78" t="s">
        <v>555</v>
      </c>
      <c r="J270" s="78" t="s">
        <v>555</v>
      </c>
      <c r="K270" s="78" t="s">
        <v>555</v>
      </c>
      <c r="L270" s="78" t="s">
        <v>555</v>
      </c>
      <c r="M270" s="78">
        <v>116981</v>
      </c>
      <c r="N270" s="78" t="s">
        <v>555</v>
      </c>
      <c r="O270" s="78" t="s">
        <v>555</v>
      </c>
      <c r="P270" s="78" t="s">
        <v>555</v>
      </c>
      <c r="Q270" s="78" t="s">
        <v>555</v>
      </c>
      <c r="R270" s="80" t="s">
        <v>87</v>
      </c>
      <c r="S270" s="77"/>
      <c r="T270" s="77"/>
      <c r="U270" s="77"/>
      <c r="V270" s="77"/>
      <c r="W270" s="77"/>
      <c r="X270" s="77"/>
      <c r="Y270" s="77"/>
    </row>
    <row r="271" spans="1:25" s="78" customFormat="1" ht="10.5" customHeight="1" x14ac:dyDescent="0.15">
      <c r="A271" s="883" t="s">
        <v>865</v>
      </c>
      <c r="B271" s="78" t="s">
        <v>555</v>
      </c>
      <c r="C271" s="78" t="s">
        <v>555</v>
      </c>
      <c r="D271" s="78" t="s">
        <v>555</v>
      </c>
      <c r="E271" s="78" t="s">
        <v>555</v>
      </c>
      <c r="F271" s="78" t="s">
        <v>555</v>
      </c>
      <c r="G271" s="78" t="s">
        <v>555</v>
      </c>
      <c r="H271" s="78" t="s">
        <v>555</v>
      </c>
      <c r="I271" s="78" t="s">
        <v>555</v>
      </c>
      <c r="J271" s="78" t="s">
        <v>555</v>
      </c>
      <c r="K271" s="78" t="s">
        <v>555</v>
      </c>
      <c r="L271" s="78" t="s">
        <v>555</v>
      </c>
      <c r="M271" s="78">
        <v>351740</v>
      </c>
      <c r="N271" s="78">
        <v>159773</v>
      </c>
      <c r="O271" s="78" t="s">
        <v>555</v>
      </c>
      <c r="P271" s="78">
        <v>159773</v>
      </c>
      <c r="Q271" s="78" t="s">
        <v>555</v>
      </c>
      <c r="R271" s="80" t="s">
        <v>88</v>
      </c>
      <c r="S271" s="77"/>
      <c r="T271" s="77"/>
      <c r="U271" s="77"/>
      <c r="V271" s="77"/>
      <c r="W271" s="77"/>
      <c r="X271" s="77"/>
      <c r="Y271" s="77"/>
    </row>
    <row r="272" spans="1:25" s="78" customFormat="1" ht="10.5" customHeight="1" x14ac:dyDescent="0.15">
      <c r="A272" s="883" t="s">
        <v>823</v>
      </c>
      <c r="B272" s="78" t="s">
        <v>555</v>
      </c>
      <c r="C272" s="78" t="s">
        <v>555</v>
      </c>
      <c r="D272" s="78" t="s">
        <v>555</v>
      </c>
      <c r="E272" s="78">
        <v>82906</v>
      </c>
      <c r="F272" s="78" t="s">
        <v>555</v>
      </c>
      <c r="G272" s="78" t="s">
        <v>555</v>
      </c>
      <c r="H272" s="78" t="s">
        <v>555</v>
      </c>
      <c r="I272" s="78" t="s">
        <v>555</v>
      </c>
      <c r="J272" s="78" t="s">
        <v>555</v>
      </c>
      <c r="K272" s="78" t="s">
        <v>555</v>
      </c>
      <c r="L272" s="78" t="s">
        <v>555</v>
      </c>
      <c r="M272" s="78">
        <v>399983</v>
      </c>
      <c r="N272" s="78">
        <v>159374</v>
      </c>
      <c r="O272" s="78" t="s">
        <v>555</v>
      </c>
      <c r="P272" s="78">
        <v>159374</v>
      </c>
      <c r="Q272" s="78" t="s">
        <v>555</v>
      </c>
      <c r="R272" s="81" t="s">
        <v>103</v>
      </c>
      <c r="S272" s="77"/>
      <c r="T272" s="77"/>
      <c r="U272" s="77"/>
      <c r="V272" s="77"/>
      <c r="W272" s="77"/>
      <c r="X272" s="77"/>
      <c r="Y272" s="77"/>
    </row>
    <row r="273" spans="1:25" s="78" customFormat="1" ht="10.5" customHeight="1" x14ac:dyDescent="0.15">
      <c r="A273" s="883" t="s">
        <v>866</v>
      </c>
      <c r="B273" s="78" t="s">
        <v>555</v>
      </c>
      <c r="C273" s="78" t="s">
        <v>555</v>
      </c>
      <c r="D273" s="78" t="s">
        <v>555</v>
      </c>
      <c r="E273" s="78">
        <v>108317</v>
      </c>
      <c r="F273" s="78" t="s">
        <v>555</v>
      </c>
      <c r="G273" s="78" t="s">
        <v>555</v>
      </c>
      <c r="H273" s="78" t="s">
        <v>555</v>
      </c>
      <c r="I273" s="78" t="s">
        <v>555</v>
      </c>
      <c r="J273" s="78" t="s">
        <v>555</v>
      </c>
      <c r="K273" s="78" t="s">
        <v>555</v>
      </c>
      <c r="L273" s="78" t="s">
        <v>555</v>
      </c>
      <c r="M273" s="78">
        <v>231932</v>
      </c>
      <c r="N273" s="78" t="s">
        <v>555</v>
      </c>
      <c r="O273" s="78" t="s">
        <v>555</v>
      </c>
      <c r="P273" s="78" t="s">
        <v>555</v>
      </c>
      <c r="Q273" s="78" t="s">
        <v>555</v>
      </c>
      <c r="R273" s="80" t="s">
        <v>104</v>
      </c>
      <c r="S273" s="77"/>
      <c r="T273" s="77"/>
      <c r="U273" s="77"/>
      <c r="V273" s="77"/>
      <c r="W273" s="77"/>
      <c r="X273" s="77"/>
      <c r="Y273" s="77"/>
    </row>
    <row r="274" spans="1:25" s="78" customFormat="1" ht="10.5" customHeight="1" x14ac:dyDescent="0.15">
      <c r="A274" s="883" t="s">
        <v>867</v>
      </c>
      <c r="B274" s="78" t="s">
        <v>555</v>
      </c>
      <c r="C274" s="78" t="s">
        <v>555</v>
      </c>
      <c r="D274" s="78" t="s">
        <v>555</v>
      </c>
      <c r="E274" s="78" t="s">
        <v>555</v>
      </c>
      <c r="F274" s="78" t="s">
        <v>555</v>
      </c>
      <c r="G274" s="78" t="s">
        <v>555</v>
      </c>
      <c r="H274" s="78" t="s">
        <v>555</v>
      </c>
      <c r="I274" s="78" t="s">
        <v>555</v>
      </c>
      <c r="J274" s="78" t="s">
        <v>555</v>
      </c>
      <c r="K274" s="78" t="s">
        <v>555</v>
      </c>
      <c r="L274" s="78" t="s">
        <v>555</v>
      </c>
      <c r="M274" s="78">
        <v>375074</v>
      </c>
      <c r="N274" s="78" t="s">
        <v>555</v>
      </c>
      <c r="O274" s="78" t="s">
        <v>555</v>
      </c>
      <c r="P274" s="78" t="s">
        <v>555</v>
      </c>
      <c r="Q274" s="78" t="s">
        <v>555</v>
      </c>
      <c r="R274" s="80" t="s">
        <v>105</v>
      </c>
      <c r="S274" s="77"/>
      <c r="T274" s="77"/>
      <c r="U274" s="77"/>
      <c r="V274" s="77"/>
      <c r="W274" s="77"/>
      <c r="X274" s="77"/>
      <c r="Y274" s="77"/>
    </row>
    <row r="275" spans="1:25" s="78" customFormat="1" ht="10.5" customHeight="1" x14ac:dyDescent="0.15">
      <c r="A275" s="883" t="s">
        <v>882</v>
      </c>
      <c r="B275" s="78" t="s">
        <v>555</v>
      </c>
      <c r="C275" s="78" t="s">
        <v>555</v>
      </c>
      <c r="D275" s="78" t="s">
        <v>555</v>
      </c>
      <c r="E275" s="78" t="s">
        <v>555</v>
      </c>
      <c r="F275" s="78" t="s">
        <v>555</v>
      </c>
      <c r="G275" s="78" t="s">
        <v>555</v>
      </c>
      <c r="H275" s="78" t="s">
        <v>555</v>
      </c>
      <c r="I275" s="78" t="s">
        <v>555</v>
      </c>
      <c r="J275" s="78" t="s">
        <v>555</v>
      </c>
      <c r="K275" s="78" t="s">
        <v>555</v>
      </c>
      <c r="L275" s="78" t="s">
        <v>555</v>
      </c>
      <c r="M275" s="78">
        <v>267514</v>
      </c>
      <c r="N275" s="78" t="s">
        <v>555</v>
      </c>
      <c r="O275" s="78" t="s">
        <v>555</v>
      </c>
      <c r="P275" s="78" t="s">
        <v>555</v>
      </c>
      <c r="Q275" s="78" t="s">
        <v>555</v>
      </c>
      <c r="R275" s="80" t="s">
        <v>106</v>
      </c>
      <c r="S275" s="77"/>
      <c r="T275" s="77"/>
      <c r="U275" s="77"/>
      <c r="V275" s="77"/>
      <c r="W275" s="77"/>
      <c r="X275" s="77"/>
      <c r="Y275" s="77"/>
    </row>
    <row r="276" spans="1:25" s="78" customFormat="1" ht="10.5" customHeight="1" x14ac:dyDescent="0.15">
      <c r="A276" s="883" t="s">
        <v>868</v>
      </c>
      <c r="B276" s="78" t="s">
        <v>555</v>
      </c>
      <c r="C276" s="78" t="s">
        <v>555</v>
      </c>
      <c r="D276" s="78" t="s">
        <v>555</v>
      </c>
      <c r="E276" s="78" t="s">
        <v>555</v>
      </c>
      <c r="F276" s="78" t="s">
        <v>555</v>
      </c>
      <c r="G276" s="78" t="s">
        <v>555</v>
      </c>
      <c r="H276" s="78" t="s">
        <v>555</v>
      </c>
      <c r="I276" s="78" t="s">
        <v>555</v>
      </c>
      <c r="J276" s="78" t="s">
        <v>555</v>
      </c>
      <c r="K276" s="78" t="s">
        <v>555</v>
      </c>
      <c r="L276" s="78" t="s">
        <v>555</v>
      </c>
      <c r="M276" s="78">
        <v>96013</v>
      </c>
      <c r="N276" s="78" t="s">
        <v>555</v>
      </c>
      <c r="O276" s="78" t="s">
        <v>555</v>
      </c>
      <c r="P276" s="78" t="s">
        <v>555</v>
      </c>
      <c r="Q276" s="78" t="s">
        <v>555</v>
      </c>
      <c r="R276" s="80" t="s">
        <v>107</v>
      </c>
      <c r="S276" s="77"/>
      <c r="T276" s="77"/>
      <c r="U276" s="77"/>
      <c r="V276" s="77"/>
      <c r="W276" s="77"/>
      <c r="X276" s="77"/>
      <c r="Y276" s="77"/>
    </row>
    <row r="277" spans="1:25" s="78" customFormat="1" ht="10.5" customHeight="1" x14ac:dyDescent="0.15">
      <c r="A277" s="883" t="s">
        <v>869</v>
      </c>
      <c r="B277" s="78" t="s">
        <v>555</v>
      </c>
      <c r="C277" s="78" t="s">
        <v>555</v>
      </c>
      <c r="D277" s="78" t="s">
        <v>555</v>
      </c>
      <c r="E277" s="78" t="s">
        <v>555</v>
      </c>
      <c r="F277" s="78" t="s">
        <v>555</v>
      </c>
      <c r="G277" s="78" t="s">
        <v>555</v>
      </c>
      <c r="H277" s="78" t="s">
        <v>555</v>
      </c>
      <c r="I277" s="78" t="s">
        <v>555</v>
      </c>
      <c r="J277" s="78" t="s">
        <v>555</v>
      </c>
      <c r="K277" s="78" t="s">
        <v>555</v>
      </c>
      <c r="L277" s="78" t="s">
        <v>555</v>
      </c>
      <c r="M277" s="78">
        <v>99621</v>
      </c>
      <c r="N277" s="78" t="s">
        <v>555</v>
      </c>
      <c r="O277" s="78" t="s">
        <v>555</v>
      </c>
      <c r="P277" s="78" t="s">
        <v>555</v>
      </c>
      <c r="Q277" s="78" t="s">
        <v>555</v>
      </c>
      <c r="R277" s="80" t="s">
        <v>89</v>
      </c>
      <c r="S277" s="77"/>
      <c r="T277" s="77"/>
      <c r="U277" s="77"/>
      <c r="V277" s="77"/>
      <c r="W277" s="77"/>
      <c r="X277" s="77"/>
      <c r="Y277" s="77"/>
    </row>
    <row r="278" spans="1:25" s="78" customFormat="1" ht="10.5" customHeight="1" x14ac:dyDescent="0.15">
      <c r="A278" s="883" t="s">
        <v>870</v>
      </c>
      <c r="B278" s="78" t="s">
        <v>555</v>
      </c>
      <c r="C278" s="78" t="s">
        <v>555</v>
      </c>
      <c r="D278" s="78" t="s">
        <v>555</v>
      </c>
      <c r="E278" s="78">
        <v>94814</v>
      </c>
      <c r="F278" s="78" t="s">
        <v>555</v>
      </c>
      <c r="G278" s="78" t="s">
        <v>555</v>
      </c>
      <c r="H278" s="78" t="s">
        <v>555</v>
      </c>
      <c r="I278" s="78" t="s">
        <v>555</v>
      </c>
      <c r="J278" s="78" t="s">
        <v>555</v>
      </c>
      <c r="K278" s="78">
        <v>102601</v>
      </c>
      <c r="L278" s="78" t="s">
        <v>555</v>
      </c>
      <c r="M278" s="78" t="s">
        <v>555</v>
      </c>
      <c r="N278" s="78" t="s">
        <v>555</v>
      </c>
      <c r="O278" s="78" t="s">
        <v>555</v>
      </c>
      <c r="P278" s="78" t="s">
        <v>555</v>
      </c>
      <c r="Q278" s="78" t="s">
        <v>555</v>
      </c>
      <c r="R278" s="80" t="s">
        <v>90</v>
      </c>
      <c r="S278" s="77"/>
      <c r="T278" s="77"/>
      <c r="U278" s="77"/>
      <c r="V278" s="77"/>
      <c r="W278" s="77"/>
      <c r="X278" s="77"/>
      <c r="Y278" s="77"/>
    </row>
    <row r="279" spans="1:25" s="78" customFormat="1" ht="10.5" customHeight="1" x14ac:dyDescent="0.15">
      <c r="A279" s="883" t="s">
        <v>883</v>
      </c>
      <c r="B279" s="78" t="s">
        <v>555</v>
      </c>
      <c r="C279" s="78" t="s">
        <v>555</v>
      </c>
      <c r="D279" s="78" t="s">
        <v>555</v>
      </c>
      <c r="E279" s="78">
        <v>113862</v>
      </c>
      <c r="F279" s="78" t="s">
        <v>555</v>
      </c>
      <c r="G279" s="78" t="s">
        <v>555</v>
      </c>
      <c r="H279" s="78" t="s">
        <v>555</v>
      </c>
      <c r="I279" s="78" t="s">
        <v>555</v>
      </c>
      <c r="J279" s="78" t="s">
        <v>555</v>
      </c>
      <c r="K279" s="78" t="s">
        <v>555</v>
      </c>
      <c r="L279" s="78" t="s">
        <v>555</v>
      </c>
      <c r="M279" s="78">
        <v>240384</v>
      </c>
      <c r="N279" s="78" t="s">
        <v>555</v>
      </c>
      <c r="O279" s="78" t="s">
        <v>555</v>
      </c>
      <c r="P279" s="78" t="s">
        <v>555</v>
      </c>
      <c r="Q279" s="78" t="s">
        <v>555</v>
      </c>
      <c r="R279" s="80" t="s">
        <v>91</v>
      </c>
      <c r="S279" s="77"/>
      <c r="T279" s="77"/>
      <c r="U279" s="77"/>
      <c r="V279" s="77"/>
      <c r="W279" s="77"/>
      <c r="X279" s="77"/>
      <c r="Y279" s="77"/>
    </row>
    <row r="280" spans="1:25" s="78" customFormat="1" ht="10.5" customHeight="1" x14ac:dyDescent="0.15">
      <c r="A280" s="883" t="s">
        <v>884</v>
      </c>
      <c r="B280" s="78" t="s">
        <v>555</v>
      </c>
      <c r="C280" s="78" t="s">
        <v>555</v>
      </c>
      <c r="D280" s="78" t="s">
        <v>555</v>
      </c>
      <c r="E280" s="78" t="s">
        <v>555</v>
      </c>
      <c r="F280" s="78" t="s">
        <v>555</v>
      </c>
      <c r="G280" s="78" t="s">
        <v>555</v>
      </c>
      <c r="H280" s="78" t="s">
        <v>555</v>
      </c>
      <c r="I280" s="78" t="s">
        <v>555</v>
      </c>
      <c r="J280" s="78" t="s">
        <v>555</v>
      </c>
      <c r="K280" s="78" t="s">
        <v>555</v>
      </c>
      <c r="L280" s="78">
        <v>71047</v>
      </c>
      <c r="M280" s="78">
        <v>153173</v>
      </c>
      <c r="N280" s="78" t="s">
        <v>555</v>
      </c>
      <c r="O280" s="78" t="s">
        <v>555</v>
      </c>
      <c r="P280" s="78" t="s">
        <v>555</v>
      </c>
      <c r="Q280" s="78" t="s">
        <v>555</v>
      </c>
      <c r="R280" s="80" t="s">
        <v>799</v>
      </c>
      <c r="S280" s="77"/>
      <c r="T280" s="77"/>
      <c r="U280" s="77"/>
      <c r="V280" s="77"/>
      <c r="W280" s="77"/>
      <c r="X280" s="77"/>
      <c r="Y280" s="77"/>
    </row>
    <row r="281" spans="1:25" s="78" customFormat="1" ht="10.5" customHeight="1" x14ac:dyDescent="0.15">
      <c r="A281" s="883" t="s">
        <v>881</v>
      </c>
      <c r="B281" s="78" t="s">
        <v>555</v>
      </c>
      <c r="C281" s="78" t="s">
        <v>555</v>
      </c>
      <c r="D281" s="78" t="s">
        <v>555</v>
      </c>
      <c r="E281" s="78" t="s">
        <v>555</v>
      </c>
      <c r="F281" s="78" t="s">
        <v>555</v>
      </c>
      <c r="G281" s="78" t="s">
        <v>555</v>
      </c>
      <c r="H281" s="78" t="s">
        <v>555</v>
      </c>
      <c r="I281" s="78" t="s">
        <v>555</v>
      </c>
      <c r="J281" s="78" t="s">
        <v>555</v>
      </c>
      <c r="K281" s="78" t="s">
        <v>555</v>
      </c>
      <c r="L281" s="78" t="s">
        <v>555</v>
      </c>
      <c r="M281" s="78">
        <v>275143</v>
      </c>
      <c r="N281" s="78">
        <v>81102</v>
      </c>
      <c r="O281" s="78" t="s">
        <v>555</v>
      </c>
      <c r="P281" s="78">
        <v>81102</v>
      </c>
      <c r="Q281" s="78" t="s">
        <v>555</v>
      </c>
      <c r="R281" s="80" t="s">
        <v>86</v>
      </c>
      <c r="S281" s="77"/>
      <c r="T281" s="77"/>
      <c r="U281" s="77"/>
      <c r="V281" s="77"/>
      <c r="W281" s="77"/>
      <c r="X281" s="77"/>
      <c r="Y281" s="77"/>
    </row>
    <row r="282" spans="1:25" s="78" customFormat="1" ht="10.5" customHeight="1" x14ac:dyDescent="0.15">
      <c r="A282" s="884" t="s">
        <v>871</v>
      </c>
      <c r="B282" s="82" t="s">
        <v>555</v>
      </c>
      <c r="C282" s="83" t="s">
        <v>555</v>
      </c>
      <c r="D282" s="83" t="s">
        <v>555</v>
      </c>
      <c r="E282" s="83" t="s">
        <v>555</v>
      </c>
      <c r="F282" s="83" t="s">
        <v>555</v>
      </c>
      <c r="G282" s="83" t="s">
        <v>555</v>
      </c>
      <c r="H282" s="83" t="s">
        <v>555</v>
      </c>
      <c r="I282" s="83" t="s">
        <v>555</v>
      </c>
      <c r="J282" s="83" t="s">
        <v>555</v>
      </c>
      <c r="K282" s="83" t="s">
        <v>555</v>
      </c>
      <c r="L282" s="83" t="s">
        <v>555</v>
      </c>
      <c r="M282" s="83">
        <v>100700</v>
      </c>
      <c r="N282" s="83" t="s">
        <v>555</v>
      </c>
      <c r="O282" s="83" t="s">
        <v>555</v>
      </c>
      <c r="P282" s="83" t="s">
        <v>555</v>
      </c>
      <c r="Q282" s="83" t="s">
        <v>555</v>
      </c>
      <c r="R282" s="84" t="s">
        <v>87</v>
      </c>
      <c r="S282" s="77"/>
      <c r="T282" s="77"/>
      <c r="U282" s="77"/>
      <c r="V282" s="77"/>
      <c r="W282" s="77"/>
      <c r="X282" s="77"/>
      <c r="Y282" s="77"/>
    </row>
    <row r="283" spans="1:25" ht="23.25" customHeight="1" x14ac:dyDescent="0.25">
      <c r="I283" s="85" t="s">
        <v>108</v>
      </c>
      <c r="Q283" s="87" t="s">
        <v>85</v>
      </c>
    </row>
    <row r="284" spans="1:25" s="21" customFormat="1" ht="11.25" customHeight="1" x14ac:dyDescent="0.15">
      <c r="A284" s="70"/>
      <c r="B284" s="86" t="s">
        <v>121</v>
      </c>
      <c r="C284" s="72"/>
      <c r="D284" s="72"/>
      <c r="E284" s="72"/>
      <c r="F284" s="72"/>
      <c r="G284" s="70"/>
      <c r="H284" s="39"/>
      <c r="I284" s="72"/>
      <c r="J284" s="72"/>
      <c r="K284" s="72"/>
      <c r="L284" s="72"/>
      <c r="M284" s="72"/>
      <c r="N284" s="72"/>
      <c r="O284" s="72"/>
      <c r="P284" s="72"/>
      <c r="Q284" s="72"/>
      <c r="R284" s="998" t="s">
        <v>92</v>
      </c>
      <c r="S284" s="19"/>
      <c r="T284" s="19"/>
      <c r="U284" s="19"/>
      <c r="V284" s="19"/>
      <c r="W284" s="19"/>
      <c r="X284" s="19"/>
      <c r="Y284" s="19"/>
    </row>
    <row r="285" spans="1:25" s="73" customFormat="1" ht="28.5" customHeight="1" x14ac:dyDescent="0.15">
      <c r="A285" s="37" t="s">
        <v>230</v>
      </c>
      <c r="B285" s="44" t="s">
        <v>885</v>
      </c>
      <c r="C285" s="88"/>
      <c r="D285" s="14" t="s">
        <v>195</v>
      </c>
      <c r="E285" s="839" t="s">
        <v>196</v>
      </c>
      <c r="F285" s="20"/>
      <c r="G285" s="88"/>
      <c r="H285" s="16" t="s">
        <v>197</v>
      </c>
      <c r="I285" s="14" t="s">
        <v>198</v>
      </c>
      <c r="J285" s="839" t="s">
        <v>886</v>
      </c>
      <c r="K285" s="20"/>
      <c r="L285" s="88"/>
      <c r="M285" s="839" t="s">
        <v>199</v>
      </c>
      <c r="N285" s="20"/>
      <c r="O285" s="88"/>
      <c r="P285" s="14" t="s">
        <v>544</v>
      </c>
      <c r="Q285" s="839" t="s">
        <v>887</v>
      </c>
      <c r="R285" s="999"/>
      <c r="S285" s="15"/>
      <c r="T285" s="15"/>
      <c r="U285" s="15"/>
      <c r="V285" s="15"/>
      <c r="W285" s="15"/>
      <c r="X285" s="15"/>
      <c r="Y285" s="15"/>
    </row>
    <row r="286" spans="1:25" s="73" customFormat="1" ht="30" customHeight="1" x14ac:dyDescent="0.15">
      <c r="A286" s="37"/>
      <c r="B286" s="14" t="s">
        <v>201</v>
      </c>
      <c r="C286" s="14" t="s">
        <v>543</v>
      </c>
      <c r="D286" s="14" t="s">
        <v>202</v>
      </c>
      <c r="E286" s="16" t="s">
        <v>25</v>
      </c>
      <c r="F286" s="14" t="s">
        <v>203</v>
      </c>
      <c r="G286" s="14" t="s">
        <v>204</v>
      </c>
      <c r="H286" s="16" t="s">
        <v>26</v>
      </c>
      <c r="I286" s="14" t="s">
        <v>205</v>
      </c>
      <c r="J286" s="16" t="s">
        <v>128</v>
      </c>
      <c r="K286" s="14" t="s">
        <v>888</v>
      </c>
      <c r="L286" s="14" t="s">
        <v>889</v>
      </c>
      <c r="M286" s="16" t="s">
        <v>27</v>
      </c>
      <c r="N286" s="14" t="s">
        <v>59</v>
      </c>
      <c r="O286" s="14" t="s">
        <v>209</v>
      </c>
      <c r="P286" s="14" t="s">
        <v>545</v>
      </c>
      <c r="Q286" s="839" t="s">
        <v>890</v>
      </c>
      <c r="R286" s="999"/>
      <c r="S286" s="15"/>
      <c r="T286" s="15"/>
      <c r="U286" s="15"/>
      <c r="V286" s="15"/>
      <c r="W286" s="15"/>
      <c r="X286" s="15"/>
      <c r="Y286" s="15"/>
    </row>
    <row r="287" spans="1:25" s="73" customFormat="1" ht="12" customHeight="1" x14ac:dyDescent="0.15">
      <c r="A287" s="38"/>
      <c r="B287" s="18" t="str">
        <f>PROPER("CASTLA-B")</f>
        <v>Castla-B</v>
      </c>
      <c r="C287" s="18" t="str">
        <f>PROPER("SOUTH-B")</f>
        <v>South-B</v>
      </c>
      <c r="D287" s="18" t="str">
        <f>PROPER("SANT-BAR")</f>
        <v>Sant-Bar</v>
      </c>
      <c r="E287" s="18"/>
      <c r="F287" s="18" t="str">
        <f>PROPER("ORIENTE")</f>
        <v>Oriente</v>
      </c>
      <c r="G287" s="18" t="str">
        <f>PROPER("NAPO")</f>
        <v>Napo</v>
      </c>
      <c r="H287" s="18"/>
      <c r="I287" s="18" t="str">
        <f>PROPER("SAHARA-B")</f>
        <v>Sahara-B</v>
      </c>
      <c r="J287" s="18"/>
      <c r="K287" s="18" t="str">
        <f>PROPER("AMNA")</f>
        <v>Amna</v>
      </c>
      <c r="L287" s="18" t="str">
        <f>PROPER("BU-ATTFL")</f>
        <v>Bu-Attfl</v>
      </c>
      <c r="M287" s="18"/>
      <c r="N287" s="18" t="str">
        <f>PROPER("NILE")</f>
        <v>Nile</v>
      </c>
      <c r="O287" s="18" t="str">
        <f>PROPER("DAR-B")</f>
        <v>Dar-B</v>
      </c>
      <c r="P287" s="18" t="str">
        <f>PROPER("TEN-B")</f>
        <v>Ten-B</v>
      </c>
      <c r="Q287" s="17" t="str">
        <f>PROPER("EBOME")</f>
        <v>Ebome</v>
      </c>
      <c r="R287" s="1000"/>
      <c r="S287" s="15"/>
      <c r="T287" s="15"/>
      <c r="U287" s="15"/>
      <c r="V287" s="15"/>
      <c r="W287" s="15"/>
      <c r="X287" s="15"/>
      <c r="Y287" s="15"/>
    </row>
    <row r="288" spans="1:25" s="78" customFormat="1" ht="10.5" customHeight="1" x14ac:dyDescent="0.15">
      <c r="A288" s="882" t="s">
        <v>772</v>
      </c>
      <c r="B288" s="74">
        <v>1622209</v>
      </c>
      <c r="C288" s="75" t="s">
        <v>555</v>
      </c>
      <c r="D288" s="75">
        <v>469102</v>
      </c>
      <c r="E288" s="75">
        <v>1615374</v>
      </c>
      <c r="F288" s="75">
        <v>62710</v>
      </c>
      <c r="G288" s="75">
        <v>1552664</v>
      </c>
      <c r="H288" s="75">
        <v>2250413</v>
      </c>
      <c r="I288" s="75" t="s">
        <v>555</v>
      </c>
      <c r="J288" s="75" t="s">
        <v>555</v>
      </c>
      <c r="K288" s="75" t="s">
        <v>555</v>
      </c>
      <c r="L288" s="75" t="s">
        <v>555</v>
      </c>
      <c r="M288" s="75">
        <v>369052</v>
      </c>
      <c r="N288" s="75">
        <v>231837</v>
      </c>
      <c r="O288" s="75">
        <v>137215</v>
      </c>
      <c r="P288" s="75" t="s">
        <v>555</v>
      </c>
      <c r="Q288" s="75" t="s">
        <v>555</v>
      </c>
      <c r="R288" s="76" t="s">
        <v>99</v>
      </c>
      <c r="S288" s="77"/>
      <c r="T288" s="77"/>
      <c r="U288" s="77"/>
      <c r="V288" s="77"/>
      <c r="W288" s="77"/>
      <c r="X288" s="77"/>
      <c r="Y288" s="77"/>
    </row>
    <row r="289" spans="1:25" s="78" customFormat="1" ht="10.5" customHeight="1" x14ac:dyDescent="0.15">
      <c r="A289" s="883" t="s">
        <v>773</v>
      </c>
      <c r="B289" s="78">
        <v>548710</v>
      </c>
      <c r="C289" s="78" t="s">
        <v>555</v>
      </c>
      <c r="D289" s="78">
        <v>160531</v>
      </c>
      <c r="E289" s="78">
        <v>991914</v>
      </c>
      <c r="F289" s="78" t="s">
        <v>555</v>
      </c>
      <c r="G289" s="78">
        <v>991914</v>
      </c>
      <c r="H289" s="78">
        <v>317115</v>
      </c>
      <c r="I289" s="78">
        <v>161036</v>
      </c>
      <c r="J289" s="78" t="s">
        <v>555</v>
      </c>
      <c r="K289" s="78" t="s">
        <v>555</v>
      </c>
      <c r="L289" s="78" t="s">
        <v>555</v>
      </c>
      <c r="M289" s="78">
        <v>47320</v>
      </c>
      <c r="N289" s="78" t="s">
        <v>555</v>
      </c>
      <c r="O289" s="78">
        <v>47320</v>
      </c>
      <c r="P289" s="78" t="s">
        <v>555</v>
      </c>
      <c r="Q289" s="78" t="s">
        <v>555</v>
      </c>
      <c r="R289" s="80" t="s">
        <v>233</v>
      </c>
      <c r="S289" s="77"/>
      <c r="T289" s="77"/>
      <c r="U289" s="77"/>
      <c r="V289" s="77"/>
      <c r="W289" s="77"/>
      <c r="X289" s="77"/>
      <c r="Y289" s="77"/>
    </row>
    <row r="290" spans="1:25" s="78" customFormat="1" ht="10.5" customHeight="1" x14ac:dyDescent="0.15">
      <c r="A290" s="883" t="s">
        <v>774</v>
      </c>
      <c r="B290" s="78">
        <v>380110</v>
      </c>
      <c r="C290" s="78">
        <v>63819</v>
      </c>
      <c r="D290" s="78">
        <v>475238</v>
      </c>
      <c r="E290" s="78">
        <v>1554376</v>
      </c>
      <c r="F290" s="78" t="s">
        <v>555</v>
      </c>
      <c r="G290" s="78">
        <v>1554376</v>
      </c>
      <c r="H290" s="78">
        <v>795611</v>
      </c>
      <c r="I290" s="78">
        <v>26917</v>
      </c>
      <c r="J290" s="78" t="s">
        <v>555</v>
      </c>
      <c r="K290" s="78" t="s">
        <v>555</v>
      </c>
      <c r="L290" s="78" t="s">
        <v>555</v>
      </c>
      <c r="M290" s="78" t="s">
        <v>555</v>
      </c>
      <c r="N290" s="78" t="s">
        <v>555</v>
      </c>
      <c r="O290" s="78" t="s">
        <v>555</v>
      </c>
      <c r="P290" s="78">
        <v>157618</v>
      </c>
      <c r="Q290" s="78" t="s">
        <v>555</v>
      </c>
      <c r="R290" s="80" t="s">
        <v>529</v>
      </c>
      <c r="S290" s="77"/>
      <c r="T290" s="77"/>
      <c r="U290" s="77"/>
      <c r="V290" s="77"/>
      <c r="W290" s="77"/>
      <c r="X290" s="77"/>
      <c r="Y290" s="77"/>
    </row>
    <row r="291" spans="1:25" s="78" customFormat="1" ht="10.5" customHeight="1" x14ac:dyDescent="0.15">
      <c r="A291" s="883" t="s">
        <v>804</v>
      </c>
      <c r="B291" s="78">
        <v>185818</v>
      </c>
      <c r="C291" s="78" t="s">
        <v>555</v>
      </c>
      <c r="D291" s="78" t="s">
        <v>555</v>
      </c>
      <c r="E291" s="78">
        <v>1697774</v>
      </c>
      <c r="F291" s="78" t="s">
        <v>555</v>
      </c>
      <c r="G291" s="78">
        <v>1697774</v>
      </c>
      <c r="H291" s="78">
        <v>619926</v>
      </c>
      <c r="I291" s="78">
        <v>202159</v>
      </c>
      <c r="J291" s="78" t="s">
        <v>555</v>
      </c>
      <c r="K291" s="78" t="s">
        <v>555</v>
      </c>
      <c r="L291" s="78" t="s">
        <v>555</v>
      </c>
      <c r="M291" s="78" t="s">
        <v>555</v>
      </c>
      <c r="N291" s="78" t="s">
        <v>555</v>
      </c>
      <c r="O291" s="78" t="s">
        <v>555</v>
      </c>
      <c r="P291" s="78" t="s">
        <v>555</v>
      </c>
      <c r="Q291" s="78" t="s">
        <v>555</v>
      </c>
      <c r="R291" s="80" t="s">
        <v>599</v>
      </c>
      <c r="S291" s="77"/>
      <c r="T291" s="77"/>
      <c r="U291" s="77"/>
      <c r="V291" s="77"/>
      <c r="W291" s="77"/>
      <c r="X291" s="77"/>
      <c r="Y291" s="77"/>
    </row>
    <row r="292" spans="1:25" s="78" customFormat="1" ht="10.5" customHeight="1" x14ac:dyDescent="0.15">
      <c r="A292" s="883" t="s">
        <v>776</v>
      </c>
      <c r="B292" s="78">
        <v>158877</v>
      </c>
      <c r="C292" s="78" t="s">
        <v>555</v>
      </c>
      <c r="D292" s="78" t="s">
        <v>555</v>
      </c>
      <c r="E292" s="78">
        <v>2200792</v>
      </c>
      <c r="F292" s="78">
        <v>119843</v>
      </c>
      <c r="G292" s="78">
        <v>2080949</v>
      </c>
      <c r="H292" s="78">
        <v>742099</v>
      </c>
      <c r="I292" s="78">
        <v>498520</v>
      </c>
      <c r="J292" s="78" t="s">
        <v>555</v>
      </c>
      <c r="K292" s="78" t="s">
        <v>555</v>
      </c>
      <c r="L292" s="78" t="s">
        <v>555</v>
      </c>
      <c r="M292" s="78" t="s">
        <v>555</v>
      </c>
      <c r="N292" s="78" t="s">
        <v>555</v>
      </c>
      <c r="O292" s="78" t="s">
        <v>555</v>
      </c>
      <c r="P292" s="78" t="s">
        <v>555</v>
      </c>
      <c r="Q292" s="78">
        <v>58730</v>
      </c>
      <c r="R292" s="80" t="s">
        <v>777</v>
      </c>
      <c r="S292" s="77"/>
      <c r="T292" s="77"/>
      <c r="U292" s="77"/>
      <c r="V292" s="77"/>
      <c r="W292" s="77"/>
      <c r="X292" s="77"/>
      <c r="Y292" s="77"/>
    </row>
    <row r="293" spans="1:25" s="78" customFormat="1" ht="10.5" customHeight="1" x14ac:dyDescent="0.15">
      <c r="A293" s="883"/>
      <c r="R293" s="80"/>
      <c r="S293" s="77"/>
      <c r="T293" s="77"/>
      <c r="U293" s="77"/>
      <c r="V293" s="77"/>
      <c r="W293" s="77"/>
      <c r="X293" s="77"/>
      <c r="Y293" s="77"/>
    </row>
    <row r="294" spans="1:25" s="78" customFormat="1" ht="10.5" customHeight="1" x14ac:dyDescent="0.15">
      <c r="A294" s="883" t="s">
        <v>738</v>
      </c>
      <c r="B294" s="78">
        <v>265915</v>
      </c>
      <c r="C294" s="78" t="s">
        <v>555</v>
      </c>
      <c r="D294" s="78" t="s">
        <v>555</v>
      </c>
      <c r="E294" s="78">
        <v>1684704</v>
      </c>
      <c r="F294" s="78" t="s">
        <v>555</v>
      </c>
      <c r="G294" s="78">
        <v>1684704</v>
      </c>
      <c r="H294" s="78">
        <v>757250</v>
      </c>
      <c r="I294" s="78">
        <v>358340</v>
      </c>
      <c r="J294" s="78" t="s">
        <v>555</v>
      </c>
      <c r="K294" s="78" t="s">
        <v>555</v>
      </c>
      <c r="L294" s="78" t="s">
        <v>555</v>
      </c>
      <c r="M294" s="78" t="s">
        <v>555</v>
      </c>
      <c r="N294" s="78" t="s">
        <v>555</v>
      </c>
      <c r="O294" s="78" t="s">
        <v>555</v>
      </c>
      <c r="P294" s="78" t="s">
        <v>555</v>
      </c>
      <c r="Q294" s="78" t="s">
        <v>555</v>
      </c>
      <c r="R294" s="80" t="s">
        <v>600</v>
      </c>
      <c r="S294" s="77"/>
      <c r="T294" s="77"/>
      <c r="U294" s="77"/>
      <c r="V294" s="77"/>
      <c r="W294" s="77"/>
      <c r="X294" s="77"/>
      <c r="Y294" s="77"/>
    </row>
    <row r="295" spans="1:25" s="78" customFormat="1" ht="10.5" customHeight="1" x14ac:dyDescent="0.15">
      <c r="A295" s="883" t="s">
        <v>778</v>
      </c>
      <c r="B295" s="78" t="s">
        <v>555</v>
      </c>
      <c r="C295" s="78" t="s">
        <v>555</v>
      </c>
      <c r="D295" s="78" t="s">
        <v>555</v>
      </c>
      <c r="E295" s="78">
        <v>2191028</v>
      </c>
      <c r="F295" s="78">
        <v>119843</v>
      </c>
      <c r="G295" s="78">
        <v>2071185</v>
      </c>
      <c r="H295" s="78">
        <v>798640</v>
      </c>
      <c r="I295" s="78">
        <v>503445</v>
      </c>
      <c r="J295" s="78">
        <v>51616</v>
      </c>
      <c r="K295" s="78">
        <v>26414</v>
      </c>
      <c r="L295" s="78">
        <v>25202</v>
      </c>
      <c r="M295" s="78" t="s">
        <v>555</v>
      </c>
      <c r="N295" s="78" t="s">
        <v>555</v>
      </c>
      <c r="O295" s="78" t="s">
        <v>555</v>
      </c>
      <c r="P295" s="78" t="s">
        <v>555</v>
      </c>
      <c r="Q295" s="78">
        <v>58730</v>
      </c>
      <c r="R295" s="80" t="s">
        <v>779</v>
      </c>
      <c r="S295" s="77"/>
      <c r="T295" s="77"/>
      <c r="U295" s="77"/>
      <c r="V295" s="77"/>
      <c r="W295" s="77"/>
      <c r="X295" s="77"/>
      <c r="Y295" s="77"/>
    </row>
    <row r="296" spans="1:25" s="78" customFormat="1" ht="10.5" customHeight="1" x14ac:dyDescent="0.15">
      <c r="A296" s="883"/>
      <c r="R296" s="80"/>
      <c r="S296" s="77"/>
      <c r="T296" s="77"/>
      <c r="U296" s="77"/>
      <c r="V296" s="77"/>
      <c r="W296" s="77"/>
      <c r="X296" s="77"/>
      <c r="Y296" s="77"/>
    </row>
    <row r="297" spans="1:25" s="78" customFormat="1" ht="10.5" customHeight="1" x14ac:dyDescent="0.15">
      <c r="A297" s="883" t="s">
        <v>780</v>
      </c>
      <c r="B297" s="78">
        <v>158877</v>
      </c>
      <c r="C297" s="78" t="s">
        <v>555</v>
      </c>
      <c r="D297" s="78" t="s">
        <v>555</v>
      </c>
      <c r="E297" s="78">
        <v>457678</v>
      </c>
      <c r="F297" s="78" t="s">
        <v>555</v>
      </c>
      <c r="G297" s="78">
        <v>457678</v>
      </c>
      <c r="H297" s="78">
        <v>156181</v>
      </c>
      <c r="I297" s="78">
        <v>156181</v>
      </c>
      <c r="J297" s="78" t="s">
        <v>555</v>
      </c>
      <c r="K297" s="78" t="s">
        <v>555</v>
      </c>
      <c r="L297" s="78" t="s">
        <v>555</v>
      </c>
      <c r="M297" s="78" t="s">
        <v>555</v>
      </c>
      <c r="N297" s="78" t="s">
        <v>555</v>
      </c>
      <c r="O297" s="78" t="s">
        <v>555</v>
      </c>
      <c r="P297" s="78" t="s">
        <v>555</v>
      </c>
      <c r="Q297" s="78" t="s">
        <v>555</v>
      </c>
      <c r="R297" s="80" t="s">
        <v>601</v>
      </c>
      <c r="S297" s="77"/>
      <c r="T297" s="77"/>
      <c r="U297" s="77"/>
      <c r="V297" s="77"/>
      <c r="W297" s="77"/>
      <c r="X297" s="77"/>
      <c r="Y297" s="77"/>
    </row>
    <row r="298" spans="1:25" s="78" customFormat="1" ht="10.5" customHeight="1" x14ac:dyDescent="0.15">
      <c r="A298" s="883" t="s">
        <v>781</v>
      </c>
      <c r="B298" s="78" t="s">
        <v>555</v>
      </c>
      <c r="C298" s="78" t="s">
        <v>555</v>
      </c>
      <c r="D298" s="78" t="s">
        <v>555</v>
      </c>
      <c r="E298" s="78">
        <v>664508</v>
      </c>
      <c r="F298" s="78">
        <v>59792</v>
      </c>
      <c r="G298" s="78">
        <v>604716</v>
      </c>
      <c r="H298" s="78">
        <v>139044</v>
      </c>
      <c r="I298" s="78">
        <v>80314</v>
      </c>
      <c r="J298" s="78" t="s">
        <v>555</v>
      </c>
      <c r="K298" s="78" t="s">
        <v>555</v>
      </c>
      <c r="L298" s="78" t="s">
        <v>555</v>
      </c>
      <c r="M298" s="78" t="s">
        <v>555</v>
      </c>
      <c r="N298" s="78" t="s">
        <v>555</v>
      </c>
      <c r="O298" s="78" t="s">
        <v>555</v>
      </c>
      <c r="P298" s="78" t="s">
        <v>555</v>
      </c>
      <c r="Q298" s="78">
        <v>58730</v>
      </c>
      <c r="R298" s="80" t="s">
        <v>100</v>
      </c>
      <c r="S298" s="77"/>
      <c r="T298" s="77"/>
      <c r="U298" s="77"/>
      <c r="V298" s="77"/>
      <c r="W298" s="77"/>
      <c r="X298" s="77"/>
      <c r="Y298" s="77"/>
    </row>
    <row r="299" spans="1:25" s="78" customFormat="1" ht="10.5" customHeight="1" x14ac:dyDescent="0.15">
      <c r="A299" s="883" t="s">
        <v>819</v>
      </c>
      <c r="B299" s="78" t="s">
        <v>555</v>
      </c>
      <c r="C299" s="78" t="s">
        <v>555</v>
      </c>
      <c r="D299" s="78" t="s">
        <v>555</v>
      </c>
      <c r="E299" s="78">
        <v>738601</v>
      </c>
      <c r="F299" s="78">
        <v>60051</v>
      </c>
      <c r="G299" s="78">
        <v>678550</v>
      </c>
      <c r="H299" s="78">
        <v>91612</v>
      </c>
      <c r="I299" s="78">
        <v>49626</v>
      </c>
      <c r="J299" s="78" t="s">
        <v>555</v>
      </c>
      <c r="K299" s="78" t="s">
        <v>555</v>
      </c>
      <c r="L299" s="78" t="s">
        <v>555</v>
      </c>
      <c r="M299" s="78" t="s">
        <v>555</v>
      </c>
      <c r="N299" s="78" t="s">
        <v>555</v>
      </c>
      <c r="O299" s="78" t="s">
        <v>555</v>
      </c>
      <c r="P299" s="78" t="s">
        <v>555</v>
      </c>
      <c r="Q299" s="78" t="s">
        <v>555</v>
      </c>
      <c r="R299" s="80" t="s">
        <v>101</v>
      </c>
      <c r="S299" s="77"/>
      <c r="T299" s="77"/>
      <c r="U299" s="77"/>
      <c r="V299" s="77"/>
      <c r="W299" s="77"/>
      <c r="X299" s="77"/>
      <c r="Y299" s="77"/>
    </row>
    <row r="300" spans="1:25" s="78" customFormat="1" ht="10.5" customHeight="1" x14ac:dyDescent="0.15">
      <c r="A300" s="883" t="s">
        <v>783</v>
      </c>
      <c r="B300" s="78" t="s">
        <v>555</v>
      </c>
      <c r="C300" s="78" t="s">
        <v>555</v>
      </c>
      <c r="D300" s="78" t="s">
        <v>555</v>
      </c>
      <c r="E300" s="78">
        <v>340005</v>
      </c>
      <c r="F300" s="78" t="s">
        <v>555</v>
      </c>
      <c r="G300" s="78">
        <v>340005</v>
      </c>
      <c r="H300" s="78">
        <v>355262</v>
      </c>
      <c r="I300" s="78">
        <v>212399</v>
      </c>
      <c r="J300" s="78" t="s">
        <v>555</v>
      </c>
      <c r="K300" s="78" t="s">
        <v>555</v>
      </c>
      <c r="L300" s="78" t="s">
        <v>555</v>
      </c>
      <c r="M300" s="78" t="s">
        <v>555</v>
      </c>
      <c r="N300" s="78" t="s">
        <v>555</v>
      </c>
      <c r="O300" s="78" t="s">
        <v>555</v>
      </c>
      <c r="P300" s="78" t="s">
        <v>555</v>
      </c>
      <c r="Q300" s="78" t="s">
        <v>555</v>
      </c>
      <c r="R300" s="80" t="s">
        <v>102</v>
      </c>
      <c r="S300" s="77"/>
      <c r="T300" s="77"/>
      <c r="U300" s="77"/>
      <c r="V300" s="77"/>
      <c r="W300" s="77"/>
      <c r="X300" s="77"/>
      <c r="Y300" s="77"/>
    </row>
    <row r="301" spans="1:25" s="78" customFormat="1" ht="10.5" customHeight="1" x14ac:dyDescent="0.15">
      <c r="A301" s="883" t="s">
        <v>784</v>
      </c>
      <c r="B301" s="78" t="s">
        <v>555</v>
      </c>
      <c r="C301" s="78" t="s">
        <v>555</v>
      </c>
      <c r="D301" s="78" t="s">
        <v>555</v>
      </c>
      <c r="E301" s="78">
        <v>447914</v>
      </c>
      <c r="F301" s="78" t="s">
        <v>555</v>
      </c>
      <c r="G301" s="78">
        <v>447914</v>
      </c>
      <c r="H301" s="78">
        <v>212722</v>
      </c>
      <c r="I301" s="78">
        <v>161106</v>
      </c>
      <c r="J301" s="78">
        <v>51616</v>
      </c>
      <c r="K301" s="78">
        <v>26414</v>
      </c>
      <c r="L301" s="78">
        <v>25202</v>
      </c>
      <c r="M301" s="78" t="s">
        <v>555</v>
      </c>
      <c r="N301" s="78" t="s">
        <v>555</v>
      </c>
      <c r="O301" s="78" t="s">
        <v>555</v>
      </c>
      <c r="P301" s="78" t="s">
        <v>555</v>
      </c>
      <c r="Q301" s="78" t="s">
        <v>555</v>
      </c>
      <c r="R301" s="80" t="s">
        <v>785</v>
      </c>
      <c r="S301" s="77"/>
      <c r="T301" s="77"/>
      <c r="U301" s="77"/>
      <c r="V301" s="77"/>
      <c r="W301" s="77"/>
      <c r="X301" s="77"/>
      <c r="Y301" s="77"/>
    </row>
    <row r="302" spans="1:25" s="78" customFormat="1" ht="10.5" customHeight="1" x14ac:dyDescent="0.15">
      <c r="A302" s="883"/>
      <c r="R302" s="80"/>
      <c r="S302" s="77"/>
      <c r="T302" s="77"/>
      <c r="U302" s="77"/>
      <c r="V302" s="77"/>
      <c r="W302" s="77"/>
      <c r="X302" s="77"/>
      <c r="Y302" s="77"/>
    </row>
    <row r="303" spans="1:25" s="78" customFormat="1" ht="10.5" customHeight="1" x14ac:dyDescent="0.15">
      <c r="A303" s="883" t="s">
        <v>786</v>
      </c>
      <c r="B303" s="78">
        <v>158877</v>
      </c>
      <c r="C303" s="78" t="s">
        <v>555</v>
      </c>
      <c r="D303" s="78" t="s">
        <v>555</v>
      </c>
      <c r="E303" s="78">
        <v>113646</v>
      </c>
      <c r="F303" s="78" t="s">
        <v>555</v>
      </c>
      <c r="G303" s="78">
        <v>113646</v>
      </c>
      <c r="H303" s="78" t="s">
        <v>555</v>
      </c>
      <c r="I303" s="78" t="s">
        <v>555</v>
      </c>
      <c r="J303" s="78" t="s">
        <v>555</v>
      </c>
      <c r="K303" s="78" t="s">
        <v>555</v>
      </c>
      <c r="L303" s="78" t="s">
        <v>555</v>
      </c>
      <c r="M303" s="78" t="s">
        <v>555</v>
      </c>
      <c r="N303" s="78" t="s">
        <v>555</v>
      </c>
      <c r="O303" s="78" t="s">
        <v>555</v>
      </c>
      <c r="P303" s="78" t="s">
        <v>555</v>
      </c>
      <c r="Q303" s="78" t="s">
        <v>555</v>
      </c>
      <c r="R303" s="80" t="s">
        <v>602</v>
      </c>
      <c r="S303" s="77"/>
      <c r="T303" s="77"/>
      <c r="U303" s="77"/>
      <c r="V303" s="77"/>
      <c r="W303" s="77"/>
      <c r="X303" s="77"/>
      <c r="Y303" s="77"/>
    </row>
    <row r="304" spans="1:25" s="78" customFormat="1" ht="10.5" customHeight="1" x14ac:dyDescent="0.15">
      <c r="A304" s="883" t="s">
        <v>787</v>
      </c>
      <c r="B304" s="78" t="s">
        <v>555</v>
      </c>
      <c r="C304" s="78" t="s">
        <v>555</v>
      </c>
      <c r="D304" s="78" t="s">
        <v>555</v>
      </c>
      <c r="E304" s="78">
        <v>227051</v>
      </c>
      <c r="F304" s="78" t="s">
        <v>555</v>
      </c>
      <c r="G304" s="78">
        <v>227051</v>
      </c>
      <c r="H304" s="78">
        <v>50185</v>
      </c>
      <c r="I304" s="78">
        <v>50185</v>
      </c>
      <c r="J304" s="78" t="s">
        <v>555</v>
      </c>
      <c r="K304" s="78" t="s">
        <v>555</v>
      </c>
      <c r="L304" s="78" t="s">
        <v>555</v>
      </c>
      <c r="M304" s="78" t="s">
        <v>555</v>
      </c>
      <c r="N304" s="78" t="s">
        <v>555</v>
      </c>
      <c r="O304" s="78" t="s">
        <v>555</v>
      </c>
      <c r="P304" s="78" t="s">
        <v>555</v>
      </c>
      <c r="Q304" s="78" t="s">
        <v>555</v>
      </c>
      <c r="R304" s="80" t="s">
        <v>86</v>
      </c>
      <c r="S304" s="77"/>
      <c r="T304" s="77"/>
      <c r="U304" s="77"/>
      <c r="V304" s="77"/>
      <c r="W304" s="77"/>
      <c r="X304" s="77"/>
      <c r="Y304" s="77"/>
    </row>
    <row r="305" spans="1:25" s="78" customFormat="1" ht="10.5" customHeight="1" x14ac:dyDescent="0.15">
      <c r="A305" s="883" t="s">
        <v>800</v>
      </c>
      <c r="B305" s="78" t="s">
        <v>555</v>
      </c>
      <c r="C305" s="78" t="s">
        <v>555</v>
      </c>
      <c r="D305" s="78" t="s">
        <v>555</v>
      </c>
      <c r="E305" s="78">
        <v>116981</v>
      </c>
      <c r="F305" s="78" t="s">
        <v>555</v>
      </c>
      <c r="G305" s="78">
        <v>116981</v>
      </c>
      <c r="H305" s="78">
        <v>105996</v>
      </c>
      <c r="I305" s="78">
        <v>105996</v>
      </c>
      <c r="J305" s="78" t="s">
        <v>555</v>
      </c>
      <c r="K305" s="78" t="s">
        <v>555</v>
      </c>
      <c r="L305" s="78" t="s">
        <v>555</v>
      </c>
      <c r="M305" s="78" t="s">
        <v>555</v>
      </c>
      <c r="N305" s="78" t="s">
        <v>555</v>
      </c>
      <c r="O305" s="78" t="s">
        <v>555</v>
      </c>
      <c r="P305" s="78" t="s">
        <v>555</v>
      </c>
      <c r="Q305" s="78" t="s">
        <v>555</v>
      </c>
      <c r="R305" s="80" t="s">
        <v>87</v>
      </c>
      <c r="S305" s="77"/>
      <c r="T305" s="77"/>
      <c r="U305" s="77"/>
      <c r="V305" s="77"/>
      <c r="W305" s="77"/>
      <c r="X305" s="77"/>
      <c r="Y305" s="77"/>
    </row>
    <row r="306" spans="1:25" s="78" customFormat="1" ht="10.5" customHeight="1" x14ac:dyDescent="0.15">
      <c r="A306" s="883" t="s">
        <v>789</v>
      </c>
      <c r="B306" s="78" t="s">
        <v>555</v>
      </c>
      <c r="C306" s="78" t="s">
        <v>555</v>
      </c>
      <c r="D306" s="78" t="s">
        <v>555</v>
      </c>
      <c r="E306" s="78">
        <v>191967</v>
      </c>
      <c r="F306" s="78" t="s">
        <v>555</v>
      </c>
      <c r="G306" s="78">
        <v>191967</v>
      </c>
      <c r="H306" s="78" t="s">
        <v>555</v>
      </c>
      <c r="I306" s="78" t="s">
        <v>555</v>
      </c>
      <c r="J306" s="78" t="s">
        <v>555</v>
      </c>
      <c r="K306" s="78" t="s">
        <v>555</v>
      </c>
      <c r="L306" s="78" t="s">
        <v>555</v>
      </c>
      <c r="M306" s="78" t="s">
        <v>555</v>
      </c>
      <c r="N306" s="78" t="s">
        <v>555</v>
      </c>
      <c r="O306" s="78" t="s">
        <v>555</v>
      </c>
      <c r="P306" s="78" t="s">
        <v>555</v>
      </c>
      <c r="Q306" s="78" t="s">
        <v>555</v>
      </c>
      <c r="R306" s="80" t="s">
        <v>88</v>
      </c>
      <c r="S306" s="77"/>
      <c r="T306" s="77"/>
      <c r="U306" s="77"/>
      <c r="V306" s="77"/>
      <c r="W306" s="77"/>
      <c r="X306" s="77"/>
      <c r="Y306" s="77"/>
    </row>
    <row r="307" spans="1:25" s="78" customFormat="1" ht="10.5" customHeight="1" x14ac:dyDescent="0.15">
      <c r="A307" s="883" t="s">
        <v>823</v>
      </c>
      <c r="B307" s="78" t="s">
        <v>555</v>
      </c>
      <c r="C307" s="78" t="s">
        <v>555</v>
      </c>
      <c r="D307" s="78" t="s">
        <v>555</v>
      </c>
      <c r="E307" s="78">
        <v>240609</v>
      </c>
      <c r="F307" s="78">
        <v>59792</v>
      </c>
      <c r="G307" s="78">
        <v>180817</v>
      </c>
      <c r="H307" s="78">
        <v>108459</v>
      </c>
      <c r="I307" s="78">
        <v>49729</v>
      </c>
      <c r="J307" s="78" t="s">
        <v>555</v>
      </c>
      <c r="K307" s="78" t="s">
        <v>555</v>
      </c>
      <c r="L307" s="78" t="s">
        <v>555</v>
      </c>
      <c r="M307" s="78" t="s">
        <v>555</v>
      </c>
      <c r="N307" s="78" t="s">
        <v>555</v>
      </c>
      <c r="O307" s="78" t="s">
        <v>555</v>
      </c>
      <c r="P307" s="78" t="s">
        <v>555</v>
      </c>
      <c r="Q307" s="78">
        <v>58730</v>
      </c>
      <c r="R307" s="81" t="s">
        <v>103</v>
      </c>
      <c r="S307" s="77"/>
      <c r="T307" s="77"/>
      <c r="U307" s="77"/>
      <c r="V307" s="77"/>
      <c r="W307" s="77"/>
      <c r="X307" s="77"/>
      <c r="Y307" s="77"/>
    </row>
    <row r="308" spans="1:25" s="78" customFormat="1" ht="10.5" customHeight="1" x14ac:dyDescent="0.15">
      <c r="A308" s="883" t="s">
        <v>791</v>
      </c>
      <c r="B308" s="78" t="s">
        <v>555</v>
      </c>
      <c r="C308" s="78" t="s">
        <v>555</v>
      </c>
      <c r="D308" s="78" t="s">
        <v>555</v>
      </c>
      <c r="E308" s="78">
        <v>231932</v>
      </c>
      <c r="F308" s="78" t="s">
        <v>555</v>
      </c>
      <c r="G308" s="78">
        <v>231932</v>
      </c>
      <c r="H308" s="78">
        <v>30585</v>
      </c>
      <c r="I308" s="78">
        <v>30585</v>
      </c>
      <c r="J308" s="78" t="s">
        <v>555</v>
      </c>
      <c r="K308" s="78" t="s">
        <v>555</v>
      </c>
      <c r="L308" s="78" t="s">
        <v>555</v>
      </c>
      <c r="M308" s="78" t="s">
        <v>555</v>
      </c>
      <c r="N308" s="78" t="s">
        <v>555</v>
      </c>
      <c r="O308" s="78" t="s">
        <v>555</v>
      </c>
      <c r="P308" s="78" t="s">
        <v>555</v>
      </c>
      <c r="Q308" s="78" t="s">
        <v>555</v>
      </c>
      <c r="R308" s="80" t="s">
        <v>104</v>
      </c>
      <c r="S308" s="77"/>
      <c r="T308" s="77"/>
      <c r="U308" s="77"/>
      <c r="V308" s="77"/>
      <c r="W308" s="77"/>
      <c r="X308" s="77"/>
      <c r="Y308" s="77"/>
    </row>
    <row r="309" spans="1:25" s="78" customFormat="1" ht="10.5" customHeight="1" x14ac:dyDescent="0.15">
      <c r="A309" s="883" t="s">
        <v>806</v>
      </c>
      <c r="B309" s="78" t="s">
        <v>555</v>
      </c>
      <c r="C309" s="78" t="s">
        <v>555</v>
      </c>
      <c r="D309" s="78" t="s">
        <v>555</v>
      </c>
      <c r="E309" s="78">
        <v>375074</v>
      </c>
      <c r="F309" s="78">
        <v>60051</v>
      </c>
      <c r="G309" s="78">
        <v>315023</v>
      </c>
      <c r="H309" s="78">
        <v>49626</v>
      </c>
      <c r="I309" s="78">
        <v>49626</v>
      </c>
      <c r="J309" s="78" t="s">
        <v>555</v>
      </c>
      <c r="K309" s="78" t="s">
        <v>555</v>
      </c>
      <c r="L309" s="78" t="s">
        <v>555</v>
      </c>
      <c r="M309" s="78" t="s">
        <v>555</v>
      </c>
      <c r="N309" s="78" t="s">
        <v>555</v>
      </c>
      <c r="O309" s="78" t="s">
        <v>555</v>
      </c>
      <c r="P309" s="78" t="s">
        <v>555</v>
      </c>
      <c r="Q309" s="78" t="s">
        <v>555</v>
      </c>
      <c r="R309" s="80" t="s">
        <v>105</v>
      </c>
      <c r="S309" s="77"/>
      <c r="T309" s="77"/>
      <c r="U309" s="77"/>
      <c r="V309" s="77"/>
      <c r="W309" s="77"/>
      <c r="X309" s="77"/>
      <c r="Y309" s="77"/>
    </row>
    <row r="310" spans="1:25" s="78" customFormat="1" ht="10.5" customHeight="1" x14ac:dyDescent="0.15">
      <c r="A310" s="883" t="s">
        <v>793</v>
      </c>
      <c r="B310" s="78" t="s">
        <v>555</v>
      </c>
      <c r="C310" s="78" t="s">
        <v>555</v>
      </c>
      <c r="D310" s="78" t="s">
        <v>555</v>
      </c>
      <c r="E310" s="78">
        <v>267514</v>
      </c>
      <c r="F310" s="78" t="s">
        <v>555</v>
      </c>
      <c r="G310" s="78">
        <v>267514</v>
      </c>
      <c r="H310" s="78">
        <v>41986</v>
      </c>
      <c r="I310" s="78" t="s">
        <v>555</v>
      </c>
      <c r="J310" s="78" t="s">
        <v>555</v>
      </c>
      <c r="K310" s="78" t="s">
        <v>555</v>
      </c>
      <c r="L310" s="78" t="s">
        <v>555</v>
      </c>
      <c r="M310" s="78" t="s">
        <v>555</v>
      </c>
      <c r="N310" s="78" t="s">
        <v>555</v>
      </c>
      <c r="O310" s="78" t="s">
        <v>555</v>
      </c>
      <c r="P310" s="78" t="s">
        <v>555</v>
      </c>
      <c r="Q310" s="78" t="s">
        <v>555</v>
      </c>
      <c r="R310" s="80" t="s">
        <v>106</v>
      </c>
      <c r="S310" s="77"/>
      <c r="T310" s="77"/>
      <c r="U310" s="77"/>
      <c r="V310" s="77"/>
      <c r="W310" s="77"/>
      <c r="X310" s="77"/>
      <c r="Y310" s="77"/>
    </row>
    <row r="311" spans="1:25" s="78" customFormat="1" ht="10.5" customHeight="1" x14ac:dyDescent="0.15">
      <c r="A311" s="883" t="s">
        <v>794</v>
      </c>
      <c r="B311" s="78" t="s">
        <v>555</v>
      </c>
      <c r="C311" s="78" t="s">
        <v>555</v>
      </c>
      <c r="D311" s="78" t="s">
        <v>555</v>
      </c>
      <c r="E311" s="78">
        <v>96013</v>
      </c>
      <c r="F311" s="78" t="s">
        <v>555</v>
      </c>
      <c r="G311" s="78">
        <v>96013</v>
      </c>
      <c r="H311" s="78" t="s">
        <v>555</v>
      </c>
      <c r="I311" s="78" t="s">
        <v>555</v>
      </c>
      <c r="J311" s="78" t="s">
        <v>555</v>
      </c>
      <c r="K311" s="78" t="s">
        <v>555</v>
      </c>
      <c r="L311" s="78" t="s">
        <v>555</v>
      </c>
      <c r="M311" s="78" t="s">
        <v>555</v>
      </c>
      <c r="N311" s="78" t="s">
        <v>555</v>
      </c>
      <c r="O311" s="78" t="s">
        <v>555</v>
      </c>
      <c r="P311" s="78" t="s">
        <v>555</v>
      </c>
      <c r="Q311" s="78" t="s">
        <v>555</v>
      </c>
      <c r="R311" s="80" t="s">
        <v>107</v>
      </c>
      <c r="S311" s="77"/>
      <c r="T311" s="77"/>
      <c r="U311" s="77"/>
      <c r="V311" s="77"/>
      <c r="W311" s="77"/>
      <c r="X311" s="77"/>
      <c r="Y311" s="77"/>
    </row>
    <row r="312" spans="1:25" s="78" customFormat="1" ht="10.5" customHeight="1" x14ac:dyDescent="0.15">
      <c r="A312" s="883" t="s">
        <v>814</v>
      </c>
      <c r="B312" s="78" t="s">
        <v>555</v>
      </c>
      <c r="C312" s="78" t="s">
        <v>555</v>
      </c>
      <c r="D312" s="78" t="s">
        <v>555</v>
      </c>
      <c r="E312" s="78">
        <v>99621</v>
      </c>
      <c r="F312" s="78" t="s">
        <v>555</v>
      </c>
      <c r="G312" s="78">
        <v>99621</v>
      </c>
      <c r="H312" s="78">
        <v>196125</v>
      </c>
      <c r="I312" s="78">
        <v>112686</v>
      </c>
      <c r="J312" s="78" t="s">
        <v>555</v>
      </c>
      <c r="K312" s="78" t="s">
        <v>555</v>
      </c>
      <c r="L312" s="78" t="s">
        <v>555</v>
      </c>
      <c r="M312" s="78" t="s">
        <v>555</v>
      </c>
      <c r="N312" s="78" t="s">
        <v>555</v>
      </c>
      <c r="O312" s="78" t="s">
        <v>555</v>
      </c>
      <c r="P312" s="78" t="s">
        <v>555</v>
      </c>
      <c r="Q312" s="78" t="s">
        <v>555</v>
      </c>
      <c r="R312" s="80" t="s">
        <v>89</v>
      </c>
      <c r="S312" s="77"/>
      <c r="T312" s="77"/>
      <c r="U312" s="77"/>
      <c r="V312" s="77"/>
      <c r="W312" s="77"/>
      <c r="X312" s="77"/>
      <c r="Y312" s="77"/>
    </row>
    <row r="313" spans="1:25" s="78" customFormat="1" ht="10.5" customHeight="1" x14ac:dyDescent="0.15">
      <c r="A313" s="883" t="s">
        <v>796</v>
      </c>
      <c r="B313" s="78" t="s">
        <v>555</v>
      </c>
      <c r="C313" s="78" t="s">
        <v>555</v>
      </c>
      <c r="D313" s="78" t="s">
        <v>555</v>
      </c>
      <c r="E313" s="78" t="s">
        <v>555</v>
      </c>
      <c r="F313" s="78" t="s">
        <v>555</v>
      </c>
      <c r="G313" s="78" t="s">
        <v>555</v>
      </c>
      <c r="H313" s="78">
        <v>159137</v>
      </c>
      <c r="I313" s="78">
        <v>99713</v>
      </c>
      <c r="J313" s="78" t="s">
        <v>555</v>
      </c>
      <c r="K313" s="78" t="s">
        <v>555</v>
      </c>
      <c r="L313" s="78" t="s">
        <v>555</v>
      </c>
      <c r="M313" s="78" t="s">
        <v>555</v>
      </c>
      <c r="N313" s="78" t="s">
        <v>555</v>
      </c>
      <c r="O313" s="78" t="s">
        <v>555</v>
      </c>
      <c r="P313" s="78" t="s">
        <v>555</v>
      </c>
      <c r="Q313" s="78" t="s">
        <v>555</v>
      </c>
      <c r="R313" s="80" t="s">
        <v>90</v>
      </c>
      <c r="S313" s="77"/>
      <c r="T313" s="77"/>
      <c r="U313" s="77"/>
      <c r="V313" s="77"/>
      <c r="W313" s="77"/>
      <c r="X313" s="77"/>
      <c r="Y313" s="77"/>
    </row>
    <row r="314" spans="1:25" s="78" customFormat="1" ht="10.5" customHeight="1" x14ac:dyDescent="0.15">
      <c r="A314" s="883" t="s">
        <v>797</v>
      </c>
      <c r="B314" s="78" t="s">
        <v>555</v>
      </c>
      <c r="C314" s="78" t="s">
        <v>555</v>
      </c>
      <c r="D314" s="78" t="s">
        <v>555</v>
      </c>
      <c r="E314" s="78">
        <v>240384</v>
      </c>
      <c r="F314" s="78" t="s">
        <v>555</v>
      </c>
      <c r="G314" s="78">
        <v>240384</v>
      </c>
      <c r="H314" s="78" t="s">
        <v>555</v>
      </c>
      <c r="I314" s="78" t="s">
        <v>555</v>
      </c>
      <c r="J314" s="78" t="s">
        <v>555</v>
      </c>
      <c r="K314" s="78" t="s">
        <v>555</v>
      </c>
      <c r="L314" s="78" t="s">
        <v>555</v>
      </c>
      <c r="M314" s="78" t="s">
        <v>555</v>
      </c>
      <c r="N314" s="78" t="s">
        <v>555</v>
      </c>
      <c r="O314" s="78" t="s">
        <v>555</v>
      </c>
      <c r="P314" s="78" t="s">
        <v>555</v>
      </c>
      <c r="Q314" s="78" t="s">
        <v>555</v>
      </c>
      <c r="R314" s="80" t="s">
        <v>91</v>
      </c>
      <c r="S314" s="77"/>
      <c r="T314" s="77"/>
      <c r="U314" s="77"/>
      <c r="V314" s="77"/>
      <c r="W314" s="77"/>
      <c r="X314" s="77"/>
      <c r="Y314" s="77"/>
    </row>
    <row r="315" spans="1:25" s="78" customFormat="1" ht="10.5" customHeight="1" x14ac:dyDescent="0.15">
      <c r="A315" s="883" t="s">
        <v>798</v>
      </c>
      <c r="B315" s="78" t="s">
        <v>555</v>
      </c>
      <c r="C315" s="78" t="s">
        <v>555</v>
      </c>
      <c r="D315" s="78" t="s">
        <v>555</v>
      </c>
      <c r="E315" s="78">
        <v>153173</v>
      </c>
      <c r="F315" s="78" t="s">
        <v>555</v>
      </c>
      <c r="G315" s="78">
        <v>153173</v>
      </c>
      <c r="H315" s="78" t="s">
        <v>555</v>
      </c>
      <c r="I315" s="78" t="s">
        <v>555</v>
      </c>
      <c r="J315" s="78" t="s">
        <v>555</v>
      </c>
      <c r="K315" s="78" t="s">
        <v>555</v>
      </c>
      <c r="L315" s="78" t="s">
        <v>555</v>
      </c>
      <c r="M315" s="78" t="s">
        <v>555</v>
      </c>
      <c r="N315" s="78" t="s">
        <v>555</v>
      </c>
      <c r="O315" s="78" t="s">
        <v>555</v>
      </c>
      <c r="P315" s="78" t="s">
        <v>555</v>
      </c>
      <c r="Q315" s="78" t="s">
        <v>555</v>
      </c>
      <c r="R315" s="80" t="s">
        <v>799</v>
      </c>
      <c r="S315" s="77"/>
      <c r="T315" s="77"/>
      <c r="U315" s="77"/>
      <c r="V315" s="77"/>
      <c r="W315" s="77"/>
      <c r="X315" s="77"/>
      <c r="Y315" s="77"/>
    </row>
    <row r="316" spans="1:25" s="78" customFormat="1" ht="10.5" customHeight="1" x14ac:dyDescent="0.15">
      <c r="A316" s="883" t="s">
        <v>787</v>
      </c>
      <c r="B316" s="78" t="s">
        <v>555</v>
      </c>
      <c r="C316" s="78" t="s">
        <v>555</v>
      </c>
      <c r="D316" s="78" t="s">
        <v>555</v>
      </c>
      <c r="E316" s="78">
        <v>194041</v>
      </c>
      <c r="F316" s="78" t="s">
        <v>555</v>
      </c>
      <c r="G316" s="78">
        <v>194041</v>
      </c>
      <c r="H316" s="78">
        <v>212722</v>
      </c>
      <c r="I316" s="78">
        <v>161106</v>
      </c>
      <c r="J316" s="78">
        <v>51616</v>
      </c>
      <c r="K316" s="78">
        <v>26414</v>
      </c>
      <c r="L316" s="78">
        <v>25202</v>
      </c>
      <c r="M316" s="78" t="s">
        <v>555</v>
      </c>
      <c r="N316" s="78" t="s">
        <v>555</v>
      </c>
      <c r="O316" s="78" t="s">
        <v>555</v>
      </c>
      <c r="P316" s="78" t="s">
        <v>555</v>
      </c>
      <c r="Q316" s="78" t="s">
        <v>555</v>
      </c>
      <c r="R316" s="80" t="s">
        <v>86</v>
      </c>
      <c r="S316" s="77"/>
      <c r="T316" s="77"/>
      <c r="U316" s="77"/>
      <c r="V316" s="77"/>
      <c r="W316" s="77"/>
      <c r="X316" s="77"/>
      <c r="Y316" s="77"/>
    </row>
    <row r="317" spans="1:25" s="78" customFormat="1" ht="10.5" customHeight="1" x14ac:dyDescent="0.15">
      <c r="A317" s="884" t="s">
        <v>800</v>
      </c>
      <c r="B317" s="82" t="s">
        <v>555</v>
      </c>
      <c r="C317" s="83" t="s">
        <v>555</v>
      </c>
      <c r="D317" s="83" t="s">
        <v>555</v>
      </c>
      <c r="E317" s="83">
        <v>100700</v>
      </c>
      <c r="F317" s="83" t="s">
        <v>555</v>
      </c>
      <c r="G317" s="83">
        <v>100700</v>
      </c>
      <c r="H317" s="83" t="s">
        <v>555</v>
      </c>
      <c r="I317" s="83" t="s">
        <v>555</v>
      </c>
      <c r="J317" s="83" t="s">
        <v>555</v>
      </c>
      <c r="K317" s="83" t="s">
        <v>555</v>
      </c>
      <c r="L317" s="83" t="s">
        <v>555</v>
      </c>
      <c r="M317" s="83" t="s">
        <v>555</v>
      </c>
      <c r="N317" s="83" t="s">
        <v>555</v>
      </c>
      <c r="O317" s="83" t="s">
        <v>555</v>
      </c>
      <c r="P317" s="83" t="s">
        <v>555</v>
      </c>
      <c r="Q317" s="83" t="s">
        <v>555</v>
      </c>
      <c r="R317" s="84" t="s">
        <v>87</v>
      </c>
      <c r="S317" s="77"/>
      <c r="T317" s="77"/>
      <c r="U317" s="77"/>
      <c r="V317" s="77"/>
      <c r="W317" s="77"/>
      <c r="X317" s="77"/>
      <c r="Y317" s="77"/>
    </row>
    <row r="318" spans="1:25" ht="23.25" customHeight="1" x14ac:dyDescent="0.25">
      <c r="I318" s="85" t="s">
        <v>108</v>
      </c>
    </row>
    <row r="319" spans="1:25" s="21" customFormat="1" ht="11.25" customHeight="1" x14ac:dyDescent="0.15">
      <c r="A319" s="70"/>
      <c r="B319" s="86" t="s">
        <v>206</v>
      </c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0"/>
      <c r="P319" s="39"/>
      <c r="Q319" s="72"/>
      <c r="R319" s="998" t="s">
        <v>92</v>
      </c>
      <c r="S319" s="19"/>
      <c r="T319" s="19"/>
      <c r="U319" s="19"/>
      <c r="V319" s="19"/>
      <c r="W319" s="19"/>
      <c r="X319" s="19"/>
      <c r="Y319" s="19"/>
    </row>
    <row r="320" spans="1:25" s="73" customFormat="1" ht="28.5" customHeight="1" x14ac:dyDescent="0.15">
      <c r="A320" s="37" t="s">
        <v>230</v>
      </c>
      <c r="B320" s="14" t="s">
        <v>207</v>
      </c>
      <c r="C320" s="839" t="s">
        <v>208</v>
      </c>
      <c r="D320" s="20"/>
      <c r="E320" s="88"/>
      <c r="F320" s="839" t="s">
        <v>213</v>
      </c>
      <c r="G320" s="20"/>
      <c r="H320" s="20"/>
      <c r="I320" s="20"/>
      <c r="J320" s="20"/>
      <c r="K320" s="20"/>
      <c r="L320" s="20"/>
      <c r="M320" s="88"/>
      <c r="N320" s="14" t="s">
        <v>632</v>
      </c>
      <c r="O320" s="14" t="s">
        <v>546</v>
      </c>
      <c r="P320" s="16" t="s">
        <v>126</v>
      </c>
      <c r="Q320" s="839" t="s">
        <v>214</v>
      </c>
      <c r="R320" s="999"/>
      <c r="S320" s="15"/>
      <c r="T320" s="15"/>
      <c r="U320" s="15"/>
      <c r="V320" s="15"/>
      <c r="W320" s="15"/>
      <c r="X320" s="15"/>
      <c r="Y320" s="15"/>
    </row>
    <row r="321" spans="1:25" s="73" customFormat="1" ht="30" customHeight="1" x14ac:dyDescent="0.15">
      <c r="A321" s="37"/>
      <c r="B321" s="14" t="s">
        <v>210</v>
      </c>
      <c r="C321" s="16" t="s">
        <v>28</v>
      </c>
      <c r="D321" s="14" t="s">
        <v>212</v>
      </c>
      <c r="E321" s="14" t="s">
        <v>891</v>
      </c>
      <c r="F321" s="16" t="s">
        <v>29</v>
      </c>
      <c r="G321" s="14" t="s">
        <v>215</v>
      </c>
      <c r="H321" s="14" t="s">
        <v>216</v>
      </c>
      <c r="I321" s="14" t="s">
        <v>217</v>
      </c>
      <c r="J321" s="14" t="s">
        <v>58</v>
      </c>
      <c r="K321" s="14" t="s">
        <v>218</v>
      </c>
      <c r="L321" s="14" t="s">
        <v>633</v>
      </c>
      <c r="M321" s="14" t="s">
        <v>634</v>
      </c>
      <c r="N321" s="14" t="s">
        <v>635</v>
      </c>
      <c r="O321" s="14" t="s">
        <v>636</v>
      </c>
      <c r="P321" s="16" t="s">
        <v>60</v>
      </c>
      <c r="Q321" s="824" t="s">
        <v>61</v>
      </c>
      <c r="R321" s="999"/>
      <c r="S321" s="15"/>
      <c r="T321" s="15"/>
      <c r="U321" s="15"/>
      <c r="V321" s="15"/>
      <c r="W321" s="15"/>
      <c r="X321" s="15"/>
      <c r="Y321" s="15"/>
    </row>
    <row r="322" spans="1:25" s="73" customFormat="1" ht="12" customHeight="1" x14ac:dyDescent="0.15">
      <c r="A322" s="38"/>
      <c r="B322" s="18" t="str">
        <f>PROPER("DOBA-B")</f>
        <v>Doba-B</v>
      </c>
      <c r="C322" s="18"/>
      <c r="D322" s="18" t="str">
        <f>PROPER("RABI-BLD")</f>
        <v>Rabi-Bld</v>
      </c>
      <c r="E322" s="18" t="str">
        <f>PROPER("OGUENDJO")</f>
        <v>Oguendjo</v>
      </c>
      <c r="F322" s="18"/>
      <c r="G322" s="18" t="str">
        <f>PROPER("NEMBA")</f>
        <v>Nemba</v>
      </c>
      <c r="H322" s="18" t="str">
        <f>PROPER("GIRASSOL")</f>
        <v>Girassol</v>
      </c>
      <c r="I322" s="18" t="str">
        <f>PROPER("HUNGO-B")</f>
        <v>Hungo-B</v>
      </c>
      <c r="J322" s="18" t="str">
        <f>PROPER("KISSANJE")</f>
        <v>Kissanje</v>
      </c>
      <c r="K322" s="18" t="str">
        <f>PROPER("SATRNO-B")</f>
        <v>Satrno-B</v>
      </c>
      <c r="L322" s="18" t="str">
        <f>PROPER("CLOV")</f>
        <v>Clov</v>
      </c>
      <c r="M322" s="18" t="str">
        <f>PROPER("OLOMBEND")</f>
        <v>Olombend</v>
      </c>
      <c r="N322" s="18" t="str">
        <f>PROPER("SONGO-C")</f>
        <v>Songo-C</v>
      </c>
      <c r="O322" s="18" t="str">
        <f>PROPER("TEMANE-C")</f>
        <v>Temane-C</v>
      </c>
      <c r="P322" s="18"/>
      <c r="Q322" s="17"/>
      <c r="R322" s="1000"/>
      <c r="S322" s="15"/>
      <c r="T322" s="15"/>
      <c r="U322" s="15"/>
      <c r="V322" s="15"/>
      <c r="W322" s="15"/>
      <c r="X322" s="15"/>
      <c r="Y322" s="15"/>
    </row>
    <row r="323" spans="1:25" s="78" customFormat="1" ht="10.5" customHeight="1" x14ac:dyDescent="0.15">
      <c r="A323" s="882" t="s">
        <v>892</v>
      </c>
      <c r="B323" s="74">
        <v>656273</v>
      </c>
      <c r="C323" s="75">
        <v>630510</v>
      </c>
      <c r="D323" s="75">
        <v>630510</v>
      </c>
      <c r="E323" s="75" t="s">
        <v>555</v>
      </c>
      <c r="F323" s="75">
        <v>594578</v>
      </c>
      <c r="G323" s="75">
        <v>293287</v>
      </c>
      <c r="H323" s="75" t="s">
        <v>555</v>
      </c>
      <c r="I323" s="75">
        <v>157739</v>
      </c>
      <c r="J323" s="75" t="s">
        <v>555</v>
      </c>
      <c r="K323" s="75">
        <v>143552</v>
      </c>
      <c r="L323" s="75" t="s">
        <v>555</v>
      </c>
      <c r="M323" s="75" t="s">
        <v>555</v>
      </c>
      <c r="N323" s="75" t="s">
        <v>555</v>
      </c>
      <c r="O323" s="75" t="s">
        <v>555</v>
      </c>
      <c r="P323" s="75">
        <v>1782862</v>
      </c>
      <c r="Q323" s="75">
        <v>1265360</v>
      </c>
      <c r="R323" s="76" t="s">
        <v>99</v>
      </c>
      <c r="S323" s="77"/>
      <c r="T323" s="77"/>
      <c r="U323" s="77"/>
      <c r="V323" s="77"/>
      <c r="W323" s="77"/>
      <c r="X323" s="77"/>
      <c r="Y323" s="77"/>
    </row>
    <row r="324" spans="1:25" s="78" customFormat="1" ht="10.5" customHeight="1" x14ac:dyDescent="0.15">
      <c r="A324" s="883" t="s">
        <v>858</v>
      </c>
      <c r="B324" s="78">
        <v>108759</v>
      </c>
      <c r="C324" s="78" t="s">
        <v>555</v>
      </c>
      <c r="D324" s="78" t="s">
        <v>555</v>
      </c>
      <c r="E324" s="78" t="s">
        <v>555</v>
      </c>
      <c r="F324" s="78" t="s">
        <v>555</v>
      </c>
      <c r="G324" s="78" t="s">
        <v>555</v>
      </c>
      <c r="H324" s="78" t="s">
        <v>555</v>
      </c>
      <c r="I324" s="78" t="s">
        <v>555</v>
      </c>
      <c r="J324" s="78" t="s">
        <v>555</v>
      </c>
      <c r="K324" s="78" t="s">
        <v>555</v>
      </c>
      <c r="L324" s="78" t="s">
        <v>555</v>
      </c>
      <c r="M324" s="78" t="s">
        <v>555</v>
      </c>
      <c r="N324" s="78" t="s">
        <v>555</v>
      </c>
      <c r="O324" s="78" t="s">
        <v>555</v>
      </c>
      <c r="P324" s="78">
        <v>582962</v>
      </c>
      <c r="Q324" s="78">
        <v>582962</v>
      </c>
      <c r="R324" s="80" t="s">
        <v>233</v>
      </c>
      <c r="S324" s="77"/>
      <c r="T324" s="77"/>
      <c r="U324" s="77"/>
      <c r="V324" s="77"/>
      <c r="W324" s="77"/>
      <c r="X324" s="77"/>
      <c r="Y324" s="77"/>
    </row>
    <row r="325" spans="1:25" s="78" customFormat="1" ht="10.5" customHeight="1" x14ac:dyDescent="0.15">
      <c r="A325" s="883" t="s">
        <v>859</v>
      </c>
      <c r="B325" s="78" t="s">
        <v>555</v>
      </c>
      <c r="C325" s="78" t="s">
        <v>555</v>
      </c>
      <c r="D325" s="78" t="s">
        <v>555</v>
      </c>
      <c r="E325" s="78" t="s">
        <v>555</v>
      </c>
      <c r="F325" s="78">
        <v>611076</v>
      </c>
      <c r="G325" s="78">
        <v>301364</v>
      </c>
      <c r="H325" s="78">
        <v>158691</v>
      </c>
      <c r="I325" s="78" t="s">
        <v>555</v>
      </c>
      <c r="J325" s="78">
        <v>151021</v>
      </c>
      <c r="K325" s="78" t="s">
        <v>555</v>
      </c>
      <c r="L325" s="78" t="s">
        <v>555</v>
      </c>
      <c r="M325" s="78" t="s">
        <v>555</v>
      </c>
      <c r="N325" s="78" t="s">
        <v>555</v>
      </c>
      <c r="O325" s="78" t="s">
        <v>555</v>
      </c>
      <c r="P325" s="78">
        <v>440884</v>
      </c>
      <c r="Q325" s="78">
        <v>410946</v>
      </c>
      <c r="R325" s="80" t="s">
        <v>529</v>
      </c>
      <c r="S325" s="77"/>
      <c r="T325" s="77"/>
      <c r="U325" s="77"/>
      <c r="V325" s="77"/>
      <c r="W325" s="77"/>
      <c r="X325" s="77"/>
      <c r="Y325" s="77"/>
    </row>
    <row r="326" spans="1:25" s="78" customFormat="1" ht="10.5" customHeight="1" x14ac:dyDescent="0.15">
      <c r="A326" s="883" t="s">
        <v>893</v>
      </c>
      <c r="B326" s="78" t="s">
        <v>555</v>
      </c>
      <c r="C326" s="78" t="s">
        <v>555</v>
      </c>
      <c r="D326" s="78" t="s">
        <v>555</v>
      </c>
      <c r="E326" s="78" t="s">
        <v>555</v>
      </c>
      <c r="F326" s="78">
        <v>387291</v>
      </c>
      <c r="G326" s="78" t="s">
        <v>555</v>
      </c>
      <c r="H326" s="78" t="s">
        <v>555</v>
      </c>
      <c r="I326" s="78" t="s">
        <v>555</v>
      </c>
      <c r="J326" s="78" t="s">
        <v>555</v>
      </c>
      <c r="K326" s="78" t="s">
        <v>555</v>
      </c>
      <c r="L326" s="78">
        <v>310129</v>
      </c>
      <c r="M326" s="78">
        <v>77162</v>
      </c>
      <c r="N326" s="78">
        <v>11619</v>
      </c>
      <c r="O326" s="78">
        <v>18857</v>
      </c>
      <c r="P326" s="78">
        <v>608085</v>
      </c>
      <c r="Q326" s="78">
        <v>579012</v>
      </c>
      <c r="R326" s="80" t="s">
        <v>599</v>
      </c>
      <c r="S326" s="77"/>
      <c r="T326" s="77"/>
      <c r="U326" s="77"/>
      <c r="V326" s="77"/>
      <c r="W326" s="77"/>
      <c r="X326" s="77"/>
      <c r="Y326" s="77"/>
    </row>
    <row r="327" spans="1:25" s="78" customFormat="1" ht="10.5" customHeight="1" x14ac:dyDescent="0.15">
      <c r="A327" s="883" t="s">
        <v>776</v>
      </c>
      <c r="B327" s="78" t="s">
        <v>555</v>
      </c>
      <c r="C327" s="78">
        <v>41986</v>
      </c>
      <c r="D327" s="78" t="s">
        <v>555</v>
      </c>
      <c r="E327" s="78">
        <v>41986</v>
      </c>
      <c r="F327" s="78">
        <v>142863</v>
      </c>
      <c r="G327" s="78" t="s">
        <v>555</v>
      </c>
      <c r="H327" s="78" t="s">
        <v>555</v>
      </c>
      <c r="I327" s="78" t="s">
        <v>555</v>
      </c>
      <c r="J327" s="78" t="s">
        <v>555</v>
      </c>
      <c r="K327" s="78" t="s">
        <v>555</v>
      </c>
      <c r="L327" s="78" t="s">
        <v>555</v>
      </c>
      <c r="M327" s="78">
        <v>142863</v>
      </c>
      <c r="N327" s="78" t="s">
        <v>555</v>
      </c>
      <c r="O327" s="78" t="s">
        <v>555</v>
      </c>
      <c r="P327" s="78">
        <v>450273</v>
      </c>
      <c r="Q327" s="78">
        <v>416430</v>
      </c>
      <c r="R327" s="80" t="s">
        <v>777</v>
      </c>
      <c r="S327" s="77"/>
      <c r="T327" s="77"/>
      <c r="U327" s="77"/>
      <c r="V327" s="77"/>
      <c r="W327" s="77"/>
      <c r="X327" s="77"/>
      <c r="Y327" s="77"/>
    </row>
    <row r="328" spans="1:25" s="78" customFormat="1" ht="10.5" customHeight="1" x14ac:dyDescent="0.15">
      <c r="A328" s="883"/>
      <c r="R328" s="80"/>
      <c r="S328" s="77"/>
      <c r="T328" s="77"/>
      <c r="U328" s="77"/>
      <c r="V328" s="77"/>
      <c r="W328" s="77"/>
      <c r="X328" s="77"/>
      <c r="Y328" s="77"/>
    </row>
    <row r="329" spans="1:25" s="78" customFormat="1" ht="10.5" customHeight="1" x14ac:dyDescent="0.15">
      <c r="A329" s="883" t="s">
        <v>738</v>
      </c>
      <c r="B329" s="78" t="s">
        <v>555</v>
      </c>
      <c r="C329" s="78" t="s">
        <v>555</v>
      </c>
      <c r="D329" s="78" t="s">
        <v>555</v>
      </c>
      <c r="E329" s="78" t="s">
        <v>555</v>
      </c>
      <c r="F329" s="78">
        <v>387291</v>
      </c>
      <c r="G329" s="78" t="s">
        <v>555</v>
      </c>
      <c r="H329" s="78" t="s">
        <v>555</v>
      </c>
      <c r="I329" s="78" t="s">
        <v>555</v>
      </c>
      <c r="J329" s="78" t="s">
        <v>555</v>
      </c>
      <c r="K329" s="78" t="s">
        <v>555</v>
      </c>
      <c r="L329" s="78">
        <v>310129</v>
      </c>
      <c r="M329" s="78">
        <v>77162</v>
      </c>
      <c r="N329" s="78">
        <v>11619</v>
      </c>
      <c r="O329" s="78" t="s">
        <v>555</v>
      </c>
      <c r="P329" s="78">
        <v>501485</v>
      </c>
      <c r="Q329" s="78">
        <v>472545</v>
      </c>
      <c r="R329" s="80" t="s">
        <v>600</v>
      </c>
      <c r="S329" s="77"/>
      <c r="T329" s="77"/>
      <c r="U329" s="77"/>
      <c r="V329" s="77"/>
      <c r="W329" s="77"/>
      <c r="X329" s="77"/>
      <c r="Y329" s="77"/>
    </row>
    <row r="330" spans="1:25" s="78" customFormat="1" ht="10.5" customHeight="1" x14ac:dyDescent="0.15">
      <c r="A330" s="883" t="s">
        <v>894</v>
      </c>
      <c r="B330" s="78" t="s">
        <v>555</v>
      </c>
      <c r="C330" s="78">
        <v>41986</v>
      </c>
      <c r="D330" s="78" t="s">
        <v>555</v>
      </c>
      <c r="E330" s="78">
        <v>41986</v>
      </c>
      <c r="F330" s="78">
        <v>142863</v>
      </c>
      <c r="G330" s="78" t="s">
        <v>555</v>
      </c>
      <c r="H330" s="78" t="s">
        <v>555</v>
      </c>
      <c r="I330" s="78" t="s">
        <v>555</v>
      </c>
      <c r="J330" s="78" t="s">
        <v>555</v>
      </c>
      <c r="K330" s="78" t="s">
        <v>555</v>
      </c>
      <c r="L330" s="78" t="s">
        <v>555</v>
      </c>
      <c r="M330" s="78">
        <v>142863</v>
      </c>
      <c r="N330" s="78" t="s">
        <v>555</v>
      </c>
      <c r="O330" s="78" t="s">
        <v>555</v>
      </c>
      <c r="P330" s="78">
        <v>417014</v>
      </c>
      <c r="Q330" s="78">
        <v>397131</v>
      </c>
      <c r="R330" s="80" t="s">
        <v>779</v>
      </c>
      <c r="S330" s="77"/>
      <c r="T330" s="77"/>
      <c r="U330" s="77"/>
      <c r="V330" s="77"/>
      <c r="W330" s="77"/>
      <c r="X330" s="77"/>
      <c r="Y330" s="77"/>
    </row>
    <row r="331" spans="1:25" s="78" customFormat="1" ht="10.5" customHeight="1" x14ac:dyDescent="0.15">
      <c r="A331" s="883"/>
      <c r="R331" s="80"/>
      <c r="S331" s="77"/>
      <c r="T331" s="77"/>
      <c r="U331" s="77"/>
      <c r="V331" s="77"/>
      <c r="W331" s="77"/>
      <c r="X331" s="77"/>
      <c r="Y331" s="77"/>
    </row>
    <row r="332" spans="1:25" s="78" customFormat="1" ht="10.5" customHeight="1" x14ac:dyDescent="0.15">
      <c r="A332" s="883" t="s">
        <v>895</v>
      </c>
      <c r="B332" s="78" t="s">
        <v>555</v>
      </c>
      <c r="C332" s="78" t="s">
        <v>555</v>
      </c>
      <c r="D332" s="78" t="s">
        <v>555</v>
      </c>
      <c r="E332" s="78" t="s">
        <v>555</v>
      </c>
      <c r="F332" s="78" t="s">
        <v>555</v>
      </c>
      <c r="G332" s="78" t="s">
        <v>555</v>
      </c>
      <c r="H332" s="78" t="s">
        <v>555</v>
      </c>
      <c r="I332" s="78" t="s">
        <v>555</v>
      </c>
      <c r="J332" s="78" t="s">
        <v>555</v>
      </c>
      <c r="K332" s="78" t="s">
        <v>555</v>
      </c>
      <c r="L332" s="78" t="s">
        <v>555</v>
      </c>
      <c r="M332" s="78" t="s">
        <v>555</v>
      </c>
      <c r="N332" s="78" t="s">
        <v>555</v>
      </c>
      <c r="O332" s="78" t="s">
        <v>555</v>
      </c>
      <c r="P332" s="78">
        <v>82377</v>
      </c>
      <c r="Q332" s="78">
        <v>68417</v>
      </c>
      <c r="R332" s="80" t="s">
        <v>601</v>
      </c>
      <c r="S332" s="77"/>
      <c r="T332" s="77"/>
      <c r="U332" s="77"/>
      <c r="V332" s="77"/>
      <c r="W332" s="77"/>
      <c r="X332" s="77"/>
      <c r="Y332" s="77"/>
    </row>
    <row r="333" spans="1:25" s="78" customFormat="1" ht="10.5" customHeight="1" x14ac:dyDescent="0.15">
      <c r="A333" s="883" t="s">
        <v>896</v>
      </c>
      <c r="B333" s="78" t="s">
        <v>555</v>
      </c>
      <c r="C333" s="78" t="s">
        <v>555</v>
      </c>
      <c r="D333" s="78" t="s">
        <v>555</v>
      </c>
      <c r="E333" s="78" t="s">
        <v>555</v>
      </c>
      <c r="F333" s="78" t="s">
        <v>555</v>
      </c>
      <c r="G333" s="78" t="s">
        <v>555</v>
      </c>
      <c r="H333" s="78" t="s">
        <v>555</v>
      </c>
      <c r="I333" s="78" t="s">
        <v>555</v>
      </c>
      <c r="J333" s="78" t="s">
        <v>555</v>
      </c>
      <c r="K333" s="78" t="s">
        <v>555</v>
      </c>
      <c r="L333" s="78" t="s">
        <v>555</v>
      </c>
      <c r="M333" s="78" t="s">
        <v>555</v>
      </c>
      <c r="N333" s="78" t="s">
        <v>555</v>
      </c>
      <c r="O333" s="78" t="s">
        <v>555</v>
      </c>
      <c r="P333" s="78">
        <v>115145</v>
      </c>
      <c r="Q333" s="78">
        <v>115145</v>
      </c>
      <c r="R333" s="80" t="s">
        <v>100</v>
      </c>
      <c r="S333" s="77"/>
      <c r="T333" s="77"/>
      <c r="U333" s="77"/>
      <c r="V333" s="77"/>
      <c r="W333" s="77"/>
      <c r="X333" s="77"/>
      <c r="Y333" s="77"/>
    </row>
    <row r="334" spans="1:25" s="78" customFormat="1" ht="10.5" customHeight="1" x14ac:dyDescent="0.15">
      <c r="A334" s="883" t="s">
        <v>819</v>
      </c>
      <c r="B334" s="78" t="s">
        <v>555</v>
      </c>
      <c r="C334" s="78">
        <v>41986</v>
      </c>
      <c r="D334" s="78" t="s">
        <v>555</v>
      </c>
      <c r="E334" s="78">
        <v>41986</v>
      </c>
      <c r="F334" s="78" t="s">
        <v>555</v>
      </c>
      <c r="G334" s="78" t="s">
        <v>555</v>
      </c>
      <c r="H334" s="78" t="s">
        <v>555</v>
      </c>
      <c r="I334" s="78" t="s">
        <v>555</v>
      </c>
      <c r="J334" s="78" t="s">
        <v>555</v>
      </c>
      <c r="K334" s="78" t="s">
        <v>555</v>
      </c>
      <c r="L334" s="78" t="s">
        <v>555</v>
      </c>
      <c r="M334" s="78" t="s">
        <v>555</v>
      </c>
      <c r="N334" s="78" t="s">
        <v>555</v>
      </c>
      <c r="O334" s="78" t="s">
        <v>555</v>
      </c>
      <c r="P334" s="78">
        <v>158669</v>
      </c>
      <c r="Q334" s="78">
        <v>158669</v>
      </c>
      <c r="R334" s="80" t="s">
        <v>101</v>
      </c>
      <c r="S334" s="77"/>
      <c r="T334" s="77"/>
      <c r="U334" s="77"/>
      <c r="V334" s="77"/>
      <c r="W334" s="77"/>
      <c r="X334" s="77"/>
      <c r="Y334" s="77"/>
    </row>
    <row r="335" spans="1:25" s="78" customFormat="1" ht="10.5" customHeight="1" x14ac:dyDescent="0.15">
      <c r="A335" s="883" t="s">
        <v>862</v>
      </c>
      <c r="B335" s="78" t="s">
        <v>555</v>
      </c>
      <c r="C335" s="78" t="s">
        <v>555</v>
      </c>
      <c r="D335" s="78" t="s">
        <v>555</v>
      </c>
      <c r="E335" s="78" t="s">
        <v>555</v>
      </c>
      <c r="F335" s="78">
        <v>142863</v>
      </c>
      <c r="G335" s="78" t="s">
        <v>555</v>
      </c>
      <c r="H335" s="78" t="s">
        <v>555</v>
      </c>
      <c r="I335" s="78" t="s">
        <v>555</v>
      </c>
      <c r="J335" s="78" t="s">
        <v>555</v>
      </c>
      <c r="K335" s="78" t="s">
        <v>555</v>
      </c>
      <c r="L335" s="78" t="s">
        <v>555</v>
      </c>
      <c r="M335" s="78">
        <v>142863</v>
      </c>
      <c r="N335" s="78" t="s">
        <v>555</v>
      </c>
      <c r="O335" s="78" t="s">
        <v>555</v>
      </c>
      <c r="P335" s="78">
        <v>94082</v>
      </c>
      <c r="Q335" s="78">
        <v>74199</v>
      </c>
      <c r="R335" s="80" t="s">
        <v>102</v>
      </c>
      <c r="S335" s="77"/>
      <c r="T335" s="77"/>
      <c r="U335" s="77"/>
      <c r="V335" s="77"/>
      <c r="W335" s="77"/>
      <c r="X335" s="77"/>
      <c r="Y335" s="77"/>
    </row>
    <row r="336" spans="1:25" s="78" customFormat="1" ht="10.5" customHeight="1" x14ac:dyDescent="0.15">
      <c r="A336" s="883" t="s">
        <v>897</v>
      </c>
      <c r="B336" s="78" t="s">
        <v>555</v>
      </c>
      <c r="C336" s="78" t="s">
        <v>555</v>
      </c>
      <c r="D336" s="78" t="s">
        <v>555</v>
      </c>
      <c r="E336" s="78" t="s">
        <v>555</v>
      </c>
      <c r="F336" s="78" t="s">
        <v>555</v>
      </c>
      <c r="G336" s="78" t="s">
        <v>555</v>
      </c>
      <c r="H336" s="78" t="s">
        <v>555</v>
      </c>
      <c r="I336" s="78" t="s">
        <v>555</v>
      </c>
      <c r="J336" s="78" t="s">
        <v>555</v>
      </c>
      <c r="K336" s="78" t="s">
        <v>555</v>
      </c>
      <c r="L336" s="78" t="s">
        <v>555</v>
      </c>
      <c r="M336" s="78" t="s">
        <v>555</v>
      </c>
      <c r="N336" s="78" t="s">
        <v>555</v>
      </c>
      <c r="O336" s="78" t="s">
        <v>555</v>
      </c>
      <c r="P336" s="78">
        <v>49118</v>
      </c>
      <c r="Q336" s="78">
        <v>49118</v>
      </c>
      <c r="R336" s="80" t="s">
        <v>785</v>
      </c>
      <c r="S336" s="77"/>
      <c r="T336" s="77"/>
      <c r="U336" s="77"/>
      <c r="V336" s="77"/>
      <c r="W336" s="77"/>
      <c r="X336" s="77"/>
      <c r="Y336" s="77"/>
    </row>
    <row r="337" spans="1:25" s="78" customFormat="1" ht="10.5" customHeight="1" x14ac:dyDescent="0.15">
      <c r="A337" s="883"/>
      <c r="R337" s="80"/>
      <c r="S337" s="77"/>
      <c r="T337" s="77"/>
      <c r="U337" s="77"/>
      <c r="V337" s="77"/>
      <c r="W337" s="77"/>
      <c r="X337" s="77"/>
      <c r="Y337" s="77"/>
    </row>
    <row r="338" spans="1:25" s="78" customFormat="1" ht="10.5" customHeight="1" x14ac:dyDescent="0.15">
      <c r="A338" s="883" t="s">
        <v>864</v>
      </c>
      <c r="B338" s="78" t="s">
        <v>555</v>
      </c>
      <c r="C338" s="78" t="s">
        <v>555</v>
      </c>
      <c r="D338" s="78" t="s">
        <v>555</v>
      </c>
      <c r="E338" s="78" t="s">
        <v>555</v>
      </c>
      <c r="F338" s="78" t="s">
        <v>555</v>
      </c>
      <c r="G338" s="78" t="s">
        <v>555</v>
      </c>
      <c r="H338" s="78" t="s">
        <v>555</v>
      </c>
      <c r="I338" s="78" t="s">
        <v>555</v>
      </c>
      <c r="J338" s="78" t="s">
        <v>555</v>
      </c>
      <c r="K338" s="78" t="s">
        <v>555</v>
      </c>
      <c r="L338" s="78" t="s">
        <v>555</v>
      </c>
      <c r="M338" s="78" t="s">
        <v>555</v>
      </c>
      <c r="N338" s="78" t="s">
        <v>555</v>
      </c>
      <c r="O338" s="78" t="s">
        <v>555</v>
      </c>
      <c r="P338" s="78">
        <v>30911</v>
      </c>
      <c r="Q338" s="78">
        <v>30911</v>
      </c>
      <c r="R338" s="80" t="s">
        <v>602</v>
      </c>
      <c r="S338" s="77"/>
      <c r="T338" s="77"/>
      <c r="U338" s="77"/>
      <c r="V338" s="77"/>
      <c r="W338" s="77"/>
      <c r="X338" s="77"/>
      <c r="Y338" s="77"/>
    </row>
    <row r="339" spans="1:25" s="78" customFormat="1" ht="10.5" customHeight="1" x14ac:dyDescent="0.15">
      <c r="A339" s="883" t="s">
        <v>898</v>
      </c>
      <c r="B339" s="78" t="s">
        <v>555</v>
      </c>
      <c r="C339" s="78" t="s">
        <v>555</v>
      </c>
      <c r="D339" s="78" t="s">
        <v>555</v>
      </c>
      <c r="E339" s="78" t="s">
        <v>555</v>
      </c>
      <c r="F339" s="78" t="s">
        <v>555</v>
      </c>
      <c r="G339" s="78" t="s">
        <v>555</v>
      </c>
      <c r="H339" s="78" t="s">
        <v>555</v>
      </c>
      <c r="I339" s="78" t="s">
        <v>555</v>
      </c>
      <c r="J339" s="78" t="s">
        <v>555</v>
      </c>
      <c r="K339" s="78" t="s">
        <v>555</v>
      </c>
      <c r="L339" s="78" t="s">
        <v>555</v>
      </c>
      <c r="M339" s="78" t="s">
        <v>555</v>
      </c>
      <c r="N339" s="78" t="s">
        <v>555</v>
      </c>
      <c r="O339" s="78" t="s">
        <v>555</v>
      </c>
      <c r="P339" s="78">
        <v>13960</v>
      </c>
      <c r="Q339" s="78" t="s">
        <v>555</v>
      </c>
      <c r="R339" s="80" t="s">
        <v>86</v>
      </c>
      <c r="S339" s="77"/>
      <c r="T339" s="77"/>
      <c r="U339" s="77"/>
      <c r="V339" s="77"/>
      <c r="W339" s="77"/>
      <c r="X339" s="77"/>
      <c r="Y339" s="77"/>
    </row>
    <row r="340" spans="1:25" s="78" customFormat="1" ht="10.5" customHeight="1" x14ac:dyDescent="0.15">
      <c r="A340" s="883" t="s">
        <v>899</v>
      </c>
      <c r="B340" s="78" t="s">
        <v>555</v>
      </c>
      <c r="C340" s="78" t="s">
        <v>555</v>
      </c>
      <c r="D340" s="78" t="s">
        <v>555</v>
      </c>
      <c r="E340" s="78" t="s">
        <v>555</v>
      </c>
      <c r="F340" s="78" t="s">
        <v>555</v>
      </c>
      <c r="G340" s="78" t="s">
        <v>555</v>
      </c>
      <c r="H340" s="78" t="s">
        <v>555</v>
      </c>
      <c r="I340" s="78" t="s">
        <v>555</v>
      </c>
      <c r="J340" s="78" t="s">
        <v>555</v>
      </c>
      <c r="K340" s="78" t="s">
        <v>555</v>
      </c>
      <c r="L340" s="78" t="s">
        <v>555</v>
      </c>
      <c r="M340" s="78" t="s">
        <v>555</v>
      </c>
      <c r="N340" s="78" t="s">
        <v>555</v>
      </c>
      <c r="O340" s="78" t="s">
        <v>555</v>
      </c>
      <c r="P340" s="78">
        <v>37506</v>
      </c>
      <c r="Q340" s="78">
        <v>37506</v>
      </c>
      <c r="R340" s="80" t="s">
        <v>87</v>
      </c>
      <c r="S340" s="77"/>
      <c r="T340" s="77"/>
      <c r="U340" s="77"/>
      <c r="V340" s="77"/>
      <c r="W340" s="77"/>
      <c r="X340" s="77"/>
      <c r="Y340" s="77"/>
    </row>
    <row r="341" spans="1:25" s="78" customFormat="1" ht="10.5" customHeight="1" x14ac:dyDescent="0.15">
      <c r="A341" s="883" t="s">
        <v>865</v>
      </c>
      <c r="B341" s="78" t="s">
        <v>555</v>
      </c>
      <c r="C341" s="78" t="s">
        <v>555</v>
      </c>
      <c r="D341" s="78" t="s">
        <v>555</v>
      </c>
      <c r="E341" s="78" t="s">
        <v>555</v>
      </c>
      <c r="F341" s="78" t="s">
        <v>555</v>
      </c>
      <c r="G341" s="78" t="s">
        <v>555</v>
      </c>
      <c r="H341" s="78" t="s">
        <v>555</v>
      </c>
      <c r="I341" s="78" t="s">
        <v>555</v>
      </c>
      <c r="J341" s="78" t="s">
        <v>555</v>
      </c>
      <c r="K341" s="78" t="s">
        <v>555</v>
      </c>
      <c r="L341" s="78" t="s">
        <v>555</v>
      </c>
      <c r="M341" s="78" t="s">
        <v>555</v>
      </c>
      <c r="N341" s="78" t="s">
        <v>555</v>
      </c>
      <c r="O341" s="78" t="s">
        <v>555</v>
      </c>
      <c r="P341" s="78">
        <v>27935</v>
      </c>
      <c r="Q341" s="78">
        <v>27935</v>
      </c>
      <c r="R341" s="80" t="s">
        <v>88</v>
      </c>
      <c r="S341" s="77"/>
      <c r="T341" s="77"/>
      <c r="U341" s="77"/>
      <c r="V341" s="77"/>
      <c r="W341" s="77"/>
      <c r="X341" s="77"/>
      <c r="Y341" s="77"/>
    </row>
    <row r="342" spans="1:25" s="78" customFormat="1" ht="10.5" customHeight="1" x14ac:dyDescent="0.15">
      <c r="A342" s="883" t="s">
        <v>823</v>
      </c>
      <c r="B342" s="78" t="s">
        <v>555</v>
      </c>
      <c r="C342" s="78" t="s">
        <v>555</v>
      </c>
      <c r="D342" s="78" t="s">
        <v>555</v>
      </c>
      <c r="E342" s="78" t="s">
        <v>555</v>
      </c>
      <c r="F342" s="78" t="s">
        <v>555</v>
      </c>
      <c r="G342" s="78" t="s">
        <v>555</v>
      </c>
      <c r="H342" s="78" t="s">
        <v>555</v>
      </c>
      <c r="I342" s="78" t="s">
        <v>555</v>
      </c>
      <c r="J342" s="78" t="s">
        <v>555</v>
      </c>
      <c r="K342" s="78" t="s">
        <v>555</v>
      </c>
      <c r="L342" s="78" t="s">
        <v>555</v>
      </c>
      <c r="M342" s="78" t="s">
        <v>555</v>
      </c>
      <c r="N342" s="78" t="s">
        <v>555</v>
      </c>
      <c r="O342" s="78" t="s">
        <v>555</v>
      </c>
      <c r="P342" s="78">
        <v>68250</v>
      </c>
      <c r="Q342" s="78">
        <v>68250</v>
      </c>
      <c r="R342" s="81" t="s">
        <v>103</v>
      </c>
      <c r="S342" s="77"/>
      <c r="T342" s="77"/>
      <c r="U342" s="77"/>
      <c r="V342" s="77"/>
      <c r="W342" s="77"/>
      <c r="X342" s="77"/>
      <c r="Y342" s="77"/>
    </row>
    <row r="343" spans="1:25" s="78" customFormat="1" ht="10.5" customHeight="1" x14ac:dyDescent="0.15">
      <c r="A343" s="883" t="s">
        <v>900</v>
      </c>
      <c r="B343" s="78" t="s">
        <v>555</v>
      </c>
      <c r="C343" s="78" t="s">
        <v>555</v>
      </c>
      <c r="D343" s="78" t="s">
        <v>555</v>
      </c>
      <c r="E343" s="78" t="s">
        <v>555</v>
      </c>
      <c r="F343" s="78" t="s">
        <v>555</v>
      </c>
      <c r="G343" s="78" t="s">
        <v>555</v>
      </c>
      <c r="H343" s="78" t="s">
        <v>555</v>
      </c>
      <c r="I343" s="78" t="s">
        <v>555</v>
      </c>
      <c r="J343" s="78" t="s">
        <v>555</v>
      </c>
      <c r="K343" s="78" t="s">
        <v>555</v>
      </c>
      <c r="L343" s="78" t="s">
        <v>555</v>
      </c>
      <c r="M343" s="78" t="s">
        <v>555</v>
      </c>
      <c r="N343" s="78" t="s">
        <v>555</v>
      </c>
      <c r="O343" s="78" t="s">
        <v>555</v>
      </c>
      <c r="P343" s="78">
        <v>18960</v>
      </c>
      <c r="Q343" s="78">
        <v>18960</v>
      </c>
      <c r="R343" s="80" t="s">
        <v>104</v>
      </c>
      <c r="S343" s="77"/>
      <c r="T343" s="77"/>
      <c r="U343" s="77"/>
      <c r="V343" s="77"/>
      <c r="W343" s="77"/>
      <c r="X343" s="77"/>
      <c r="Y343" s="77"/>
    </row>
    <row r="344" spans="1:25" s="78" customFormat="1" ht="10.5" customHeight="1" x14ac:dyDescent="0.15">
      <c r="A344" s="883" t="s">
        <v>901</v>
      </c>
      <c r="B344" s="78" t="s">
        <v>555</v>
      </c>
      <c r="C344" s="78" t="s">
        <v>555</v>
      </c>
      <c r="D344" s="78" t="s">
        <v>555</v>
      </c>
      <c r="E344" s="78" t="s">
        <v>555</v>
      </c>
      <c r="F344" s="78" t="s">
        <v>555</v>
      </c>
      <c r="G344" s="78" t="s">
        <v>555</v>
      </c>
      <c r="H344" s="78" t="s">
        <v>555</v>
      </c>
      <c r="I344" s="78" t="s">
        <v>555</v>
      </c>
      <c r="J344" s="78" t="s">
        <v>555</v>
      </c>
      <c r="K344" s="78" t="s">
        <v>555</v>
      </c>
      <c r="L344" s="78" t="s">
        <v>555</v>
      </c>
      <c r="M344" s="78" t="s">
        <v>555</v>
      </c>
      <c r="N344" s="78" t="s">
        <v>555</v>
      </c>
      <c r="O344" s="78" t="s">
        <v>555</v>
      </c>
      <c r="P344" s="78">
        <v>35181</v>
      </c>
      <c r="Q344" s="78">
        <v>35181</v>
      </c>
      <c r="R344" s="80" t="s">
        <v>105</v>
      </c>
      <c r="S344" s="77"/>
      <c r="T344" s="77"/>
      <c r="U344" s="77"/>
      <c r="V344" s="77"/>
      <c r="W344" s="77"/>
      <c r="X344" s="77"/>
      <c r="Y344" s="77"/>
    </row>
    <row r="345" spans="1:25" s="78" customFormat="1" ht="10.5" customHeight="1" x14ac:dyDescent="0.15">
      <c r="A345" s="883" t="s">
        <v>902</v>
      </c>
      <c r="B345" s="78" t="s">
        <v>555</v>
      </c>
      <c r="C345" s="78">
        <v>41986</v>
      </c>
      <c r="D345" s="78" t="s">
        <v>555</v>
      </c>
      <c r="E345" s="78">
        <v>41986</v>
      </c>
      <c r="F345" s="78" t="s">
        <v>555</v>
      </c>
      <c r="G345" s="78" t="s">
        <v>555</v>
      </c>
      <c r="H345" s="78" t="s">
        <v>555</v>
      </c>
      <c r="I345" s="78" t="s">
        <v>555</v>
      </c>
      <c r="J345" s="78" t="s">
        <v>555</v>
      </c>
      <c r="K345" s="78" t="s">
        <v>555</v>
      </c>
      <c r="L345" s="78" t="s">
        <v>555</v>
      </c>
      <c r="M345" s="78" t="s">
        <v>555</v>
      </c>
      <c r="N345" s="78" t="s">
        <v>555</v>
      </c>
      <c r="O345" s="78" t="s">
        <v>555</v>
      </c>
      <c r="P345" s="78">
        <v>102906</v>
      </c>
      <c r="Q345" s="78">
        <v>102906</v>
      </c>
      <c r="R345" s="80" t="s">
        <v>106</v>
      </c>
      <c r="S345" s="77"/>
      <c r="T345" s="77"/>
      <c r="U345" s="77"/>
      <c r="V345" s="77"/>
      <c r="W345" s="77"/>
      <c r="X345" s="77"/>
      <c r="Y345" s="77"/>
    </row>
    <row r="346" spans="1:25" s="78" customFormat="1" ht="10.5" customHeight="1" x14ac:dyDescent="0.15">
      <c r="A346" s="883" t="s">
        <v>903</v>
      </c>
      <c r="B346" s="78" t="s">
        <v>555</v>
      </c>
      <c r="C346" s="78" t="s">
        <v>555</v>
      </c>
      <c r="D346" s="78" t="s">
        <v>555</v>
      </c>
      <c r="E346" s="78" t="s">
        <v>555</v>
      </c>
      <c r="F346" s="78" t="s">
        <v>555</v>
      </c>
      <c r="G346" s="78" t="s">
        <v>555</v>
      </c>
      <c r="H346" s="78" t="s">
        <v>555</v>
      </c>
      <c r="I346" s="78" t="s">
        <v>555</v>
      </c>
      <c r="J346" s="78" t="s">
        <v>555</v>
      </c>
      <c r="K346" s="78" t="s">
        <v>555</v>
      </c>
      <c r="L346" s="78" t="s">
        <v>555</v>
      </c>
      <c r="M346" s="78" t="s">
        <v>555</v>
      </c>
      <c r="N346" s="78" t="s">
        <v>555</v>
      </c>
      <c r="O346" s="78" t="s">
        <v>555</v>
      </c>
      <c r="P346" s="78">
        <v>20582</v>
      </c>
      <c r="Q346" s="78">
        <v>20582</v>
      </c>
      <c r="R346" s="80" t="s">
        <v>107</v>
      </c>
      <c r="S346" s="77"/>
      <c r="T346" s="77"/>
      <c r="U346" s="77"/>
      <c r="V346" s="77"/>
      <c r="W346" s="77"/>
      <c r="X346" s="77"/>
      <c r="Y346" s="77"/>
    </row>
    <row r="347" spans="1:25" s="78" customFormat="1" ht="10.5" customHeight="1" x14ac:dyDescent="0.15">
      <c r="A347" s="883" t="s">
        <v>869</v>
      </c>
      <c r="B347" s="78" t="s">
        <v>555</v>
      </c>
      <c r="C347" s="78" t="s">
        <v>555</v>
      </c>
      <c r="D347" s="78" t="s">
        <v>555</v>
      </c>
      <c r="E347" s="78" t="s">
        <v>555</v>
      </c>
      <c r="F347" s="78">
        <v>83439</v>
      </c>
      <c r="G347" s="78" t="s">
        <v>555</v>
      </c>
      <c r="H347" s="78" t="s">
        <v>555</v>
      </c>
      <c r="I347" s="78" t="s">
        <v>555</v>
      </c>
      <c r="J347" s="78" t="s">
        <v>555</v>
      </c>
      <c r="K347" s="78" t="s">
        <v>555</v>
      </c>
      <c r="L347" s="78" t="s">
        <v>555</v>
      </c>
      <c r="M347" s="78">
        <v>83439</v>
      </c>
      <c r="N347" s="78" t="s">
        <v>555</v>
      </c>
      <c r="O347" s="78" t="s">
        <v>555</v>
      </c>
      <c r="P347" s="78">
        <v>34925</v>
      </c>
      <c r="Q347" s="78">
        <v>34925</v>
      </c>
      <c r="R347" s="80" t="s">
        <v>89</v>
      </c>
      <c r="S347" s="77"/>
      <c r="T347" s="77"/>
      <c r="U347" s="77"/>
      <c r="V347" s="77"/>
      <c r="W347" s="77"/>
      <c r="X347" s="77"/>
      <c r="Y347" s="77"/>
    </row>
    <row r="348" spans="1:25" s="78" customFormat="1" ht="10.5" customHeight="1" x14ac:dyDescent="0.15">
      <c r="A348" s="883" t="s">
        <v>904</v>
      </c>
      <c r="B348" s="78" t="s">
        <v>555</v>
      </c>
      <c r="C348" s="78" t="s">
        <v>555</v>
      </c>
      <c r="D348" s="78" t="s">
        <v>555</v>
      </c>
      <c r="E348" s="78" t="s">
        <v>555</v>
      </c>
      <c r="F348" s="78">
        <v>59424</v>
      </c>
      <c r="G348" s="78" t="s">
        <v>555</v>
      </c>
      <c r="H348" s="78" t="s">
        <v>555</v>
      </c>
      <c r="I348" s="78" t="s">
        <v>555</v>
      </c>
      <c r="J348" s="78" t="s">
        <v>555</v>
      </c>
      <c r="K348" s="78" t="s">
        <v>555</v>
      </c>
      <c r="L348" s="78" t="s">
        <v>555</v>
      </c>
      <c r="M348" s="78">
        <v>59424</v>
      </c>
      <c r="N348" s="78" t="s">
        <v>555</v>
      </c>
      <c r="O348" s="78" t="s">
        <v>555</v>
      </c>
      <c r="P348" s="78">
        <v>22618</v>
      </c>
      <c r="Q348" s="78">
        <v>22618</v>
      </c>
      <c r="R348" s="80" t="s">
        <v>90</v>
      </c>
      <c r="S348" s="77"/>
      <c r="T348" s="77"/>
      <c r="U348" s="77"/>
      <c r="V348" s="77"/>
      <c r="W348" s="77"/>
      <c r="X348" s="77"/>
      <c r="Y348" s="77"/>
    </row>
    <row r="349" spans="1:25" s="78" customFormat="1" ht="10.5" customHeight="1" x14ac:dyDescent="0.15">
      <c r="A349" s="883" t="s">
        <v>905</v>
      </c>
      <c r="B349" s="78" t="s">
        <v>555</v>
      </c>
      <c r="C349" s="78" t="s">
        <v>555</v>
      </c>
      <c r="D349" s="78" t="s">
        <v>555</v>
      </c>
      <c r="E349" s="78" t="s">
        <v>555</v>
      </c>
      <c r="F349" s="78" t="s">
        <v>555</v>
      </c>
      <c r="G349" s="78" t="s">
        <v>555</v>
      </c>
      <c r="H349" s="78" t="s">
        <v>555</v>
      </c>
      <c r="I349" s="78" t="s">
        <v>555</v>
      </c>
      <c r="J349" s="78" t="s">
        <v>555</v>
      </c>
      <c r="K349" s="78" t="s">
        <v>555</v>
      </c>
      <c r="L349" s="78" t="s">
        <v>555</v>
      </c>
      <c r="M349" s="78" t="s">
        <v>555</v>
      </c>
      <c r="N349" s="78" t="s">
        <v>555</v>
      </c>
      <c r="O349" s="78" t="s">
        <v>555</v>
      </c>
      <c r="P349" s="78">
        <v>36539</v>
      </c>
      <c r="Q349" s="78">
        <v>16656</v>
      </c>
      <c r="R349" s="80" t="s">
        <v>91</v>
      </c>
      <c r="S349" s="77"/>
      <c r="T349" s="77"/>
      <c r="U349" s="77"/>
      <c r="V349" s="77"/>
      <c r="W349" s="77"/>
      <c r="X349" s="77"/>
      <c r="Y349" s="77"/>
    </row>
    <row r="350" spans="1:25" s="78" customFormat="1" ht="10.5" customHeight="1" x14ac:dyDescent="0.15">
      <c r="A350" s="883" t="s">
        <v>906</v>
      </c>
      <c r="B350" s="78" t="s">
        <v>555</v>
      </c>
      <c r="C350" s="78" t="s">
        <v>555</v>
      </c>
      <c r="D350" s="78" t="s">
        <v>555</v>
      </c>
      <c r="E350" s="78" t="s">
        <v>555</v>
      </c>
      <c r="F350" s="78" t="s">
        <v>555</v>
      </c>
      <c r="G350" s="78" t="s">
        <v>555</v>
      </c>
      <c r="H350" s="78" t="s">
        <v>555</v>
      </c>
      <c r="I350" s="78" t="s">
        <v>555</v>
      </c>
      <c r="J350" s="78" t="s">
        <v>555</v>
      </c>
      <c r="K350" s="78" t="s">
        <v>555</v>
      </c>
      <c r="L350" s="78" t="s">
        <v>555</v>
      </c>
      <c r="M350" s="78" t="s">
        <v>555</v>
      </c>
      <c r="N350" s="78" t="s">
        <v>555</v>
      </c>
      <c r="O350" s="78" t="s">
        <v>555</v>
      </c>
      <c r="P350" s="78">
        <v>16133</v>
      </c>
      <c r="Q350" s="78">
        <v>16133</v>
      </c>
      <c r="R350" s="80" t="s">
        <v>799</v>
      </c>
      <c r="S350" s="77"/>
      <c r="T350" s="77"/>
      <c r="U350" s="77"/>
      <c r="V350" s="77"/>
      <c r="W350" s="77"/>
      <c r="X350" s="77"/>
      <c r="Y350" s="77"/>
    </row>
    <row r="351" spans="1:25" s="78" customFormat="1" ht="10.5" customHeight="1" x14ac:dyDescent="0.15">
      <c r="A351" s="883" t="s">
        <v>898</v>
      </c>
      <c r="B351" s="78" t="s">
        <v>555</v>
      </c>
      <c r="C351" s="78" t="s">
        <v>555</v>
      </c>
      <c r="D351" s="78" t="s">
        <v>555</v>
      </c>
      <c r="E351" s="78" t="s">
        <v>555</v>
      </c>
      <c r="F351" s="78" t="s">
        <v>555</v>
      </c>
      <c r="G351" s="78" t="s">
        <v>555</v>
      </c>
      <c r="H351" s="78" t="s">
        <v>555</v>
      </c>
      <c r="I351" s="78" t="s">
        <v>555</v>
      </c>
      <c r="J351" s="78" t="s">
        <v>555</v>
      </c>
      <c r="K351" s="78" t="s">
        <v>555</v>
      </c>
      <c r="L351" s="78" t="s">
        <v>555</v>
      </c>
      <c r="M351" s="78" t="s">
        <v>555</v>
      </c>
      <c r="N351" s="78" t="s">
        <v>555</v>
      </c>
      <c r="O351" s="78" t="s">
        <v>555</v>
      </c>
      <c r="P351" s="78">
        <v>15216</v>
      </c>
      <c r="Q351" s="78">
        <v>15216</v>
      </c>
      <c r="R351" s="80" t="s">
        <v>86</v>
      </c>
      <c r="S351" s="77"/>
      <c r="T351" s="77"/>
      <c r="U351" s="77"/>
      <c r="V351" s="77"/>
      <c r="W351" s="77"/>
      <c r="X351" s="77"/>
      <c r="Y351" s="77"/>
    </row>
    <row r="352" spans="1:25" s="78" customFormat="1" ht="10.5" customHeight="1" x14ac:dyDescent="0.15">
      <c r="A352" s="884" t="s">
        <v>871</v>
      </c>
      <c r="B352" s="82" t="s">
        <v>555</v>
      </c>
      <c r="C352" s="83" t="s">
        <v>555</v>
      </c>
      <c r="D352" s="83" t="s">
        <v>555</v>
      </c>
      <c r="E352" s="83" t="s">
        <v>555</v>
      </c>
      <c r="F352" s="83" t="s">
        <v>555</v>
      </c>
      <c r="G352" s="83" t="s">
        <v>555</v>
      </c>
      <c r="H352" s="83" t="s">
        <v>555</v>
      </c>
      <c r="I352" s="83" t="s">
        <v>555</v>
      </c>
      <c r="J352" s="83" t="s">
        <v>555</v>
      </c>
      <c r="K352" s="83" t="s">
        <v>555</v>
      </c>
      <c r="L352" s="83" t="s">
        <v>555</v>
      </c>
      <c r="M352" s="83" t="s">
        <v>555</v>
      </c>
      <c r="N352" s="83" t="s">
        <v>555</v>
      </c>
      <c r="O352" s="83" t="s">
        <v>555</v>
      </c>
      <c r="P352" s="83">
        <v>17769</v>
      </c>
      <c r="Q352" s="83">
        <v>17769</v>
      </c>
      <c r="R352" s="84" t="s">
        <v>87</v>
      </c>
      <c r="S352" s="77"/>
      <c r="T352" s="77"/>
      <c r="U352" s="77"/>
      <c r="V352" s="77"/>
      <c r="W352" s="77"/>
      <c r="X352" s="77"/>
      <c r="Y352" s="77"/>
    </row>
    <row r="353" spans="1:25" ht="23.25" customHeight="1" x14ac:dyDescent="0.25">
      <c r="I353" s="85" t="s">
        <v>108</v>
      </c>
      <c r="Q353" s="87" t="s">
        <v>85</v>
      </c>
    </row>
    <row r="354" spans="1:25" s="21" customFormat="1" ht="11.25" customHeight="1" x14ac:dyDescent="0.15">
      <c r="A354" s="70"/>
      <c r="B354" s="86" t="s">
        <v>130</v>
      </c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998" t="s">
        <v>92</v>
      </c>
      <c r="S354" s="19"/>
      <c r="T354" s="19"/>
      <c r="U354" s="19"/>
      <c r="V354" s="19"/>
      <c r="W354" s="19"/>
      <c r="X354" s="19"/>
      <c r="Y354" s="19"/>
    </row>
    <row r="355" spans="1:25" s="73" customFormat="1" ht="28.5" customHeight="1" x14ac:dyDescent="0.15">
      <c r="A355" s="37" t="s">
        <v>230</v>
      </c>
      <c r="B355" s="44" t="s">
        <v>637</v>
      </c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88"/>
      <c r="Q355" s="42" t="s">
        <v>221</v>
      </c>
      <c r="R355" s="999"/>
      <c r="S355" s="15"/>
      <c r="T355" s="15"/>
      <c r="U355" s="15"/>
      <c r="V355" s="15"/>
      <c r="W355" s="15"/>
      <c r="X355" s="15"/>
      <c r="Y355" s="15"/>
    </row>
    <row r="356" spans="1:25" s="73" customFormat="1" ht="30" customHeight="1" x14ac:dyDescent="0.15">
      <c r="A356" s="37"/>
      <c r="B356" s="14" t="s">
        <v>219</v>
      </c>
      <c r="C356" s="14" t="s">
        <v>220</v>
      </c>
      <c r="D356" s="833" t="s">
        <v>907</v>
      </c>
      <c r="E356" s="14" t="s">
        <v>222</v>
      </c>
      <c r="F356" s="14" t="s">
        <v>223</v>
      </c>
      <c r="G356" s="14" t="s">
        <v>224</v>
      </c>
      <c r="H356" s="14" t="s">
        <v>234</v>
      </c>
      <c r="I356" s="14" t="s">
        <v>908</v>
      </c>
      <c r="J356" s="14" t="s">
        <v>909</v>
      </c>
      <c r="K356" s="14" t="s">
        <v>225</v>
      </c>
      <c r="L356" s="14" t="s">
        <v>226</v>
      </c>
      <c r="M356" s="14" t="s">
        <v>910</v>
      </c>
      <c r="N356" s="14" t="s">
        <v>227</v>
      </c>
      <c r="O356" s="14" t="s">
        <v>911</v>
      </c>
      <c r="P356" s="885" t="s">
        <v>912</v>
      </c>
      <c r="Q356" s="824" t="s">
        <v>228</v>
      </c>
      <c r="R356" s="999"/>
      <c r="S356" s="15"/>
      <c r="T356" s="15"/>
      <c r="U356" s="15"/>
      <c r="V356" s="15"/>
      <c r="W356" s="15"/>
      <c r="X356" s="15"/>
      <c r="Y356" s="15"/>
    </row>
    <row r="357" spans="1:25" s="73" customFormat="1" ht="12" customHeight="1" x14ac:dyDescent="0.15">
      <c r="A357" s="38"/>
      <c r="B357" s="18" t="str">
        <f>PROPER("SOYU")</f>
        <v>Soyu</v>
      </c>
      <c r="C357" s="18" t="str">
        <f>PROPER("GIPSLAND")</f>
        <v>Gipsland</v>
      </c>
      <c r="D357" s="18" t="str">
        <f>PROPER("N･W･S-C")</f>
        <v>N･W･S-C</v>
      </c>
      <c r="E357" s="18" t="str">
        <f>PROPER("WANDOO")</f>
        <v>Wandoo</v>
      </c>
      <c r="F357" s="18" t="str">
        <f>PROPER("COSSACK")</f>
        <v>Cossack</v>
      </c>
      <c r="G357" s="18" t="str">
        <f>PROPER("STAG")</f>
        <v>Stag</v>
      </c>
      <c r="H357" s="18" t="str">
        <f>PROPER("VARANUS")</f>
        <v>Varanus</v>
      </c>
      <c r="I357" s="18" t="str">
        <f>PROPER("BAYU-U-C")</f>
        <v>Bayu-U-C</v>
      </c>
      <c r="J357" s="18" t="str">
        <f>PROPER("MUTI-EXE")</f>
        <v>Muti-Exe</v>
      </c>
      <c r="K357" s="18" t="str">
        <f>PROPER("ENFIELD")</f>
        <v>Enfield</v>
      </c>
      <c r="L357" s="18" t="str">
        <f>PROPER("PYRENEES")</f>
        <v>Pyrenees</v>
      </c>
      <c r="M357" s="18" t="str">
        <f>PROPER("PLUTO-C")</f>
        <v>Pluto-C</v>
      </c>
      <c r="N357" s="18" t="str">
        <f>PROPER("BALNAVES")</f>
        <v>Balnaves</v>
      </c>
      <c r="O357" s="18" t="str">
        <f>PROPER("WHTSTN-C")</f>
        <v>Whtstn-C</v>
      </c>
      <c r="P357" s="18" t="str">
        <f>PROPER("ICHTHY-C")</f>
        <v>Ichthy-C</v>
      </c>
      <c r="Q357" s="17"/>
      <c r="R357" s="1000"/>
      <c r="S357" s="15"/>
      <c r="T357" s="15"/>
      <c r="U357" s="15"/>
      <c r="V357" s="15"/>
      <c r="W357" s="15"/>
      <c r="X357" s="15"/>
      <c r="Y357" s="15"/>
    </row>
    <row r="358" spans="1:25" s="78" customFormat="1" ht="10.5" customHeight="1" x14ac:dyDescent="0.15">
      <c r="A358" s="882" t="s">
        <v>913</v>
      </c>
      <c r="B358" s="74" t="s">
        <v>555</v>
      </c>
      <c r="C358" s="75">
        <v>91528</v>
      </c>
      <c r="D358" s="75" t="s">
        <v>555</v>
      </c>
      <c r="E358" s="75">
        <v>294246</v>
      </c>
      <c r="F358" s="75">
        <v>207476</v>
      </c>
      <c r="G358" s="75">
        <v>26689</v>
      </c>
      <c r="H358" s="75" t="s">
        <v>555</v>
      </c>
      <c r="I358" s="75" t="s">
        <v>555</v>
      </c>
      <c r="J358" s="75">
        <v>53119</v>
      </c>
      <c r="K358" s="75">
        <v>106976</v>
      </c>
      <c r="L358" s="75">
        <v>178922</v>
      </c>
      <c r="M358" s="75">
        <v>258171</v>
      </c>
      <c r="N358" s="75">
        <v>48233</v>
      </c>
      <c r="O358" s="75" t="s">
        <v>555</v>
      </c>
      <c r="P358" s="75" t="s">
        <v>555</v>
      </c>
      <c r="Q358" s="75">
        <v>517502</v>
      </c>
      <c r="R358" s="76" t="s">
        <v>99</v>
      </c>
      <c r="S358" s="77"/>
      <c r="T358" s="77"/>
      <c r="U358" s="77"/>
      <c r="V358" s="77"/>
      <c r="W358" s="77"/>
      <c r="X358" s="77"/>
      <c r="Y358" s="77"/>
    </row>
    <row r="359" spans="1:25" s="78" customFormat="1" ht="10.5" customHeight="1" x14ac:dyDescent="0.15">
      <c r="A359" s="883" t="s">
        <v>914</v>
      </c>
      <c r="B359" s="78">
        <v>67720</v>
      </c>
      <c r="C359" s="78" t="s">
        <v>555</v>
      </c>
      <c r="D359" s="78" t="s">
        <v>555</v>
      </c>
      <c r="E359" s="78">
        <v>264269</v>
      </c>
      <c r="F359" s="78" t="s">
        <v>555</v>
      </c>
      <c r="G359" s="78" t="s">
        <v>555</v>
      </c>
      <c r="H359" s="78">
        <v>32940</v>
      </c>
      <c r="I359" s="78" t="s">
        <v>555</v>
      </c>
      <c r="J359" s="78" t="s">
        <v>555</v>
      </c>
      <c r="K359" s="78">
        <v>106360</v>
      </c>
      <c r="L359" s="78" t="s">
        <v>555</v>
      </c>
      <c r="M359" s="78">
        <v>111673</v>
      </c>
      <c r="N359" s="78" t="s">
        <v>555</v>
      </c>
      <c r="O359" s="78" t="s">
        <v>555</v>
      </c>
      <c r="P359" s="78" t="s">
        <v>555</v>
      </c>
      <c r="Q359" s="78" t="s">
        <v>555</v>
      </c>
      <c r="R359" s="80" t="s">
        <v>233</v>
      </c>
      <c r="S359" s="77"/>
      <c r="T359" s="77"/>
      <c r="U359" s="77"/>
      <c r="V359" s="77"/>
      <c r="W359" s="77"/>
      <c r="X359" s="77"/>
      <c r="Y359" s="77"/>
    </row>
    <row r="360" spans="1:25" s="78" customFormat="1" ht="10.5" customHeight="1" x14ac:dyDescent="0.15">
      <c r="A360" s="883" t="s">
        <v>915</v>
      </c>
      <c r="B360" s="78" t="s">
        <v>555</v>
      </c>
      <c r="C360" s="78" t="s">
        <v>555</v>
      </c>
      <c r="D360" s="78">
        <v>48236</v>
      </c>
      <c r="E360" s="78">
        <v>256598</v>
      </c>
      <c r="F360" s="78" t="s">
        <v>555</v>
      </c>
      <c r="G360" s="78" t="s">
        <v>555</v>
      </c>
      <c r="H360" s="78" t="s">
        <v>555</v>
      </c>
      <c r="I360" s="78" t="s">
        <v>555</v>
      </c>
      <c r="J360" s="78" t="s">
        <v>555</v>
      </c>
      <c r="K360" s="78">
        <v>53007</v>
      </c>
      <c r="L360" s="78" t="s">
        <v>555</v>
      </c>
      <c r="M360" s="78">
        <v>53105</v>
      </c>
      <c r="N360" s="78" t="s">
        <v>555</v>
      </c>
      <c r="O360" s="78" t="s">
        <v>555</v>
      </c>
      <c r="P360" s="78" t="s">
        <v>555</v>
      </c>
      <c r="Q360" s="78">
        <v>29938</v>
      </c>
      <c r="R360" s="80" t="s">
        <v>529</v>
      </c>
      <c r="S360" s="77"/>
      <c r="T360" s="77"/>
      <c r="U360" s="77"/>
      <c r="V360" s="77"/>
      <c r="W360" s="77"/>
      <c r="X360" s="77"/>
      <c r="Y360" s="77"/>
    </row>
    <row r="361" spans="1:25" s="78" customFormat="1" ht="10.5" customHeight="1" x14ac:dyDescent="0.15">
      <c r="A361" s="883" t="s">
        <v>916</v>
      </c>
      <c r="B361" s="78" t="s">
        <v>555</v>
      </c>
      <c r="C361" s="78" t="s">
        <v>555</v>
      </c>
      <c r="D361" s="78">
        <v>94981</v>
      </c>
      <c r="E361" s="78">
        <v>283716</v>
      </c>
      <c r="F361" s="78" t="s">
        <v>555</v>
      </c>
      <c r="G361" s="78">
        <v>15872</v>
      </c>
      <c r="H361" s="78" t="s">
        <v>555</v>
      </c>
      <c r="I361" s="78">
        <v>49334</v>
      </c>
      <c r="J361" s="78" t="s">
        <v>555</v>
      </c>
      <c r="K361" s="78">
        <v>26814</v>
      </c>
      <c r="L361" s="78" t="s">
        <v>555</v>
      </c>
      <c r="M361" s="78">
        <v>108295</v>
      </c>
      <c r="N361" s="78" t="s">
        <v>555</v>
      </c>
      <c r="O361" s="78" t="s">
        <v>555</v>
      </c>
      <c r="P361" s="78" t="s">
        <v>555</v>
      </c>
      <c r="Q361" s="78">
        <v>29073</v>
      </c>
      <c r="R361" s="80" t="s">
        <v>599</v>
      </c>
      <c r="S361" s="77"/>
      <c r="T361" s="77"/>
      <c r="U361" s="77"/>
      <c r="V361" s="77"/>
      <c r="W361" s="77"/>
      <c r="X361" s="77"/>
      <c r="Y361" s="77"/>
    </row>
    <row r="362" spans="1:25" s="78" customFormat="1" ht="10.5" customHeight="1" x14ac:dyDescent="0.15">
      <c r="A362" s="883" t="s">
        <v>776</v>
      </c>
      <c r="B362" s="78" t="s">
        <v>555</v>
      </c>
      <c r="C362" s="78" t="s">
        <v>555</v>
      </c>
      <c r="D362" s="78" t="s">
        <v>555</v>
      </c>
      <c r="E362" s="78">
        <v>259512</v>
      </c>
      <c r="F362" s="78" t="s">
        <v>555</v>
      </c>
      <c r="G362" s="78" t="s">
        <v>555</v>
      </c>
      <c r="H362" s="78" t="s">
        <v>555</v>
      </c>
      <c r="I362" s="78" t="s">
        <v>555</v>
      </c>
      <c r="J362" s="78" t="s">
        <v>555</v>
      </c>
      <c r="K362" s="78" t="s">
        <v>555</v>
      </c>
      <c r="L362" s="78" t="s">
        <v>555</v>
      </c>
      <c r="M362" s="78" t="s">
        <v>555</v>
      </c>
      <c r="N362" s="78" t="s">
        <v>555</v>
      </c>
      <c r="O362" s="78">
        <v>54012</v>
      </c>
      <c r="P362" s="78">
        <v>102906</v>
      </c>
      <c r="Q362" s="78">
        <v>33843</v>
      </c>
      <c r="R362" s="80" t="s">
        <v>777</v>
      </c>
      <c r="S362" s="77"/>
      <c r="T362" s="77"/>
      <c r="U362" s="77"/>
      <c r="V362" s="77"/>
      <c r="W362" s="77"/>
      <c r="X362" s="77"/>
      <c r="Y362" s="77"/>
    </row>
    <row r="363" spans="1:25" s="78" customFormat="1" ht="10.5" customHeight="1" x14ac:dyDescent="0.15">
      <c r="A363" s="883"/>
      <c r="R363" s="80"/>
      <c r="S363" s="77"/>
      <c r="T363" s="77"/>
      <c r="U363" s="77"/>
      <c r="V363" s="77"/>
      <c r="W363" s="77"/>
      <c r="X363" s="77"/>
      <c r="Y363" s="77"/>
    </row>
    <row r="364" spans="1:25" s="78" customFormat="1" ht="10.5" customHeight="1" x14ac:dyDescent="0.15">
      <c r="A364" s="883" t="s">
        <v>738</v>
      </c>
      <c r="B364" s="78" t="s">
        <v>555</v>
      </c>
      <c r="C364" s="78" t="s">
        <v>555</v>
      </c>
      <c r="D364" s="78">
        <v>94981</v>
      </c>
      <c r="E364" s="78">
        <v>285544</v>
      </c>
      <c r="F364" s="78" t="s">
        <v>555</v>
      </c>
      <c r="G364" s="78">
        <v>15872</v>
      </c>
      <c r="H364" s="78" t="s">
        <v>555</v>
      </c>
      <c r="I364" s="78">
        <v>49334</v>
      </c>
      <c r="J364" s="78" t="s">
        <v>555</v>
      </c>
      <c r="K364" s="78">
        <v>26814</v>
      </c>
      <c r="L364" s="78" t="s">
        <v>555</v>
      </c>
      <c r="M364" s="78" t="s">
        <v>555</v>
      </c>
      <c r="N364" s="78" t="s">
        <v>555</v>
      </c>
      <c r="O364" s="78" t="s">
        <v>555</v>
      </c>
      <c r="P364" s="78" t="s">
        <v>555</v>
      </c>
      <c r="Q364" s="78">
        <v>28940</v>
      </c>
      <c r="R364" s="80" t="s">
        <v>600</v>
      </c>
      <c r="S364" s="77"/>
      <c r="T364" s="77"/>
      <c r="U364" s="77"/>
      <c r="V364" s="77"/>
      <c r="W364" s="77"/>
      <c r="X364" s="77"/>
      <c r="Y364" s="77"/>
    </row>
    <row r="365" spans="1:25" s="78" customFormat="1" ht="10.5" customHeight="1" x14ac:dyDescent="0.15">
      <c r="A365" s="883" t="s">
        <v>917</v>
      </c>
      <c r="B365" s="78" t="s">
        <v>555</v>
      </c>
      <c r="C365" s="78" t="s">
        <v>555</v>
      </c>
      <c r="D365" s="78" t="s">
        <v>555</v>
      </c>
      <c r="E365" s="78">
        <v>240213</v>
      </c>
      <c r="F365" s="78" t="s">
        <v>555</v>
      </c>
      <c r="G365" s="78" t="s">
        <v>555</v>
      </c>
      <c r="H365" s="78" t="s">
        <v>555</v>
      </c>
      <c r="I365" s="78" t="s">
        <v>555</v>
      </c>
      <c r="J365" s="78" t="s">
        <v>555</v>
      </c>
      <c r="K365" s="78" t="s">
        <v>555</v>
      </c>
      <c r="L365" s="78" t="s">
        <v>555</v>
      </c>
      <c r="M365" s="78" t="s">
        <v>555</v>
      </c>
      <c r="N365" s="78" t="s">
        <v>555</v>
      </c>
      <c r="O365" s="78">
        <v>54012</v>
      </c>
      <c r="P365" s="78">
        <v>102906</v>
      </c>
      <c r="Q365" s="78">
        <v>19883</v>
      </c>
      <c r="R365" s="80" t="s">
        <v>779</v>
      </c>
      <c r="S365" s="77"/>
      <c r="T365" s="77"/>
      <c r="U365" s="77"/>
      <c r="V365" s="77"/>
      <c r="W365" s="77"/>
      <c r="X365" s="77"/>
      <c r="Y365" s="77"/>
    </row>
    <row r="366" spans="1:25" s="78" customFormat="1" ht="10.5" customHeight="1" x14ac:dyDescent="0.15">
      <c r="A366" s="883"/>
      <c r="R366" s="80"/>
      <c r="S366" s="77"/>
      <c r="T366" s="77"/>
      <c r="U366" s="77"/>
      <c r="V366" s="77"/>
      <c r="W366" s="77"/>
      <c r="X366" s="77"/>
      <c r="Y366" s="77"/>
    </row>
    <row r="367" spans="1:25" s="78" customFormat="1" ht="10.5" customHeight="1" x14ac:dyDescent="0.15">
      <c r="A367" s="883" t="s">
        <v>918</v>
      </c>
      <c r="B367" s="78" t="s">
        <v>555</v>
      </c>
      <c r="C367" s="78" t="s">
        <v>555</v>
      </c>
      <c r="D367" s="78" t="s">
        <v>555</v>
      </c>
      <c r="E367" s="78">
        <v>68417</v>
      </c>
      <c r="F367" s="78" t="s">
        <v>555</v>
      </c>
      <c r="G367" s="78" t="s">
        <v>555</v>
      </c>
      <c r="H367" s="78" t="s">
        <v>555</v>
      </c>
      <c r="I367" s="78" t="s">
        <v>555</v>
      </c>
      <c r="J367" s="78" t="s">
        <v>555</v>
      </c>
      <c r="K367" s="78" t="s">
        <v>555</v>
      </c>
      <c r="L367" s="78" t="s">
        <v>555</v>
      </c>
      <c r="M367" s="78" t="s">
        <v>555</v>
      </c>
      <c r="N367" s="78" t="s">
        <v>555</v>
      </c>
      <c r="O367" s="78" t="s">
        <v>555</v>
      </c>
      <c r="P367" s="78" t="s">
        <v>555</v>
      </c>
      <c r="Q367" s="78">
        <v>13960</v>
      </c>
      <c r="R367" s="80" t="s">
        <v>601</v>
      </c>
      <c r="S367" s="77"/>
      <c r="T367" s="77"/>
      <c r="U367" s="77"/>
      <c r="V367" s="77"/>
      <c r="W367" s="77"/>
      <c r="X367" s="77"/>
      <c r="Y367" s="77"/>
    </row>
    <row r="368" spans="1:25" s="78" customFormat="1" ht="10.5" customHeight="1" x14ac:dyDescent="0.15">
      <c r="A368" s="883" t="s">
        <v>919</v>
      </c>
      <c r="B368" s="78" t="s">
        <v>555</v>
      </c>
      <c r="C368" s="78" t="s">
        <v>555</v>
      </c>
      <c r="D368" s="78" t="s">
        <v>555</v>
      </c>
      <c r="E368" s="78">
        <v>61133</v>
      </c>
      <c r="F368" s="78" t="s">
        <v>555</v>
      </c>
      <c r="G368" s="78" t="s">
        <v>555</v>
      </c>
      <c r="H368" s="78" t="s">
        <v>555</v>
      </c>
      <c r="I368" s="78" t="s">
        <v>555</v>
      </c>
      <c r="J368" s="78" t="s">
        <v>555</v>
      </c>
      <c r="K368" s="78" t="s">
        <v>555</v>
      </c>
      <c r="L368" s="78" t="s">
        <v>555</v>
      </c>
      <c r="M368" s="78" t="s">
        <v>555</v>
      </c>
      <c r="N368" s="78" t="s">
        <v>555</v>
      </c>
      <c r="O368" s="78">
        <v>54012</v>
      </c>
      <c r="P368" s="78" t="s">
        <v>555</v>
      </c>
      <c r="Q368" s="78" t="s">
        <v>555</v>
      </c>
      <c r="R368" s="80" t="s">
        <v>100</v>
      </c>
      <c r="S368" s="77"/>
      <c r="T368" s="77"/>
      <c r="U368" s="77"/>
      <c r="V368" s="77"/>
      <c r="W368" s="77"/>
      <c r="X368" s="77"/>
      <c r="Y368" s="77"/>
    </row>
    <row r="369" spans="1:25" s="78" customFormat="1" ht="10.5" customHeight="1" x14ac:dyDescent="0.15">
      <c r="A369" s="883" t="s">
        <v>819</v>
      </c>
      <c r="B369" s="78" t="s">
        <v>555</v>
      </c>
      <c r="C369" s="78" t="s">
        <v>555</v>
      </c>
      <c r="D369" s="78" t="s">
        <v>555</v>
      </c>
      <c r="E369" s="78">
        <v>55763</v>
      </c>
      <c r="F369" s="78" t="s">
        <v>555</v>
      </c>
      <c r="G369" s="78" t="s">
        <v>555</v>
      </c>
      <c r="H369" s="78" t="s">
        <v>555</v>
      </c>
      <c r="I369" s="78" t="s">
        <v>555</v>
      </c>
      <c r="J369" s="78" t="s">
        <v>555</v>
      </c>
      <c r="K369" s="78" t="s">
        <v>555</v>
      </c>
      <c r="L369" s="78" t="s">
        <v>555</v>
      </c>
      <c r="M369" s="78" t="s">
        <v>555</v>
      </c>
      <c r="N369" s="78" t="s">
        <v>555</v>
      </c>
      <c r="O369" s="78" t="s">
        <v>555</v>
      </c>
      <c r="P369" s="78">
        <v>102906</v>
      </c>
      <c r="Q369" s="78" t="s">
        <v>555</v>
      </c>
      <c r="R369" s="80" t="s">
        <v>101</v>
      </c>
      <c r="S369" s="77"/>
      <c r="T369" s="77"/>
      <c r="U369" s="77"/>
      <c r="V369" s="77"/>
      <c r="W369" s="77"/>
      <c r="X369" s="77"/>
      <c r="Y369" s="77"/>
    </row>
    <row r="370" spans="1:25" s="78" customFormat="1" ht="10.5" customHeight="1" x14ac:dyDescent="0.15">
      <c r="A370" s="883" t="s">
        <v>920</v>
      </c>
      <c r="B370" s="78" t="s">
        <v>555</v>
      </c>
      <c r="C370" s="78" t="s">
        <v>555</v>
      </c>
      <c r="D370" s="78" t="s">
        <v>555</v>
      </c>
      <c r="E370" s="78">
        <v>74199</v>
      </c>
      <c r="F370" s="78" t="s">
        <v>555</v>
      </c>
      <c r="G370" s="78" t="s">
        <v>555</v>
      </c>
      <c r="H370" s="78" t="s">
        <v>555</v>
      </c>
      <c r="I370" s="78" t="s">
        <v>555</v>
      </c>
      <c r="J370" s="78" t="s">
        <v>555</v>
      </c>
      <c r="K370" s="78" t="s">
        <v>555</v>
      </c>
      <c r="L370" s="78" t="s">
        <v>555</v>
      </c>
      <c r="M370" s="78" t="s">
        <v>555</v>
      </c>
      <c r="N370" s="78" t="s">
        <v>555</v>
      </c>
      <c r="O370" s="78" t="s">
        <v>555</v>
      </c>
      <c r="P370" s="78" t="s">
        <v>555</v>
      </c>
      <c r="Q370" s="78">
        <v>19883</v>
      </c>
      <c r="R370" s="80" t="s">
        <v>102</v>
      </c>
      <c r="S370" s="77"/>
      <c r="T370" s="77"/>
      <c r="U370" s="77"/>
      <c r="V370" s="77"/>
      <c r="W370" s="77"/>
      <c r="X370" s="77"/>
      <c r="Y370" s="77"/>
    </row>
    <row r="371" spans="1:25" s="78" customFormat="1" ht="10.5" customHeight="1" x14ac:dyDescent="0.15">
      <c r="A371" s="883" t="s">
        <v>921</v>
      </c>
      <c r="B371" s="78" t="s">
        <v>555</v>
      </c>
      <c r="C371" s="78" t="s">
        <v>555</v>
      </c>
      <c r="D371" s="78" t="s">
        <v>555</v>
      </c>
      <c r="E371" s="78">
        <v>49118</v>
      </c>
      <c r="F371" s="78" t="s">
        <v>555</v>
      </c>
      <c r="G371" s="78" t="s">
        <v>555</v>
      </c>
      <c r="H371" s="78" t="s">
        <v>555</v>
      </c>
      <c r="I371" s="78" t="s">
        <v>555</v>
      </c>
      <c r="J371" s="78" t="s">
        <v>555</v>
      </c>
      <c r="K371" s="78" t="s">
        <v>555</v>
      </c>
      <c r="L371" s="78" t="s">
        <v>555</v>
      </c>
      <c r="M371" s="78" t="s">
        <v>555</v>
      </c>
      <c r="N371" s="78" t="s">
        <v>555</v>
      </c>
      <c r="O371" s="78" t="s">
        <v>555</v>
      </c>
      <c r="P371" s="78" t="s">
        <v>555</v>
      </c>
      <c r="Q371" s="78" t="s">
        <v>555</v>
      </c>
      <c r="R371" s="80" t="s">
        <v>785</v>
      </c>
      <c r="S371" s="77"/>
      <c r="T371" s="77"/>
      <c r="U371" s="77"/>
      <c r="V371" s="77"/>
      <c r="W371" s="77"/>
      <c r="X371" s="77"/>
      <c r="Y371" s="77"/>
    </row>
    <row r="372" spans="1:25" s="78" customFormat="1" ht="10.5" customHeight="1" x14ac:dyDescent="0.15">
      <c r="A372" s="883"/>
      <c r="R372" s="80"/>
      <c r="S372" s="77"/>
      <c r="T372" s="77"/>
      <c r="U372" s="77"/>
      <c r="V372" s="77"/>
      <c r="W372" s="77"/>
      <c r="X372" s="77"/>
      <c r="Y372" s="77"/>
    </row>
    <row r="373" spans="1:25" s="78" customFormat="1" ht="10.5" customHeight="1" x14ac:dyDescent="0.15">
      <c r="A373" s="883" t="s">
        <v>922</v>
      </c>
      <c r="B373" s="78" t="s">
        <v>555</v>
      </c>
      <c r="C373" s="78" t="s">
        <v>555</v>
      </c>
      <c r="D373" s="78" t="s">
        <v>555</v>
      </c>
      <c r="E373" s="78">
        <v>30911</v>
      </c>
      <c r="F373" s="78" t="s">
        <v>555</v>
      </c>
      <c r="G373" s="78" t="s">
        <v>555</v>
      </c>
      <c r="H373" s="78" t="s">
        <v>555</v>
      </c>
      <c r="I373" s="78" t="s">
        <v>555</v>
      </c>
      <c r="J373" s="78" t="s">
        <v>555</v>
      </c>
      <c r="K373" s="78" t="s">
        <v>555</v>
      </c>
      <c r="L373" s="78" t="s">
        <v>555</v>
      </c>
      <c r="M373" s="78" t="s">
        <v>555</v>
      </c>
      <c r="N373" s="78" t="s">
        <v>555</v>
      </c>
      <c r="O373" s="78" t="s">
        <v>555</v>
      </c>
      <c r="P373" s="78" t="s">
        <v>555</v>
      </c>
      <c r="Q373" s="78" t="s">
        <v>555</v>
      </c>
      <c r="R373" s="80" t="s">
        <v>602</v>
      </c>
      <c r="S373" s="77"/>
      <c r="T373" s="77"/>
      <c r="U373" s="77"/>
      <c r="V373" s="77"/>
      <c r="W373" s="77"/>
      <c r="X373" s="77"/>
      <c r="Y373" s="77"/>
    </row>
    <row r="374" spans="1:25" s="78" customFormat="1" ht="10.5" customHeight="1" x14ac:dyDescent="0.15">
      <c r="A374" s="883" t="s">
        <v>923</v>
      </c>
      <c r="B374" s="78" t="s">
        <v>555</v>
      </c>
      <c r="C374" s="78" t="s">
        <v>555</v>
      </c>
      <c r="D374" s="78" t="s">
        <v>555</v>
      </c>
      <c r="E374" s="78" t="s">
        <v>555</v>
      </c>
      <c r="F374" s="78" t="s">
        <v>555</v>
      </c>
      <c r="G374" s="78" t="s">
        <v>555</v>
      </c>
      <c r="H374" s="78" t="s">
        <v>555</v>
      </c>
      <c r="I374" s="78" t="s">
        <v>555</v>
      </c>
      <c r="J374" s="78" t="s">
        <v>555</v>
      </c>
      <c r="K374" s="78" t="s">
        <v>555</v>
      </c>
      <c r="L374" s="78" t="s">
        <v>555</v>
      </c>
      <c r="M374" s="78" t="s">
        <v>555</v>
      </c>
      <c r="N374" s="78" t="s">
        <v>555</v>
      </c>
      <c r="O374" s="78" t="s">
        <v>555</v>
      </c>
      <c r="P374" s="78" t="s">
        <v>555</v>
      </c>
      <c r="Q374" s="78">
        <v>13960</v>
      </c>
      <c r="R374" s="80" t="s">
        <v>86</v>
      </c>
      <c r="S374" s="77"/>
      <c r="T374" s="77"/>
      <c r="U374" s="77"/>
      <c r="V374" s="77"/>
      <c r="W374" s="77"/>
      <c r="X374" s="77"/>
      <c r="Y374" s="77"/>
    </row>
    <row r="375" spans="1:25" s="78" customFormat="1" ht="10.5" customHeight="1" x14ac:dyDescent="0.15">
      <c r="A375" s="883" t="s">
        <v>924</v>
      </c>
      <c r="B375" s="78" t="s">
        <v>555</v>
      </c>
      <c r="C375" s="78" t="s">
        <v>555</v>
      </c>
      <c r="D375" s="78" t="s">
        <v>555</v>
      </c>
      <c r="E375" s="78">
        <v>37506</v>
      </c>
      <c r="F375" s="78" t="s">
        <v>555</v>
      </c>
      <c r="G375" s="78" t="s">
        <v>555</v>
      </c>
      <c r="H375" s="78" t="s">
        <v>555</v>
      </c>
      <c r="I375" s="78" t="s">
        <v>555</v>
      </c>
      <c r="J375" s="78" t="s">
        <v>555</v>
      </c>
      <c r="K375" s="78" t="s">
        <v>555</v>
      </c>
      <c r="L375" s="78" t="s">
        <v>555</v>
      </c>
      <c r="M375" s="78" t="s">
        <v>555</v>
      </c>
      <c r="N375" s="78" t="s">
        <v>555</v>
      </c>
      <c r="O375" s="78" t="s">
        <v>555</v>
      </c>
      <c r="P375" s="78" t="s">
        <v>555</v>
      </c>
      <c r="Q375" s="78" t="s">
        <v>555</v>
      </c>
      <c r="R375" s="80" t="s">
        <v>87</v>
      </c>
      <c r="S375" s="77"/>
      <c r="T375" s="77"/>
      <c r="U375" s="77"/>
      <c r="V375" s="77"/>
      <c r="W375" s="77"/>
      <c r="X375" s="77"/>
      <c r="Y375" s="77"/>
    </row>
    <row r="376" spans="1:25" s="78" customFormat="1" ht="10.5" customHeight="1" x14ac:dyDescent="0.15">
      <c r="A376" s="883" t="s">
        <v>925</v>
      </c>
      <c r="B376" s="78" t="s">
        <v>555</v>
      </c>
      <c r="C376" s="78" t="s">
        <v>555</v>
      </c>
      <c r="D376" s="78" t="s">
        <v>555</v>
      </c>
      <c r="E376" s="78">
        <v>27935</v>
      </c>
      <c r="F376" s="78" t="s">
        <v>555</v>
      </c>
      <c r="G376" s="78" t="s">
        <v>555</v>
      </c>
      <c r="H376" s="78" t="s">
        <v>555</v>
      </c>
      <c r="I376" s="78" t="s">
        <v>555</v>
      </c>
      <c r="J376" s="78" t="s">
        <v>555</v>
      </c>
      <c r="K376" s="78" t="s">
        <v>555</v>
      </c>
      <c r="L376" s="78" t="s">
        <v>555</v>
      </c>
      <c r="M376" s="78" t="s">
        <v>555</v>
      </c>
      <c r="N376" s="78" t="s">
        <v>555</v>
      </c>
      <c r="O376" s="78" t="s">
        <v>555</v>
      </c>
      <c r="P376" s="78" t="s">
        <v>555</v>
      </c>
      <c r="Q376" s="78" t="s">
        <v>555</v>
      </c>
      <c r="R376" s="80" t="s">
        <v>88</v>
      </c>
      <c r="S376" s="77"/>
      <c r="T376" s="77"/>
      <c r="U376" s="77"/>
      <c r="V376" s="77"/>
      <c r="W376" s="77"/>
      <c r="X376" s="77"/>
      <c r="Y376" s="77"/>
    </row>
    <row r="377" spans="1:25" s="78" customFormat="1" ht="10.5" customHeight="1" x14ac:dyDescent="0.15">
      <c r="A377" s="883" t="s">
        <v>823</v>
      </c>
      <c r="B377" s="78" t="s">
        <v>555</v>
      </c>
      <c r="C377" s="78" t="s">
        <v>555</v>
      </c>
      <c r="D377" s="78" t="s">
        <v>555</v>
      </c>
      <c r="E377" s="78">
        <v>14238</v>
      </c>
      <c r="F377" s="78" t="s">
        <v>555</v>
      </c>
      <c r="G377" s="78" t="s">
        <v>555</v>
      </c>
      <c r="H377" s="78" t="s">
        <v>555</v>
      </c>
      <c r="I377" s="78" t="s">
        <v>555</v>
      </c>
      <c r="J377" s="78" t="s">
        <v>555</v>
      </c>
      <c r="K377" s="78" t="s">
        <v>555</v>
      </c>
      <c r="L377" s="78" t="s">
        <v>555</v>
      </c>
      <c r="M377" s="78" t="s">
        <v>555</v>
      </c>
      <c r="N377" s="78" t="s">
        <v>555</v>
      </c>
      <c r="O377" s="78">
        <v>54012</v>
      </c>
      <c r="P377" s="78" t="s">
        <v>555</v>
      </c>
      <c r="Q377" s="78" t="s">
        <v>555</v>
      </c>
      <c r="R377" s="81" t="s">
        <v>103</v>
      </c>
      <c r="S377" s="77"/>
      <c r="T377" s="77"/>
      <c r="U377" s="77"/>
      <c r="V377" s="77"/>
      <c r="W377" s="77"/>
      <c r="X377" s="77"/>
      <c r="Y377" s="77"/>
    </row>
    <row r="378" spans="1:25" s="78" customFormat="1" ht="10.5" customHeight="1" x14ac:dyDescent="0.15">
      <c r="A378" s="883" t="s">
        <v>926</v>
      </c>
      <c r="B378" s="78" t="s">
        <v>555</v>
      </c>
      <c r="C378" s="78" t="s">
        <v>555</v>
      </c>
      <c r="D378" s="78" t="s">
        <v>555</v>
      </c>
      <c r="E378" s="78">
        <v>18960</v>
      </c>
      <c r="F378" s="78" t="s">
        <v>555</v>
      </c>
      <c r="G378" s="78" t="s">
        <v>555</v>
      </c>
      <c r="H378" s="78" t="s">
        <v>555</v>
      </c>
      <c r="I378" s="78" t="s">
        <v>555</v>
      </c>
      <c r="J378" s="78" t="s">
        <v>555</v>
      </c>
      <c r="K378" s="78" t="s">
        <v>555</v>
      </c>
      <c r="L378" s="78" t="s">
        <v>555</v>
      </c>
      <c r="M378" s="78" t="s">
        <v>555</v>
      </c>
      <c r="N378" s="78" t="s">
        <v>555</v>
      </c>
      <c r="O378" s="78" t="s">
        <v>555</v>
      </c>
      <c r="P378" s="78" t="s">
        <v>555</v>
      </c>
      <c r="Q378" s="78" t="s">
        <v>555</v>
      </c>
      <c r="R378" s="80" t="s">
        <v>104</v>
      </c>
      <c r="S378" s="77"/>
      <c r="T378" s="77"/>
      <c r="U378" s="77"/>
      <c r="V378" s="77"/>
      <c r="W378" s="77"/>
      <c r="X378" s="77"/>
      <c r="Y378" s="77"/>
    </row>
    <row r="379" spans="1:25" s="78" customFormat="1" ht="10.5" customHeight="1" x14ac:dyDescent="0.15">
      <c r="A379" s="883" t="s">
        <v>927</v>
      </c>
      <c r="B379" s="78" t="s">
        <v>555</v>
      </c>
      <c r="C379" s="78" t="s">
        <v>555</v>
      </c>
      <c r="D379" s="78" t="s">
        <v>555</v>
      </c>
      <c r="E379" s="78">
        <v>35181</v>
      </c>
      <c r="F379" s="78" t="s">
        <v>555</v>
      </c>
      <c r="G379" s="78" t="s">
        <v>555</v>
      </c>
      <c r="H379" s="78" t="s">
        <v>555</v>
      </c>
      <c r="I379" s="78" t="s">
        <v>555</v>
      </c>
      <c r="J379" s="78" t="s">
        <v>555</v>
      </c>
      <c r="K379" s="78" t="s">
        <v>555</v>
      </c>
      <c r="L379" s="78" t="s">
        <v>555</v>
      </c>
      <c r="M379" s="78" t="s">
        <v>555</v>
      </c>
      <c r="N379" s="78" t="s">
        <v>555</v>
      </c>
      <c r="O379" s="78" t="s">
        <v>555</v>
      </c>
      <c r="P379" s="78" t="s">
        <v>555</v>
      </c>
      <c r="Q379" s="78" t="s">
        <v>555</v>
      </c>
      <c r="R379" s="80" t="s">
        <v>105</v>
      </c>
      <c r="S379" s="77"/>
      <c r="T379" s="77"/>
      <c r="U379" s="77"/>
      <c r="V379" s="77"/>
      <c r="W379" s="77"/>
      <c r="X379" s="77"/>
      <c r="Y379" s="77"/>
    </row>
    <row r="380" spans="1:25" s="78" customFormat="1" ht="10.5" customHeight="1" x14ac:dyDescent="0.15">
      <c r="A380" s="883" t="s">
        <v>928</v>
      </c>
      <c r="B380" s="78" t="s">
        <v>555</v>
      </c>
      <c r="C380" s="78" t="s">
        <v>555</v>
      </c>
      <c r="D380" s="78" t="s">
        <v>555</v>
      </c>
      <c r="E380" s="78" t="s">
        <v>555</v>
      </c>
      <c r="F380" s="78" t="s">
        <v>555</v>
      </c>
      <c r="G380" s="78" t="s">
        <v>555</v>
      </c>
      <c r="H380" s="78" t="s">
        <v>555</v>
      </c>
      <c r="I380" s="78" t="s">
        <v>555</v>
      </c>
      <c r="J380" s="78" t="s">
        <v>555</v>
      </c>
      <c r="K380" s="78" t="s">
        <v>555</v>
      </c>
      <c r="L380" s="78" t="s">
        <v>555</v>
      </c>
      <c r="M380" s="78" t="s">
        <v>555</v>
      </c>
      <c r="N380" s="78" t="s">
        <v>555</v>
      </c>
      <c r="O380" s="78" t="s">
        <v>555</v>
      </c>
      <c r="P380" s="78">
        <v>102906</v>
      </c>
      <c r="Q380" s="78" t="s">
        <v>555</v>
      </c>
      <c r="R380" s="80" t="s">
        <v>106</v>
      </c>
      <c r="S380" s="77"/>
      <c r="T380" s="77"/>
      <c r="U380" s="77"/>
      <c r="V380" s="77"/>
      <c r="W380" s="77"/>
      <c r="X380" s="77"/>
      <c r="Y380" s="77"/>
    </row>
    <row r="381" spans="1:25" s="78" customFormat="1" ht="10.5" customHeight="1" x14ac:dyDescent="0.15">
      <c r="A381" s="883" t="s">
        <v>929</v>
      </c>
      <c r="B381" s="78" t="s">
        <v>555</v>
      </c>
      <c r="C381" s="78" t="s">
        <v>555</v>
      </c>
      <c r="D381" s="78" t="s">
        <v>555</v>
      </c>
      <c r="E381" s="78">
        <v>20582</v>
      </c>
      <c r="F381" s="78" t="s">
        <v>555</v>
      </c>
      <c r="G381" s="78" t="s">
        <v>555</v>
      </c>
      <c r="H381" s="78" t="s">
        <v>555</v>
      </c>
      <c r="I381" s="78" t="s">
        <v>555</v>
      </c>
      <c r="J381" s="78" t="s">
        <v>555</v>
      </c>
      <c r="K381" s="78" t="s">
        <v>555</v>
      </c>
      <c r="L381" s="78" t="s">
        <v>555</v>
      </c>
      <c r="M381" s="78" t="s">
        <v>555</v>
      </c>
      <c r="N381" s="78" t="s">
        <v>555</v>
      </c>
      <c r="O381" s="78" t="s">
        <v>555</v>
      </c>
      <c r="P381" s="78" t="s">
        <v>555</v>
      </c>
      <c r="Q381" s="78" t="s">
        <v>555</v>
      </c>
      <c r="R381" s="80" t="s">
        <v>107</v>
      </c>
      <c r="S381" s="77"/>
      <c r="T381" s="77"/>
      <c r="U381" s="77"/>
      <c r="V381" s="77"/>
      <c r="W381" s="77"/>
      <c r="X381" s="77"/>
      <c r="Y381" s="77"/>
    </row>
    <row r="382" spans="1:25" s="78" customFormat="1" ht="10.5" customHeight="1" x14ac:dyDescent="0.15">
      <c r="A382" s="883" t="s">
        <v>930</v>
      </c>
      <c r="B382" s="78" t="s">
        <v>555</v>
      </c>
      <c r="C382" s="78" t="s">
        <v>555</v>
      </c>
      <c r="D382" s="78" t="s">
        <v>555</v>
      </c>
      <c r="E382" s="78">
        <v>34925</v>
      </c>
      <c r="F382" s="78" t="s">
        <v>555</v>
      </c>
      <c r="G382" s="78" t="s">
        <v>555</v>
      </c>
      <c r="H382" s="78" t="s">
        <v>555</v>
      </c>
      <c r="I382" s="78" t="s">
        <v>555</v>
      </c>
      <c r="J382" s="78" t="s">
        <v>555</v>
      </c>
      <c r="K382" s="78" t="s">
        <v>555</v>
      </c>
      <c r="L382" s="78" t="s">
        <v>555</v>
      </c>
      <c r="M382" s="78" t="s">
        <v>555</v>
      </c>
      <c r="N382" s="78" t="s">
        <v>555</v>
      </c>
      <c r="O382" s="78" t="s">
        <v>555</v>
      </c>
      <c r="P382" s="78" t="s">
        <v>555</v>
      </c>
      <c r="Q382" s="78" t="s">
        <v>555</v>
      </c>
      <c r="R382" s="80" t="s">
        <v>89</v>
      </c>
      <c r="S382" s="77"/>
      <c r="T382" s="77"/>
      <c r="U382" s="77"/>
      <c r="V382" s="77"/>
      <c r="W382" s="77"/>
      <c r="X382" s="77"/>
      <c r="Y382" s="77"/>
    </row>
    <row r="383" spans="1:25" s="78" customFormat="1" ht="10.5" customHeight="1" x14ac:dyDescent="0.15">
      <c r="A383" s="883" t="s">
        <v>931</v>
      </c>
      <c r="B383" s="78" t="s">
        <v>555</v>
      </c>
      <c r="C383" s="78" t="s">
        <v>555</v>
      </c>
      <c r="D383" s="78" t="s">
        <v>555</v>
      </c>
      <c r="E383" s="78">
        <v>22618</v>
      </c>
      <c r="F383" s="78" t="s">
        <v>555</v>
      </c>
      <c r="G383" s="78" t="s">
        <v>555</v>
      </c>
      <c r="H383" s="78" t="s">
        <v>555</v>
      </c>
      <c r="I383" s="78" t="s">
        <v>555</v>
      </c>
      <c r="J383" s="78" t="s">
        <v>555</v>
      </c>
      <c r="K383" s="78" t="s">
        <v>555</v>
      </c>
      <c r="L383" s="78" t="s">
        <v>555</v>
      </c>
      <c r="M383" s="78" t="s">
        <v>555</v>
      </c>
      <c r="N383" s="78" t="s">
        <v>555</v>
      </c>
      <c r="O383" s="78" t="s">
        <v>555</v>
      </c>
      <c r="P383" s="78" t="s">
        <v>555</v>
      </c>
      <c r="Q383" s="78" t="s">
        <v>555</v>
      </c>
      <c r="R383" s="80" t="s">
        <v>90</v>
      </c>
      <c r="S383" s="77"/>
      <c r="T383" s="77"/>
      <c r="U383" s="77"/>
      <c r="V383" s="77"/>
      <c r="W383" s="77"/>
      <c r="X383" s="77"/>
      <c r="Y383" s="77"/>
    </row>
    <row r="384" spans="1:25" s="78" customFormat="1" ht="10.5" customHeight="1" x14ac:dyDescent="0.15">
      <c r="A384" s="883" t="s">
        <v>932</v>
      </c>
      <c r="B384" s="78" t="s">
        <v>555</v>
      </c>
      <c r="C384" s="78" t="s">
        <v>555</v>
      </c>
      <c r="D384" s="78" t="s">
        <v>555</v>
      </c>
      <c r="E384" s="78">
        <v>16656</v>
      </c>
      <c r="F384" s="78" t="s">
        <v>555</v>
      </c>
      <c r="G384" s="78" t="s">
        <v>555</v>
      </c>
      <c r="H384" s="78" t="s">
        <v>555</v>
      </c>
      <c r="I384" s="78" t="s">
        <v>555</v>
      </c>
      <c r="J384" s="78" t="s">
        <v>555</v>
      </c>
      <c r="K384" s="78" t="s">
        <v>555</v>
      </c>
      <c r="L384" s="78" t="s">
        <v>555</v>
      </c>
      <c r="M384" s="78" t="s">
        <v>555</v>
      </c>
      <c r="N384" s="78" t="s">
        <v>555</v>
      </c>
      <c r="O384" s="78" t="s">
        <v>555</v>
      </c>
      <c r="P384" s="78" t="s">
        <v>555</v>
      </c>
      <c r="Q384" s="78">
        <v>19883</v>
      </c>
      <c r="R384" s="80" t="s">
        <v>91</v>
      </c>
      <c r="S384" s="77"/>
      <c r="T384" s="77"/>
      <c r="U384" s="77"/>
      <c r="V384" s="77"/>
      <c r="W384" s="77"/>
      <c r="X384" s="77"/>
      <c r="Y384" s="77"/>
    </row>
    <row r="385" spans="1:25" s="78" customFormat="1" ht="10.5" customHeight="1" x14ac:dyDescent="0.15">
      <c r="A385" s="883" t="s">
        <v>933</v>
      </c>
      <c r="B385" s="78" t="s">
        <v>555</v>
      </c>
      <c r="C385" s="78" t="s">
        <v>555</v>
      </c>
      <c r="D385" s="78" t="s">
        <v>555</v>
      </c>
      <c r="E385" s="78">
        <v>16133</v>
      </c>
      <c r="F385" s="78" t="s">
        <v>555</v>
      </c>
      <c r="G385" s="78" t="s">
        <v>555</v>
      </c>
      <c r="H385" s="78" t="s">
        <v>555</v>
      </c>
      <c r="I385" s="78" t="s">
        <v>555</v>
      </c>
      <c r="J385" s="78" t="s">
        <v>555</v>
      </c>
      <c r="K385" s="78" t="s">
        <v>555</v>
      </c>
      <c r="L385" s="78" t="s">
        <v>555</v>
      </c>
      <c r="M385" s="78" t="s">
        <v>555</v>
      </c>
      <c r="N385" s="78" t="s">
        <v>555</v>
      </c>
      <c r="O385" s="78" t="s">
        <v>555</v>
      </c>
      <c r="P385" s="78" t="s">
        <v>555</v>
      </c>
      <c r="Q385" s="78" t="s">
        <v>555</v>
      </c>
      <c r="R385" s="80" t="s">
        <v>799</v>
      </c>
      <c r="S385" s="77"/>
      <c r="T385" s="77"/>
      <c r="U385" s="77"/>
      <c r="V385" s="77"/>
      <c r="W385" s="77"/>
      <c r="X385" s="77"/>
      <c r="Y385" s="77"/>
    </row>
    <row r="386" spans="1:25" s="78" customFormat="1" ht="10.5" customHeight="1" x14ac:dyDescent="0.15">
      <c r="A386" s="883" t="s">
        <v>934</v>
      </c>
      <c r="B386" s="78" t="s">
        <v>555</v>
      </c>
      <c r="C386" s="78" t="s">
        <v>555</v>
      </c>
      <c r="D386" s="78" t="s">
        <v>555</v>
      </c>
      <c r="E386" s="78">
        <v>15216</v>
      </c>
      <c r="F386" s="78" t="s">
        <v>555</v>
      </c>
      <c r="G386" s="78" t="s">
        <v>555</v>
      </c>
      <c r="H386" s="78" t="s">
        <v>555</v>
      </c>
      <c r="I386" s="78" t="s">
        <v>555</v>
      </c>
      <c r="J386" s="78" t="s">
        <v>555</v>
      </c>
      <c r="K386" s="78" t="s">
        <v>555</v>
      </c>
      <c r="L386" s="78" t="s">
        <v>555</v>
      </c>
      <c r="M386" s="78" t="s">
        <v>555</v>
      </c>
      <c r="N386" s="78" t="s">
        <v>555</v>
      </c>
      <c r="O386" s="78" t="s">
        <v>555</v>
      </c>
      <c r="P386" s="78" t="s">
        <v>555</v>
      </c>
      <c r="Q386" s="78" t="s">
        <v>555</v>
      </c>
      <c r="R386" s="80" t="s">
        <v>86</v>
      </c>
      <c r="S386" s="77"/>
      <c r="T386" s="77"/>
      <c r="U386" s="77"/>
      <c r="V386" s="77"/>
      <c r="W386" s="77"/>
      <c r="X386" s="77"/>
      <c r="Y386" s="77"/>
    </row>
    <row r="387" spans="1:25" s="78" customFormat="1" ht="10.5" customHeight="1" x14ac:dyDescent="0.15">
      <c r="A387" s="884" t="s">
        <v>935</v>
      </c>
      <c r="B387" s="82" t="s">
        <v>555</v>
      </c>
      <c r="C387" s="83" t="s">
        <v>555</v>
      </c>
      <c r="D387" s="83" t="s">
        <v>555</v>
      </c>
      <c r="E387" s="83">
        <v>17769</v>
      </c>
      <c r="F387" s="83" t="s">
        <v>555</v>
      </c>
      <c r="G387" s="83" t="s">
        <v>555</v>
      </c>
      <c r="H387" s="83" t="s">
        <v>555</v>
      </c>
      <c r="I387" s="83" t="s">
        <v>555</v>
      </c>
      <c r="J387" s="83" t="s">
        <v>555</v>
      </c>
      <c r="K387" s="83" t="s">
        <v>555</v>
      </c>
      <c r="L387" s="83" t="s">
        <v>555</v>
      </c>
      <c r="M387" s="83" t="s">
        <v>555</v>
      </c>
      <c r="N387" s="83" t="s">
        <v>555</v>
      </c>
      <c r="O387" s="83" t="s">
        <v>555</v>
      </c>
      <c r="P387" s="83" t="s">
        <v>555</v>
      </c>
      <c r="Q387" s="83" t="s">
        <v>555</v>
      </c>
      <c r="R387" s="84" t="s">
        <v>87</v>
      </c>
      <c r="S387" s="77"/>
      <c r="T387" s="77"/>
      <c r="U387" s="77"/>
      <c r="V387" s="77"/>
      <c r="W387" s="77"/>
      <c r="X387" s="77"/>
      <c r="Y387" s="77"/>
    </row>
    <row r="388" spans="1:25" ht="23.25" customHeight="1" x14ac:dyDescent="0.25"/>
    <row r="389" spans="1:25" s="21" customFormat="1" ht="11.25" customHeight="1" x14ac:dyDescent="0.15">
      <c r="A389" s="70"/>
      <c r="B389" s="86" t="s">
        <v>130</v>
      </c>
      <c r="C389" s="70"/>
      <c r="D389" s="998" t="s">
        <v>92</v>
      </c>
      <c r="S389" s="19"/>
      <c r="T389" s="19"/>
      <c r="U389" s="19"/>
      <c r="V389" s="19"/>
      <c r="W389" s="19"/>
      <c r="X389" s="19"/>
      <c r="Y389" s="19"/>
    </row>
    <row r="390" spans="1:25" s="73" customFormat="1" ht="28.5" customHeight="1" x14ac:dyDescent="0.15">
      <c r="A390" s="37" t="s">
        <v>230</v>
      </c>
      <c r="B390" s="44" t="s">
        <v>936</v>
      </c>
      <c r="C390" s="88"/>
      <c r="D390" s="999"/>
      <c r="S390" s="15"/>
      <c r="T390" s="15"/>
      <c r="U390" s="15"/>
      <c r="V390" s="15"/>
      <c r="W390" s="15"/>
      <c r="X390" s="15"/>
      <c r="Y390" s="15"/>
    </row>
    <row r="391" spans="1:25" s="73" customFormat="1" ht="30" customHeight="1" x14ac:dyDescent="0.15">
      <c r="A391" s="37"/>
      <c r="B391" s="885" t="s">
        <v>937</v>
      </c>
      <c r="C391" s="14" t="s">
        <v>229</v>
      </c>
      <c r="D391" s="999"/>
      <c r="S391" s="15"/>
      <c r="T391" s="15"/>
      <c r="U391" s="15"/>
      <c r="V391" s="15"/>
      <c r="W391" s="15"/>
      <c r="X391" s="15"/>
      <c r="Y391" s="15"/>
    </row>
    <row r="392" spans="1:25" s="73" customFormat="1" ht="12" customHeight="1" x14ac:dyDescent="0.15">
      <c r="A392" s="38"/>
      <c r="B392" s="18" t="str">
        <f>PROPER("PAPUA-FO")</f>
        <v>Papua-Fo</v>
      </c>
      <c r="C392" s="18" t="str">
        <f>PROPER("KUTUBU-B")</f>
        <v>Kutubu-B</v>
      </c>
      <c r="D392" s="1000"/>
      <c r="S392" s="15"/>
      <c r="T392" s="15"/>
      <c r="U392" s="15"/>
      <c r="V392" s="15"/>
      <c r="W392" s="15"/>
      <c r="X392" s="15"/>
      <c r="Y392" s="15"/>
    </row>
    <row r="393" spans="1:25" s="78" customFormat="1" ht="10.5" customHeight="1" x14ac:dyDescent="0.15">
      <c r="A393" s="882" t="s">
        <v>938</v>
      </c>
      <c r="B393" s="74" t="s">
        <v>555</v>
      </c>
      <c r="C393" s="89">
        <v>517502</v>
      </c>
      <c r="D393" s="76" t="s">
        <v>99</v>
      </c>
      <c r="S393" s="77"/>
      <c r="T393" s="77"/>
      <c r="U393" s="77"/>
      <c r="V393" s="77"/>
      <c r="W393" s="77"/>
      <c r="X393" s="77"/>
      <c r="Y393" s="77"/>
    </row>
    <row r="394" spans="1:25" s="78" customFormat="1" ht="10.5" customHeight="1" x14ac:dyDescent="0.15">
      <c r="A394" s="883" t="s">
        <v>939</v>
      </c>
      <c r="B394" s="78" t="s">
        <v>555</v>
      </c>
      <c r="C394" s="90" t="s">
        <v>555</v>
      </c>
      <c r="D394" s="80" t="s">
        <v>233</v>
      </c>
      <c r="S394" s="77"/>
      <c r="T394" s="77"/>
      <c r="U394" s="77"/>
      <c r="V394" s="77"/>
      <c r="W394" s="77"/>
      <c r="X394" s="77"/>
      <c r="Y394" s="77"/>
    </row>
    <row r="395" spans="1:25" s="78" customFormat="1" ht="10.5" customHeight="1" x14ac:dyDescent="0.15">
      <c r="A395" s="883" t="s">
        <v>940</v>
      </c>
      <c r="B395" s="78">
        <v>29938</v>
      </c>
      <c r="C395" s="90" t="s">
        <v>555</v>
      </c>
      <c r="D395" s="80" t="s">
        <v>529</v>
      </c>
      <c r="S395" s="77"/>
      <c r="T395" s="77"/>
      <c r="U395" s="77"/>
      <c r="V395" s="77"/>
      <c r="W395" s="77"/>
      <c r="X395" s="77"/>
      <c r="Y395" s="77"/>
    </row>
    <row r="396" spans="1:25" s="78" customFormat="1" ht="10.5" customHeight="1" x14ac:dyDescent="0.15">
      <c r="A396" s="883" t="s">
        <v>941</v>
      </c>
      <c r="B396" s="78">
        <v>29073</v>
      </c>
      <c r="C396" s="90" t="s">
        <v>555</v>
      </c>
      <c r="D396" s="80" t="s">
        <v>599</v>
      </c>
      <c r="S396" s="77"/>
      <c r="T396" s="77"/>
      <c r="U396" s="77"/>
      <c r="V396" s="77"/>
      <c r="W396" s="77"/>
      <c r="X396" s="77"/>
      <c r="Y396" s="77"/>
    </row>
    <row r="397" spans="1:25" s="78" customFormat="1" ht="10.5" customHeight="1" x14ac:dyDescent="0.15">
      <c r="A397" s="883" t="s">
        <v>776</v>
      </c>
      <c r="B397" s="78">
        <v>33843</v>
      </c>
      <c r="C397" s="90" t="s">
        <v>555</v>
      </c>
      <c r="D397" s="80" t="s">
        <v>777</v>
      </c>
      <c r="S397" s="77"/>
      <c r="T397" s="77"/>
      <c r="U397" s="77"/>
      <c r="V397" s="77"/>
      <c r="W397" s="77"/>
      <c r="X397" s="77"/>
      <c r="Y397" s="77"/>
    </row>
    <row r="398" spans="1:25" s="78" customFormat="1" ht="10.5" customHeight="1" x14ac:dyDescent="0.15">
      <c r="A398" s="883"/>
      <c r="C398" s="90"/>
      <c r="D398" s="80"/>
      <c r="S398" s="77"/>
      <c r="T398" s="77"/>
      <c r="U398" s="77"/>
      <c r="V398" s="77"/>
      <c r="W398" s="77"/>
      <c r="X398" s="77"/>
      <c r="Y398" s="77"/>
    </row>
    <row r="399" spans="1:25" s="78" customFormat="1" ht="10.5" customHeight="1" x14ac:dyDescent="0.15">
      <c r="A399" s="883" t="s">
        <v>738</v>
      </c>
      <c r="B399" s="78">
        <v>28940</v>
      </c>
      <c r="C399" s="90" t="s">
        <v>555</v>
      </c>
      <c r="D399" s="80" t="s">
        <v>600</v>
      </c>
      <c r="S399" s="77"/>
      <c r="T399" s="77"/>
      <c r="U399" s="77"/>
      <c r="V399" s="77"/>
      <c r="W399" s="77"/>
      <c r="X399" s="77"/>
      <c r="Y399" s="77"/>
    </row>
    <row r="400" spans="1:25" s="78" customFormat="1" ht="10.5" customHeight="1" x14ac:dyDescent="0.15">
      <c r="A400" s="883" t="s">
        <v>917</v>
      </c>
      <c r="B400" s="78">
        <v>19883</v>
      </c>
      <c r="C400" s="90" t="s">
        <v>555</v>
      </c>
      <c r="D400" s="80" t="s">
        <v>779</v>
      </c>
      <c r="S400" s="77"/>
      <c r="T400" s="77"/>
      <c r="U400" s="77"/>
      <c r="V400" s="77"/>
      <c r="W400" s="77"/>
      <c r="X400" s="77"/>
      <c r="Y400" s="77"/>
    </row>
    <row r="401" spans="1:25" s="78" customFormat="1" ht="10.5" customHeight="1" x14ac:dyDescent="0.15">
      <c r="A401" s="883"/>
      <c r="C401" s="90"/>
      <c r="D401" s="80"/>
      <c r="S401" s="77"/>
      <c r="T401" s="77"/>
      <c r="U401" s="77"/>
      <c r="V401" s="77"/>
      <c r="W401" s="77"/>
      <c r="X401" s="77"/>
      <c r="Y401" s="77"/>
    </row>
    <row r="402" spans="1:25" s="78" customFormat="1" ht="10.5" customHeight="1" x14ac:dyDescent="0.15">
      <c r="A402" s="883" t="s">
        <v>942</v>
      </c>
      <c r="B402" s="78">
        <v>13960</v>
      </c>
      <c r="C402" s="90" t="s">
        <v>555</v>
      </c>
      <c r="D402" s="80" t="s">
        <v>601</v>
      </c>
      <c r="S402" s="77"/>
      <c r="T402" s="77"/>
      <c r="U402" s="77"/>
      <c r="V402" s="77"/>
      <c r="W402" s="77"/>
      <c r="X402" s="77"/>
      <c r="Y402" s="77"/>
    </row>
    <row r="403" spans="1:25" s="78" customFormat="1" ht="10.5" customHeight="1" x14ac:dyDescent="0.15">
      <c r="A403" s="883" t="s">
        <v>943</v>
      </c>
      <c r="B403" s="78" t="s">
        <v>555</v>
      </c>
      <c r="C403" s="90" t="s">
        <v>555</v>
      </c>
      <c r="D403" s="80" t="s">
        <v>100</v>
      </c>
      <c r="S403" s="77"/>
      <c r="T403" s="77"/>
      <c r="U403" s="77"/>
      <c r="V403" s="77"/>
      <c r="W403" s="77"/>
      <c r="X403" s="77"/>
      <c r="Y403" s="77"/>
    </row>
    <row r="404" spans="1:25" s="78" customFormat="1" ht="10.5" customHeight="1" x14ac:dyDescent="0.15">
      <c r="A404" s="883" t="s">
        <v>819</v>
      </c>
      <c r="B404" s="78" t="s">
        <v>555</v>
      </c>
      <c r="C404" s="90" t="s">
        <v>555</v>
      </c>
      <c r="D404" s="80" t="s">
        <v>101</v>
      </c>
      <c r="S404" s="77"/>
      <c r="T404" s="77"/>
      <c r="U404" s="77"/>
      <c r="V404" s="77"/>
      <c r="W404" s="77"/>
      <c r="X404" s="77"/>
      <c r="Y404" s="77"/>
    </row>
    <row r="405" spans="1:25" s="78" customFormat="1" ht="10.5" customHeight="1" x14ac:dyDescent="0.15">
      <c r="A405" s="883" t="s">
        <v>920</v>
      </c>
      <c r="B405" s="78">
        <v>19883</v>
      </c>
      <c r="C405" s="90" t="s">
        <v>555</v>
      </c>
      <c r="D405" s="80" t="s">
        <v>102</v>
      </c>
      <c r="S405" s="77"/>
      <c r="T405" s="77"/>
      <c r="U405" s="77"/>
      <c r="V405" s="77"/>
      <c r="W405" s="77"/>
      <c r="X405" s="77"/>
      <c r="Y405" s="77"/>
    </row>
    <row r="406" spans="1:25" s="78" customFormat="1" ht="10.5" customHeight="1" x14ac:dyDescent="0.15">
      <c r="A406" s="883" t="s">
        <v>944</v>
      </c>
      <c r="B406" s="78" t="s">
        <v>555</v>
      </c>
      <c r="C406" s="90" t="s">
        <v>555</v>
      </c>
      <c r="D406" s="80" t="s">
        <v>785</v>
      </c>
      <c r="S406" s="77"/>
      <c r="T406" s="77"/>
      <c r="U406" s="77"/>
      <c r="V406" s="77"/>
      <c r="W406" s="77"/>
      <c r="X406" s="77"/>
      <c r="Y406" s="77"/>
    </row>
    <row r="407" spans="1:25" s="78" customFormat="1" ht="10.5" customHeight="1" x14ac:dyDescent="0.15">
      <c r="A407" s="883"/>
      <c r="C407" s="90"/>
      <c r="D407" s="80"/>
      <c r="S407" s="77"/>
      <c r="T407" s="77"/>
      <c r="U407" s="77"/>
      <c r="V407" s="77"/>
      <c r="W407" s="77"/>
      <c r="X407" s="77"/>
      <c r="Y407" s="77"/>
    </row>
    <row r="408" spans="1:25" s="78" customFormat="1" ht="10.5" customHeight="1" x14ac:dyDescent="0.15">
      <c r="A408" s="883" t="s">
        <v>945</v>
      </c>
      <c r="B408" s="78" t="s">
        <v>555</v>
      </c>
      <c r="C408" s="90" t="s">
        <v>555</v>
      </c>
      <c r="D408" s="80" t="s">
        <v>602</v>
      </c>
      <c r="S408" s="77"/>
      <c r="T408" s="77"/>
      <c r="U408" s="77"/>
      <c r="V408" s="77"/>
      <c r="W408" s="77"/>
      <c r="X408" s="77"/>
      <c r="Y408" s="77"/>
    </row>
    <row r="409" spans="1:25" s="78" customFormat="1" ht="10.5" customHeight="1" x14ac:dyDescent="0.15">
      <c r="A409" s="883" t="s">
        <v>923</v>
      </c>
      <c r="B409" s="78">
        <v>13960</v>
      </c>
      <c r="C409" s="90" t="s">
        <v>555</v>
      </c>
      <c r="D409" s="80" t="s">
        <v>86</v>
      </c>
      <c r="S409" s="77"/>
      <c r="T409" s="77"/>
      <c r="U409" s="77"/>
      <c r="V409" s="77"/>
      <c r="W409" s="77"/>
      <c r="X409" s="77"/>
      <c r="Y409" s="77"/>
    </row>
    <row r="410" spans="1:25" s="78" customFormat="1" ht="10.5" customHeight="1" x14ac:dyDescent="0.15">
      <c r="A410" s="883" t="s">
        <v>946</v>
      </c>
      <c r="B410" s="78" t="s">
        <v>555</v>
      </c>
      <c r="C410" s="90" t="s">
        <v>555</v>
      </c>
      <c r="D410" s="80" t="s">
        <v>87</v>
      </c>
      <c r="S410" s="77"/>
      <c r="T410" s="77"/>
      <c r="U410" s="77"/>
      <c r="V410" s="77"/>
      <c r="W410" s="77"/>
      <c r="X410" s="77"/>
      <c r="Y410" s="77"/>
    </row>
    <row r="411" spans="1:25" s="78" customFormat="1" ht="10.5" customHeight="1" x14ac:dyDescent="0.15">
      <c r="A411" s="883" t="s">
        <v>947</v>
      </c>
      <c r="B411" s="78" t="s">
        <v>555</v>
      </c>
      <c r="C411" s="90" t="s">
        <v>555</v>
      </c>
      <c r="D411" s="80" t="s">
        <v>88</v>
      </c>
      <c r="S411" s="77"/>
      <c r="T411" s="77"/>
      <c r="U411" s="77"/>
      <c r="V411" s="77"/>
      <c r="W411" s="77"/>
      <c r="X411" s="77"/>
      <c r="Y411" s="77"/>
    </row>
    <row r="412" spans="1:25" s="78" customFormat="1" ht="10.5" customHeight="1" x14ac:dyDescent="0.15">
      <c r="A412" s="883" t="s">
        <v>823</v>
      </c>
      <c r="B412" s="78" t="s">
        <v>555</v>
      </c>
      <c r="C412" s="90" t="s">
        <v>555</v>
      </c>
      <c r="D412" s="81" t="s">
        <v>103</v>
      </c>
      <c r="S412" s="77"/>
      <c r="T412" s="77"/>
      <c r="U412" s="77"/>
      <c r="V412" s="77"/>
      <c r="W412" s="77"/>
      <c r="X412" s="77"/>
      <c r="Y412" s="77"/>
    </row>
    <row r="413" spans="1:25" s="78" customFormat="1" ht="10.5" customHeight="1" x14ac:dyDescent="0.15">
      <c r="A413" s="883" t="s">
        <v>926</v>
      </c>
      <c r="B413" s="78" t="s">
        <v>555</v>
      </c>
      <c r="C413" s="90" t="s">
        <v>555</v>
      </c>
      <c r="D413" s="80" t="s">
        <v>104</v>
      </c>
      <c r="S413" s="77"/>
      <c r="T413" s="77"/>
      <c r="U413" s="77"/>
      <c r="V413" s="77"/>
      <c r="W413" s="77"/>
      <c r="X413" s="77"/>
      <c r="Y413" s="77"/>
    </row>
    <row r="414" spans="1:25" s="78" customFormat="1" ht="10.5" customHeight="1" x14ac:dyDescent="0.15">
      <c r="A414" s="883" t="s">
        <v>927</v>
      </c>
      <c r="B414" s="78" t="s">
        <v>555</v>
      </c>
      <c r="C414" s="90" t="s">
        <v>555</v>
      </c>
      <c r="D414" s="80" t="s">
        <v>105</v>
      </c>
      <c r="S414" s="77"/>
      <c r="T414" s="77"/>
      <c r="U414" s="77"/>
      <c r="V414" s="77"/>
      <c r="W414" s="77"/>
      <c r="X414" s="77"/>
      <c r="Y414" s="77"/>
    </row>
    <row r="415" spans="1:25" s="78" customFormat="1" ht="10.5" customHeight="1" x14ac:dyDescent="0.15">
      <c r="A415" s="883" t="s">
        <v>928</v>
      </c>
      <c r="B415" s="78" t="s">
        <v>555</v>
      </c>
      <c r="C415" s="90" t="s">
        <v>555</v>
      </c>
      <c r="D415" s="80" t="s">
        <v>106</v>
      </c>
      <c r="S415" s="77"/>
      <c r="T415" s="77"/>
      <c r="U415" s="77"/>
      <c r="V415" s="77"/>
      <c r="W415" s="77"/>
      <c r="X415" s="77"/>
      <c r="Y415" s="77"/>
    </row>
    <row r="416" spans="1:25" s="78" customFormat="1" ht="10.5" customHeight="1" x14ac:dyDescent="0.15">
      <c r="A416" s="883" t="s">
        <v>929</v>
      </c>
      <c r="B416" s="78" t="s">
        <v>555</v>
      </c>
      <c r="C416" s="90" t="s">
        <v>555</v>
      </c>
      <c r="D416" s="80" t="s">
        <v>107</v>
      </c>
      <c r="S416" s="77"/>
      <c r="T416" s="77"/>
      <c r="U416" s="77"/>
      <c r="V416" s="77"/>
      <c r="W416" s="77"/>
      <c r="X416" s="77"/>
      <c r="Y416" s="77"/>
    </row>
    <row r="417" spans="1:25" s="78" customFormat="1" ht="10.5" customHeight="1" x14ac:dyDescent="0.15">
      <c r="A417" s="883" t="s">
        <v>948</v>
      </c>
      <c r="B417" s="78" t="s">
        <v>555</v>
      </c>
      <c r="C417" s="90" t="s">
        <v>555</v>
      </c>
      <c r="D417" s="80" t="s">
        <v>89</v>
      </c>
      <c r="S417" s="77"/>
      <c r="T417" s="77"/>
      <c r="U417" s="77"/>
      <c r="V417" s="77"/>
      <c r="W417" s="77"/>
      <c r="X417" s="77"/>
      <c r="Y417" s="77"/>
    </row>
    <row r="418" spans="1:25" s="78" customFormat="1" ht="10.5" customHeight="1" x14ac:dyDescent="0.15">
      <c r="A418" s="883" t="s">
        <v>949</v>
      </c>
      <c r="B418" s="78" t="s">
        <v>555</v>
      </c>
      <c r="C418" s="90" t="s">
        <v>555</v>
      </c>
      <c r="D418" s="80" t="s">
        <v>90</v>
      </c>
      <c r="S418" s="77"/>
      <c r="T418" s="77"/>
      <c r="U418" s="77"/>
      <c r="V418" s="77"/>
      <c r="W418" s="77"/>
      <c r="X418" s="77"/>
      <c r="Y418" s="77"/>
    </row>
    <row r="419" spans="1:25" s="78" customFormat="1" ht="10.5" customHeight="1" x14ac:dyDescent="0.15">
      <c r="A419" s="883" t="s">
        <v>932</v>
      </c>
      <c r="B419" s="78">
        <v>19883</v>
      </c>
      <c r="C419" s="90" t="s">
        <v>555</v>
      </c>
      <c r="D419" s="80" t="s">
        <v>91</v>
      </c>
      <c r="S419" s="77"/>
      <c r="T419" s="77"/>
      <c r="U419" s="77"/>
      <c r="V419" s="77"/>
      <c r="W419" s="77"/>
      <c r="X419" s="77"/>
      <c r="Y419" s="77"/>
    </row>
    <row r="420" spans="1:25" s="78" customFormat="1" ht="10.5" customHeight="1" x14ac:dyDescent="0.15">
      <c r="A420" s="883" t="s">
        <v>950</v>
      </c>
      <c r="B420" s="78" t="s">
        <v>555</v>
      </c>
      <c r="C420" s="90" t="s">
        <v>555</v>
      </c>
      <c r="D420" s="80" t="s">
        <v>799</v>
      </c>
      <c r="S420" s="77"/>
      <c r="T420" s="77"/>
      <c r="U420" s="77"/>
      <c r="V420" s="77"/>
      <c r="W420" s="77"/>
      <c r="X420" s="77"/>
      <c r="Y420" s="77"/>
    </row>
    <row r="421" spans="1:25" s="78" customFormat="1" ht="10.5" customHeight="1" x14ac:dyDescent="0.15">
      <c r="A421" s="883" t="s">
        <v>951</v>
      </c>
      <c r="B421" s="78" t="s">
        <v>555</v>
      </c>
      <c r="C421" s="90" t="s">
        <v>555</v>
      </c>
      <c r="D421" s="80" t="s">
        <v>86</v>
      </c>
      <c r="S421" s="77"/>
      <c r="T421" s="77"/>
      <c r="U421" s="77"/>
      <c r="V421" s="77"/>
      <c r="W421" s="77"/>
      <c r="X421" s="77"/>
      <c r="Y421" s="77"/>
    </row>
    <row r="422" spans="1:25" s="78" customFormat="1" ht="10.5" customHeight="1" x14ac:dyDescent="0.15">
      <c r="A422" s="884" t="s">
        <v>935</v>
      </c>
      <c r="B422" s="82" t="s">
        <v>555</v>
      </c>
      <c r="C422" s="91" t="s">
        <v>555</v>
      </c>
      <c r="D422" s="84" t="s">
        <v>87</v>
      </c>
      <c r="S422" s="77"/>
      <c r="T422" s="77"/>
      <c r="U422" s="77"/>
      <c r="V422" s="77"/>
      <c r="W422" s="77"/>
      <c r="X422" s="77"/>
      <c r="Y422" s="77"/>
    </row>
    <row r="423" spans="1:25" ht="23.25" customHeight="1" x14ac:dyDescent="0.25"/>
  </sheetData>
  <mergeCells count="13">
    <mergeCell ref="R144:R147"/>
    <mergeCell ref="A3:E3"/>
    <mergeCell ref="R4:R7"/>
    <mergeCell ref="R39:R42"/>
    <mergeCell ref="R74:R77"/>
    <mergeCell ref="R109:R112"/>
    <mergeCell ref="D389:D392"/>
    <mergeCell ref="R179:R182"/>
    <mergeCell ref="R214:R217"/>
    <mergeCell ref="R249:R252"/>
    <mergeCell ref="R284:R287"/>
    <mergeCell ref="R319:R322"/>
    <mergeCell ref="R354:R357"/>
  </mergeCells>
  <phoneticPr fontId="28"/>
  <pageMargins left="0.59055118110236227" right="0.59055118110236227" top="0.59055118110236227" bottom="0.59055118110236227" header="0.19685039370078741" footer="0.31496062992125984"/>
  <pageSetup paperSize="9" scale="96" pageOrder="overThenDown" orientation="portrait" r:id="rId1"/>
  <headerFooter alignWithMargins="0"/>
  <rowBreaks count="5" manualBreakCount="5">
    <brk id="72" max="17" man="1"/>
    <brk id="142" max="17" man="1"/>
    <brk id="212" max="17" man="1"/>
    <brk id="282" max="17" man="1"/>
    <brk id="35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7"/>
  <sheetViews>
    <sheetView view="pageBreakPreview" zoomScale="115" zoomScaleNormal="100" zoomScaleSheetLayoutView="115" workbookViewId="0">
      <pane xSplit="1" topLeftCell="B1" activePane="topRight" state="frozen"/>
      <selection pane="topRight"/>
    </sheetView>
  </sheetViews>
  <sheetFormatPr defaultRowHeight="24" x14ac:dyDescent="0.15"/>
  <cols>
    <col min="1" max="1" width="14.125" style="94" customWidth="1"/>
    <col min="2" max="17" width="9.75" style="94" customWidth="1"/>
    <col min="18" max="18" width="10.75" style="94" customWidth="1"/>
    <col min="19" max="19" width="10.25" style="117" customWidth="1"/>
    <col min="20" max="20" width="22.375" style="94" customWidth="1"/>
    <col min="21" max="16384" width="9" style="94"/>
  </cols>
  <sheetData>
    <row r="1" spans="1:20" ht="3" customHeight="1" x14ac:dyDescent="0.1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3"/>
      <c r="T1" s="93"/>
    </row>
    <row r="2" spans="1:20" ht="5.25" customHeight="1" x14ac:dyDescent="0.1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3"/>
      <c r="T2" s="93"/>
    </row>
    <row r="3" spans="1:20" ht="18.75" customHeight="1" x14ac:dyDescent="0.15">
      <c r="A3" s="95" t="s">
        <v>240</v>
      </c>
      <c r="B3" s="96"/>
      <c r="C3" s="96"/>
      <c r="D3" s="92"/>
      <c r="E3" s="92"/>
      <c r="F3" s="92"/>
      <c r="G3" s="92"/>
      <c r="H3" s="92"/>
      <c r="I3" s="36" t="s">
        <v>553</v>
      </c>
      <c r="J3" s="93"/>
      <c r="K3" s="92"/>
      <c r="L3" s="92"/>
      <c r="M3" s="92"/>
      <c r="N3" s="92"/>
      <c r="O3" s="92"/>
      <c r="P3" s="92"/>
      <c r="Q3" s="34" t="s">
        <v>554</v>
      </c>
      <c r="R3" s="34"/>
      <c r="S3" s="97"/>
    </row>
    <row r="4" spans="1:20" s="102" customFormat="1" ht="12" customHeight="1" x14ac:dyDescent="0.15">
      <c r="A4" s="98"/>
      <c r="B4" s="99"/>
      <c r="C4" s="100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995" t="s">
        <v>92</v>
      </c>
    </row>
    <row r="5" spans="1:20" s="52" customFormat="1" ht="13.5" customHeight="1" x14ac:dyDescent="0.15">
      <c r="A5" s="50"/>
      <c r="B5" s="43" t="s">
        <v>64</v>
      </c>
      <c r="C5" s="43" t="s">
        <v>241</v>
      </c>
      <c r="D5" s="838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5"/>
      <c r="P5" s="838"/>
      <c r="Q5" s="103"/>
      <c r="R5" s="996"/>
      <c r="S5" s="104"/>
    </row>
    <row r="6" spans="1:20" s="52" customFormat="1" ht="33.75" customHeight="1" x14ac:dyDescent="0.15">
      <c r="A6" s="50" t="s">
        <v>230</v>
      </c>
      <c r="B6" s="43" t="s">
        <v>63</v>
      </c>
      <c r="C6" s="43" t="s">
        <v>242</v>
      </c>
      <c r="D6" s="43" t="s">
        <v>94</v>
      </c>
      <c r="E6" s="838" t="s">
        <v>134</v>
      </c>
      <c r="F6" s="103"/>
      <c r="G6" s="103"/>
      <c r="H6" s="105"/>
      <c r="I6" s="40" t="s">
        <v>952</v>
      </c>
      <c r="J6" s="838" t="s">
        <v>42</v>
      </c>
      <c r="K6" s="103"/>
      <c r="L6" s="103"/>
      <c r="M6" s="103"/>
      <c r="N6" s="103"/>
      <c r="O6" s="105"/>
      <c r="P6" s="43" t="s">
        <v>96</v>
      </c>
      <c r="Q6" s="121" t="s">
        <v>249</v>
      </c>
      <c r="R6" s="996"/>
      <c r="S6" s="104"/>
    </row>
    <row r="7" spans="1:20" s="52" customFormat="1" ht="30" customHeight="1" x14ac:dyDescent="0.15">
      <c r="A7" s="50"/>
      <c r="B7" s="43"/>
      <c r="C7" s="43"/>
      <c r="D7" s="43" t="s">
        <v>98</v>
      </c>
      <c r="E7" s="43" t="s">
        <v>41</v>
      </c>
      <c r="F7" s="40" t="s">
        <v>135</v>
      </c>
      <c r="G7" s="40" t="s">
        <v>139</v>
      </c>
      <c r="H7" s="40" t="s">
        <v>140</v>
      </c>
      <c r="I7" s="40" t="s">
        <v>148</v>
      </c>
      <c r="J7" s="43" t="s">
        <v>22</v>
      </c>
      <c r="K7" s="40" t="s">
        <v>43</v>
      </c>
      <c r="L7" s="40" t="s">
        <v>44</v>
      </c>
      <c r="M7" s="40" t="s">
        <v>45</v>
      </c>
      <c r="N7" s="40" t="s">
        <v>48</v>
      </c>
      <c r="O7" s="40" t="s">
        <v>49</v>
      </c>
      <c r="P7" s="43" t="s">
        <v>50</v>
      </c>
      <c r="Q7" s="838" t="s">
        <v>177</v>
      </c>
      <c r="R7" s="996"/>
      <c r="S7" s="104"/>
    </row>
    <row r="8" spans="1:20" s="52" customFormat="1" ht="13.5" customHeight="1" x14ac:dyDescent="0.15">
      <c r="A8" s="50"/>
      <c r="B8" s="35"/>
      <c r="C8" s="35"/>
      <c r="D8" s="35"/>
      <c r="E8" s="35"/>
      <c r="F8" s="35" t="str">
        <f>PROPER("BACH HO")</f>
        <v>Bach Ho</v>
      </c>
      <c r="G8" s="35" t="str">
        <f>PROPER("SUTUDEN")</f>
        <v>Sutuden</v>
      </c>
      <c r="H8" s="35" t="str">
        <f>PROPER("CHIM-SAO")</f>
        <v>Chim-Sao</v>
      </c>
      <c r="I8" s="35" t="str">
        <f>PROPER("PENARA-B")</f>
        <v>Penara-B</v>
      </c>
      <c r="J8" s="35"/>
      <c r="K8" s="35" t="str">
        <f>PROPER("CINTA")</f>
        <v>Cinta</v>
      </c>
      <c r="L8" s="35" t="str">
        <f>PROPER("DURI")</f>
        <v>Duri</v>
      </c>
      <c r="M8" s="35" t="str">
        <f>PROPER("SUMATR-L")</f>
        <v>Sumatr-L</v>
      </c>
      <c r="N8" s="35" t="str">
        <f>PROPER("WIDURI")</f>
        <v>Widuri</v>
      </c>
      <c r="O8" s="35" t="str">
        <f>PROPER("KAJISEMO")</f>
        <v>Kajisemo</v>
      </c>
      <c r="P8" s="35"/>
      <c r="Q8" s="53" t="str">
        <f>PROPER("U-SHAIF")</f>
        <v>U-Shaif</v>
      </c>
      <c r="R8" s="997"/>
      <c r="S8" s="104"/>
    </row>
    <row r="9" spans="1:20" s="110" customFormat="1" ht="9.75" customHeight="1" x14ac:dyDescent="0.15">
      <c r="A9" s="882" t="s">
        <v>953</v>
      </c>
      <c r="B9" s="106">
        <v>7354521</v>
      </c>
      <c r="C9" s="107">
        <v>6804586</v>
      </c>
      <c r="D9" s="107">
        <v>4840907</v>
      </c>
      <c r="E9" s="107">
        <v>725547</v>
      </c>
      <c r="F9" s="107" t="s">
        <v>555</v>
      </c>
      <c r="G9" s="107">
        <v>725547</v>
      </c>
      <c r="H9" s="107" t="s">
        <v>555</v>
      </c>
      <c r="I9" s="107">
        <v>134355</v>
      </c>
      <c r="J9" s="107">
        <v>3981005</v>
      </c>
      <c r="K9" s="107">
        <v>21949</v>
      </c>
      <c r="L9" s="107">
        <v>1756364</v>
      </c>
      <c r="M9" s="107">
        <v>1837834</v>
      </c>
      <c r="N9" s="107">
        <v>44834</v>
      </c>
      <c r="O9" s="107">
        <v>320024</v>
      </c>
      <c r="P9" s="107" t="s">
        <v>555</v>
      </c>
      <c r="Q9" s="107" t="s">
        <v>555</v>
      </c>
      <c r="R9" s="108" t="s">
        <v>99</v>
      </c>
      <c r="S9" s="109"/>
    </row>
    <row r="10" spans="1:20" s="110" customFormat="1" ht="9.75" customHeight="1" x14ac:dyDescent="0.15">
      <c r="A10" s="883" t="s">
        <v>817</v>
      </c>
      <c r="B10" s="111">
        <v>3967396</v>
      </c>
      <c r="C10" s="110">
        <v>3666898</v>
      </c>
      <c r="D10" s="110">
        <v>2777947</v>
      </c>
      <c r="E10" s="110">
        <v>86130</v>
      </c>
      <c r="F10" s="110">
        <v>153</v>
      </c>
      <c r="G10" s="110">
        <v>85977</v>
      </c>
      <c r="H10" s="110" t="s">
        <v>555</v>
      </c>
      <c r="I10" s="110">
        <v>18677</v>
      </c>
      <c r="J10" s="110">
        <v>2673140</v>
      </c>
      <c r="K10" s="110">
        <v>110535</v>
      </c>
      <c r="L10" s="110">
        <v>1259390</v>
      </c>
      <c r="M10" s="110">
        <v>1072300</v>
      </c>
      <c r="N10" s="110">
        <v>91955</v>
      </c>
      <c r="O10" s="110">
        <v>138960</v>
      </c>
      <c r="P10" s="110" t="s">
        <v>555</v>
      </c>
      <c r="Q10" s="110" t="s">
        <v>555</v>
      </c>
      <c r="R10" s="112" t="s">
        <v>233</v>
      </c>
      <c r="S10" s="109"/>
    </row>
    <row r="11" spans="1:20" s="110" customFormat="1" ht="9.75" customHeight="1" x14ac:dyDescent="0.15">
      <c r="A11" s="883" t="s">
        <v>774</v>
      </c>
      <c r="B11" s="111">
        <v>1797724</v>
      </c>
      <c r="C11" s="110">
        <v>1388722</v>
      </c>
      <c r="D11" s="110">
        <v>1284636</v>
      </c>
      <c r="E11" s="110">
        <v>24941</v>
      </c>
      <c r="F11" s="110" t="s">
        <v>555</v>
      </c>
      <c r="G11" s="110">
        <v>24941</v>
      </c>
      <c r="H11" s="110" t="s">
        <v>555</v>
      </c>
      <c r="I11" s="110" t="s">
        <v>555</v>
      </c>
      <c r="J11" s="110">
        <v>1259695</v>
      </c>
      <c r="K11" s="110">
        <v>14742</v>
      </c>
      <c r="L11" s="110">
        <v>442794</v>
      </c>
      <c r="M11" s="110">
        <v>765433</v>
      </c>
      <c r="N11" s="110">
        <v>30194</v>
      </c>
      <c r="O11" s="110">
        <v>6532</v>
      </c>
      <c r="P11" s="110" t="s">
        <v>555</v>
      </c>
      <c r="Q11" s="110" t="s">
        <v>555</v>
      </c>
      <c r="R11" s="112" t="s">
        <v>529</v>
      </c>
      <c r="S11" s="109"/>
    </row>
    <row r="12" spans="1:20" s="110" customFormat="1" ht="9.75" customHeight="1" x14ac:dyDescent="0.15">
      <c r="A12" s="883" t="s">
        <v>954</v>
      </c>
      <c r="B12" s="111">
        <v>1245136</v>
      </c>
      <c r="C12" s="110">
        <v>868696</v>
      </c>
      <c r="D12" s="110">
        <v>826010</v>
      </c>
      <c r="E12" s="110">
        <v>49549</v>
      </c>
      <c r="F12" s="110" t="s">
        <v>555</v>
      </c>
      <c r="G12" s="110">
        <v>44536</v>
      </c>
      <c r="H12" s="110">
        <v>5013</v>
      </c>
      <c r="I12" s="110" t="s">
        <v>555</v>
      </c>
      <c r="J12" s="110">
        <v>776461</v>
      </c>
      <c r="K12" s="110">
        <v>140</v>
      </c>
      <c r="L12" s="110">
        <v>328415</v>
      </c>
      <c r="M12" s="110">
        <v>447775</v>
      </c>
      <c r="N12" s="110">
        <v>131</v>
      </c>
      <c r="O12" s="110" t="s">
        <v>555</v>
      </c>
      <c r="P12" s="110" t="s">
        <v>555</v>
      </c>
      <c r="Q12" s="110" t="s">
        <v>555</v>
      </c>
      <c r="R12" s="112" t="s">
        <v>599</v>
      </c>
      <c r="S12" s="109"/>
    </row>
    <row r="13" spans="1:20" s="110" customFormat="1" ht="9.75" customHeight="1" x14ac:dyDescent="0.15">
      <c r="A13" s="883" t="s">
        <v>776</v>
      </c>
      <c r="B13" s="111">
        <v>236193</v>
      </c>
      <c r="C13" s="110">
        <v>46004</v>
      </c>
      <c r="D13" s="110">
        <v>45617</v>
      </c>
      <c r="E13" s="110">
        <v>1373</v>
      </c>
      <c r="F13" s="110" t="s">
        <v>555</v>
      </c>
      <c r="G13" s="110">
        <v>1373</v>
      </c>
      <c r="H13" s="110" t="s">
        <v>555</v>
      </c>
      <c r="I13" s="110" t="s">
        <v>555</v>
      </c>
      <c r="J13" s="110">
        <v>44244</v>
      </c>
      <c r="K13" s="110" t="s">
        <v>555</v>
      </c>
      <c r="L13" s="110">
        <v>5002</v>
      </c>
      <c r="M13" s="110">
        <v>39242</v>
      </c>
      <c r="N13" s="110" t="s">
        <v>555</v>
      </c>
      <c r="O13" s="110" t="s">
        <v>555</v>
      </c>
      <c r="P13" s="110">
        <v>48</v>
      </c>
      <c r="Q13" s="110">
        <v>48</v>
      </c>
      <c r="R13" s="112" t="s">
        <v>777</v>
      </c>
      <c r="S13" s="109"/>
    </row>
    <row r="14" spans="1:20" s="110" customFormat="1" ht="9.75" customHeight="1" x14ac:dyDescent="0.15">
      <c r="A14" s="883"/>
      <c r="B14" s="111"/>
      <c r="R14" s="112"/>
      <c r="S14" s="109"/>
    </row>
    <row r="15" spans="1:20" s="110" customFormat="1" ht="9.75" customHeight="1" x14ac:dyDescent="0.15">
      <c r="A15" s="883" t="s">
        <v>738</v>
      </c>
      <c r="B15" s="111">
        <v>744488</v>
      </c>
      <c r="C15" s="110">
        <v>497096</v>
      </c>
      <c r="D15" s="110">
        <v>454410</v>
      </c>
      <c r="E15" s="110">
        <v>44536</v>
      </c>
      <c r="F15" s="110" t="s">
        <v>555</v>
      </c>
      <c r="G15" s="110">
        <v>44536</v>
      </c>
      <c r="H15" s="110" t="s">
        <v>555</v>
      </c>
      <c r="I15" s="110" t="s">
        <v>555</v>
      </c>
      <c r="J15" s="110">
        <v>409874</v>
      </c>
      <c r="K15" s="110">
        <v>90</v>
      </c>
      <c r="L15" s="110">
        <v>182658</v>
      </c>
      <c r="M15" s="110">
        <v>227126</v>
      </c>
      <c r="N15" s="110" t="s">
        <v>555</v>
      </c>
      <c r="O15" s="110" t="s">
        <v>555</v>
      </c>
      <c r="P15" s="110" t="s">
        <v>555</v>
      </c>
      <c r="Q15" s="110" t="s">
        <v>555</v>
      </c>
      <c r="R15" s="112" t="s">
        <v>600</v>
      </c>
      <c r="S15" s="109"/>
    </row>
    <row r="16" spans="1:20" s="110" customFormat="1" ht="9.75" customHeight="1" x14ac:dyDescent="0.15">
      <c r="A16" s="883" t="s">
        <v>776</v>
      </c>
      <c r="B16" s="111">
        <v>205553</v>
      </c>
      <c r="C16" s="110">
        <v>24855</v>
      </c>
      <c r="D16" s="110">
        <v>24468</v>
      </c>
      <c r="E16" s="110">
        <v>1373</v>
      </c>
      <c r="F16" s="110" t="s">
        <v>555</v>
      </c>
      <c r="G16" s="110">
        <v>1373</v>
      </c>
      <c r="H16" s="110" t="s">
        <v>555</v>
      </c>
      <c r="I16" s="110" t="s">
        <v>555</v>
      </c>
      <c r="J16" s="110">
        <v>23095</v>
      </c>
      <c r="K16" s="110" t="s">
        <v>555</v>
      </c>
      <c r="L16" s="110">
        <v>5002</v>
      </c>
      <c r="M16" s="110">
        <v>18093</v>
      </c>
      <c r="N16" s="110" t="s">
        <v>555</v>
      </c>
      <c r="O16" s="110" t="s">
        <v>555</v>
      </c>
      <c r="P16" s="110">
        <v>48</v>
      </c>
      <c r="Q16" s="110">
        <v>48</v>
      </c>
      <c r="R16" s="112" t="s">
        <v>779</v>
      </c>
      <c r="S16" s="109"/>
    </row>
    <row r="17" spans="1:19" s="110" customFormat="1" ht="9.75" customHeight="1" x14ac:dyDescent="0.15">
      <c r="A17" s="883"/>
      <c r="B17" s="111"/>
      <c r="R17" s="112"/>
      <c r="S17" s="109"/>
    </row>
    <row r="18" spans="1:19" s="110" customFormat="1" ht="9.75" customHeight="1" x14ac:dyDescent="0.15">
      <c r="A18" s="883" t="s">
        <v>955</v>
      </c>
      <c r="B18" s="111">
        <v>61879</v>
      </c>
      <c r="C18" s="110">
        <v>21149</v>
      </c>
      <c r="D18" s="110">
        <v>21149</v>
      </c>
      <c r="E18" s="110" t="s">
        <v>555</v>
      </c>
      <c r="F18" s="110" t="s">
        <v>555</v>
      </c>
      <c r="G18" s="110" t="s">
        <v>555</v>
      </c>
      <c r="H18" s="110" t="s">
        <v>555</v>
      </c>
      <c r="I18" s="110" t="s">
        <v>555</v>
      </c>
      <c r="J18" s="110">
        <v>21149</v>
      </c>
      <c r="K18" s="110" t="s">
        <v>555</v>
      </c>
      <c r="L18" s="110" t="s">
        <v>555</v>
      </c>
      <c r="M18" s="110">
        <v>21149</v>
      </c>
      <c r="N18" s="110" t="s">
        <v>555</v>
      </c>
      <c r="O18" s="110" t="s">
        <v>555</v>
      </c>
      <c r="P18" s="110" t="s">
        <v>555</v>
      </c>
      <c r="Q18" s="110" t="s">
        <v>555</v>
      </c>
      <c r="R18" s="112" t="s">
        <v>601</v>
      </c>
      <c r="S18" s="109"/>
    </row>
    <row r="19" spans="1:19" s="110" customFormat="1" ht="9.75" customHeight="1" x14ac:dyDescent="0.15">
      <c r="A19" s="883" t="s">
        <v>781</v>
      </c>
      <c r="B19" s="111">
        <v>97542</v>
      </c>
      <c r="C19" s="110">
        <v>4951</v>
      </c>
      <c r="D19" s="110">
        <v>4951</v>
      </c>
      <c r="E19" s="110" t="s">
        <v>555</v>
      </c>
      <c r="F19" s="110" t="s">
        <v>555</v>
      </c>
      <c r="G19" s="110" t="s">
        <v>555</v>
      </c>
      <c r="H19" s="110" t="s">
        <v>555</v>
      </c>
      <c r="I19" s="110" t="s">
        <v>555</v>
      </c>
      <c r="J19" s="110">
        <v>4951</v>
      </c>
      <c r="K19" s="110" t="s">
        <v>555</v>
      </c>
      <c r="L19" s="110" t="s">
        <v>555</v>
      </c>
      <c r="M19" s="110">
        <v>4951</v>
      </c>
      <c r="N19" s="110" t="s">
        <v>555</v>
      </c>
      <c r="O19" s="110" t="s">
        <v>555</v>
      </c>
      <c r="P19" s="110" t="s">
        <v>555</v>
      </c>
      <c r="Q19" s="110" t="s">
        <v>555</v>
      </c>
      <c r="R19" s="112" t="s">
        <v>100</v>
      </c>
      <c r="S19" s="109"/>
    </row>
    <row r="20" spans="1:19" s="110" customFormat="1" ht="9.75" customHeight="1" x14ac:dyDescent="0.15">
      <c r="A20" s="883" t="s">
        <v>819</v>
      </c>
      <c r="B20" s="111">
        <v>23538</v>
      </c>
      <c r="C20" s="110">
        <v>4951</v>
      </c>
      <c r="D20" s="110">
        <v>4951</v>
      </c>
      <c r="E20" s="110" t="s">
        <v>555</v>
      </c>
      <c r="F20" s="110" t="s">
        <v>555</v>
      </c>
      <c r="G20" s="110" t="s">
        <v>555</v>
      </c>
      <c r="H20" s="110" t="s">
        <v>555</v>
      </c>
      <c r="I20" s="110" t="s">
        <v>555</v>
      </c>
      <c r="J20" s="110">
        <v>4951</v>
      </c>
      <c r="K20" s="110" t="s">
        <v>555</v>
      </c>
      <c r="L20" s="110" t="s">
        <v>555</v>
      </c>
      <c r="M20" s="110">
        <v>4951</v>
      </c>
      <c r="N20" s="110" t="s">
        <v>555</v>
      </c>
      <c r="O20" s="110" t="s">
        <v>555</v>
      </c>
      <c r="P20" s="110" t="s">
        <v>555</v>
      </c>
      <c r="Q20" s="110" t="s">
        <v>555</v>
      </c>
      <c r="R20" s="112" t="s">
        <v>101</v>
      </c>
      <c r="S20" s="109"/>
    </row>
    <row r="21" spans="1:19" s="110" customFormat="1" ht="9.75" customHeight="1" x14ac:dyDescent="0.15">
      <c r="A21" s="883" t="s">
        <v>956</v>
      </c>
      <c r="B21" s="111">
        <v>53234</v>
      </c>
      <c r="C21" s="110">
        <v>14953</v>
      </c>
      <c r="D21" s="110">
        <v>14566</v>
      </c>
      <c r="E21" s="110">
        <v>1373</v>
      </c>
      <c r="F21" s="110" t="s">
        <v>555</v>
      </c>
      <c r="G21" s="110">
        <v>1373</v>
      </c>
      <c r="H21" s="110" t="s">
        <v>555</v>
      </c>
      <c r="I21" s="110" t="s">
        <v>555</v>
      </c>
      <c r="J21" s="110">
        <v>13193</v>
      </c>
      <c r="K21" s="110" t="s">
        <v>555</v>
      </c>
      <c r="L21" s="110">
        <v>5002</v>
      </c>
      <c r="M21" s="110">
        <v>8191</v>
      </c>
      <c r="N21" s="110" t="s">
        <v>555</v>
      </c>
      <c r="O21" s="110" t="s">
        <v>555</v>
      </c>
      <c r="P21" s="110">
        <v>48</v>
      </c>
      <c r="Q21" s="110">
        <v>48</v>
      </c>
      <c r="R21" s="112" t="s">
        <v>102</v>
      </c>
      <c r="S21" s="109"/>
    </row>
    <row r="22" spans="1:19" s="110" customFormat="1" ht="9.75" customHeight="1" x14ac:dyDescent="0.15">
      <c r="A22" s="883" t="s">
        <v>784</v>
      </c>
      <c r="B22" s="111">
        <v>31239</v>
      </c>
      <c r="C22" s="110" t="s">
        <v>555</v>
      </c>
      <c r="D22" s="110" t="s">
        <v>555</v>
      </c>
      <c r="E22" s="110" t="s">
        <v>555</v>
      </c>
      <c r="F22" s="110" t="s">
        <v>555</v>
      </c>
      <c r="G22" s="110" t="s">
        <v>555</v>
      </c>
      <c r="H22" s="110" t="s">
        <v>555</v>
      </c>
      <c r="I22" s="110" t="s">
        <v>555</v>
      </c>
      <c r="J22" s="110" t="s">
        <v>555</v>
      </c>
      <c r="K22" s="110" t="s">
        <v>555</v>
      </c>
      <c r="L22" s="110" t="s">
        <v>555</v>
      </c>
      <c r="M22" s="110" t="s">
        <v>555</v>
      </c>
      <c r="N22" s="110" t="s">
        <v>555</v>
      </c>
      <c r="O22" s="110" t="s">
        <v>555</v>
      </c>
      <c r="P22" s="110" t="s">
        <v>555</v>
      </c>
      <c r="Q22" s="110" t="s">
        <v>555</v>
      </c>
      <c r="R22" s="112" t="s">
        <v>785</v>
      </c>
      <c r="S22" s="109"/>
    </row>
    <row r="23" spans="1:19" s="110" customFormat="1" ht="9.75" customHeight="1" x14ac:dyDescent="0.15">
      <c r="A23" s="883"/>
      <c r="B23" s="111"/>
      <c r="R23" s="112"/>
      <c r="S23" s="109"/>
    </row>
    <row r="24" spans="1:19" s="110" customFormat="1" ht="9.75" customHeight="1" x14ac:dyDescent="0.15">
      <c r="A24" s="883" t="s">
        <v>786</v>
      </c>
      <c r="B24" s="111">
        <v>30936</v>
      </c>
      <c r="C24" s="110">
        <v>19742</v>
      </c>
      <c r="D24" s="110">
        <v>19742</v>
      </c>
      <c r="E24" s="110" t="s">
        <v>555</v>
      </c>
      <c r="F24" s="110" t="s">
        <v>555</v>
      </c>
      <c r="G24" s="110" t="s">
        <v>555</v>
      </c>
      <c r="H24" s="110" t="s">
        <v>555</v>
      </c>
      <c r="I24" s="110" t="s">
        <v>555</v>
      </c>
      <c r="J24" s="110">
        <v>19742</v>
      </c>
      <c r="K24" s="110" t="s">
        <v>555</v>
      </c>
      <c r="L24" s="110" t="s">
        <v>555</v>
      </c>
      <c r="M24" s="110">
        <v>19742</v>
      </c>
      <c r="N24" s="110" t="s">
        <v>555</v>
      </c>
      <c r="O24" s="110" t="s">
        <v>555</v>
      </c>
      <c r="P24" s="110" t="s">
        <v>555</v>
      </c>
      <c r="Q24" s="110" t="s">
        <v>555</v>
      </c>
      <c r="R24" s="112" t="s">
        <v>602</v>
      </c>
      <c r="S24" s="109"/>
    </row>
    <row r="25" spans="1:19" s="110" customFormat="1" ht="9.75" customHeight="1" x14ac:dyDescent="0.15">
      <c r="A25" s="883" t="s">
        <v>957</v>
      </c>
      <c r="B25" s="111">
        <v>14449</v>
      </c>
      <c r="C25" s="110" t="s">
        <v>555</v>
      </c>
      <c r="D25" s="110" t="s">
        <v>555</v>
      </c>
      <c r="E25" s="110" t="s">
        <v>555</v>
      </c>
      <c r="F25" s="110" t="s">
        <v>555</v>
      </c>
      <c r="G25" s="110" t="s">
        <v>555</v>
      </c>
      <c r="H25" s="110" t="s">
        <v>555</v>
      </c>
      <c r="I25" s="110" t="s">
        <v>555</v>
      </c>
      <c r="J25" s="110" t="s">
        <v>555</v>
      </c>
      <c r="K25" s="110" t="s">
        <v>555</v>
      </c>
      <c r="L25" s="110" t="s">
        <v>555</v>
      </c>
      <c r="M25" s="110" t="s">
        <v>555</v>
      </c>
      <c r="N25" s="110" t="s">
        <v>555</v>
      </c>
      <c r="O25" s="110" t="s">
        <v>555</v>
      </c>
      <c r="P25" s="110" t="s">
        <v>555</v>
      </c>
      <c r="Q25" s="110" t="s">
        <v>555</v>
      </c>
      <c r="R25" s="112" t="s">
        <v>86</v>
      </c>
      <c r="S25" s="109"/>
    </row>
    <row r="26" spans="1:19" s="110" customFormat="1" ht="9.75" customHeight="1" x14ac:dyDescent="0.15">
      <c r="A26" s="883" t="s">
        <v>958</v>
      </c>
      <c r="B26" s="111">
        <v>16494</v>
      </c>
      <c r="C26" s="110">
        <v>1407</v>
      </c>
      <c r="D26" s="110">
        <v>1407</v>
      </c>
      <c r="E26" s="110" t="s">
        <v>555</v>
      </c>
      <c r="F26" s="110" t="s">
        <v>555</v>
      </c>
      <c r="G26" s="110" t="s">
        <v>555</v>
      </c>
      <c r="H26" s="110" t="s">
        <v>555</v>
      </c>
      <c r="I26" s="110" t="s">
        <v>555</v>
      </c>
      <c r="J26" s="110">
        <v>1407</v>
      </c>
      <c r="K26" s="110" t="s">
        <v>555</v>
      </c>
      <c r="L26" s="110" t="s">
        <v>555</v>
      </c>
      <c r="M26" s="110">
        <v>1407</v>
      </c>
      <c r="N26" s="110" t="s">
        <v>555</v>
      </c>
      <c r="O26" s="110" t="s">
        <v>555</v>
      </c>
      <c r="P26" s="110" t="s">
        <v>555</v>
      </c>
      <c r="Q26" s="110" t="s">
        <v>555</v>
      </c>
      <c r="R26" s="112" t="s">
        <v>87</v>
      </c>
      <c r="S26" s="109"/>
    </row>
    <row r="27" spans="1:19" s="110" customFormat="1" ht="9.75" customHeight="1" x14ac:dyDescent="0.15">
      <c r="A27" s="883" t="s">
        <v>822</v>
      </c>
      <c r="B27" s="111">
        <v>11906</v>
      </c>
      <c r="C27" s="110" t="s">
        <v>555</v>
      </c>
      <c r="D27" s="110" t="s">
        <v>555</v>
      </c>
      <c r="E27" s="110" t="s">
        <v>555</v>
      </c>
      <c r="F27" s="110" t="s">
        <v>555</v>
      </c>
      <c r="G27" s="110" t="s">
        <v>555</v>
      </c>
      <c r="H27" s="110" t="s">
        <v>555</v>
      </c>
      <c r="I27" s="110" t="s">
        <v>555</v>
      </c>
      <c r="J27" s="110" t="s">
        <v>555</v>
      </c>
      <c r="K27" s="110" t="s">
        <v>555</v>
      </c>
      <c r="L27" s="110" t="s">
        <v>555</v>
      </c>
      <c r="M27" s="110" t="s">
        <v>555</v>
      </c>
      <c r="N27" s="110" t="s">
        <v>555</v>
      </c>
      <c r="O27" s="110" t="s">
        <v>555</v>
      </c>
      <c r="P27" s="110" t="s">
        <v>555</v>
      </c>
      <c r="Q27" s="110" t="s">
        <v>555</v>
      </c>
      <c r="R27" s="112" t="s">
        <v>88</v>
      </c>
      <c r="S27" s="109"/>
    </row>
    <row r="28" spans="1:19" s="110" customFormat="1" ht="9.75" customHeight="1" x14ac:dyDescent="0.15">
      <c r="A28" s="883" t="s">
        <v>823</v>
      </c>
      <c r="B28" s="111">
        <v>65825</v>
      </c>
      <c r="C28" s="110" t="s">
        <v>555</v>
      </c>
      <c r="D28" s="110" t="s">
        <v>555</v>
      </c>
      <c r="E28" s="110" t="s">
        <v>555</v>
      </c>
      <c r="F28" s="110" t="s">
        <v>555</v>
      </c>
      <c r="G28" s="110" t="s">
        <v>555</v>
      </c>
      <c r="H28" s="110" t="s">
        <v>555</v>
      </c>
      <c r="I28" s="110" t="s">
        <v>555</v>
      </c>
      <c r="J28" s="110" t="s">
        <v>555</v>
      </c>
      <c r="K28" s="110" t="s">
        <v>555</v>
      </c>
      <c r="L28" s="110" t="s">
        <v>555</v>
      </c>
      <c r="M28" s="110" t="s">
        <v>555</v>
      </c>
      <c r="N28" s="110" t="s">
        <v>555</v>
      </c>
      <c r="O28" s="110" t="s">
        <v>555</v>
      </c>
      <c r="P28" s="110" t="s">
        <v>555</v>
      </c>
      <c r="Q28" s="110" t="s">
        <v>555</v>
      </c>
      <c r="R28" s="113" t="s">
        <v>103</v>
      </c>
      <c r="S28" s="109"/>
    </row>
    <row r="29" spans="1:19" s="110" customFormat="1" ht="9.75" customHeight="1" x14ac:dyDescent="0.15">
      <c r="A29" s="883" t="s">
        <v>959</v>
      </c>
      <c r="B29" s="111">
        <v>19811</v>
      </c>
      <c r="C29" s="110">
        <v>4951</v>
      </c>
      <c r="D29" s="110">
        <v>4951</v>
      </c>
      <c r="E29" s="110" t="s">
        <v>555</v>
      </c>
      <c r="F29" s="110" t="s">
        <v>555</v>
      </c>
      <c r="G29" s="110" t="s">
        <v>555</v>
      </c>
      <c r="H29" s="110" t="s">
        <v>555</v>
      </c>
      <c r="I29" s="110" t="s">
        <v>555</v>
      </c>
      <c r="J29" s="110">
        <v>4951</v>
      </c>
      <c r="K29" s="110" t="s">
        <v>555</v>
      </c>
      <c r="L29" s="110" t="s">
        <v>555</v>
      </c>
      <c r="M29" s="110">
        <v>4951</v>
      </c>
      <c r="N29" s="110" t="s">
        <v>555</v>
      </c>
      <c r="O29" s="110" t="s">
        <v>555</v>
      </c>
      <c r="P29" s="110" t="s">
        <v>555</v>
      </c>
      <c r="Q29" s="110" t="s">
        <v>555</v>
      </c>
      <c r="R29" s="112" t="s">
        <v>104</v>
      </c>
      <c r="S29" s="109"/>
    </row>
    <row r="30" spans="1:19" s="110" customFormat="1" ht="9.75" customHeight="1" x14ac:dyDescent="0.15">
      <c r="A30" s="883" t="s">
        <v>960</v>
      </c>
      <c r="B30" s="111">
        <v>4947</v>
      </c>
      <c r="C30" s="110" t="s">
        <v>555</v>
      </c>
      <c r="D30" s="110" t="s">
        <v>555</v>
      </c>
      <c r="E30" s="110" t="s">
        <v>555</v>
      </c>
      <c r="F30" s="110" t="s">
        <v>555</v>
      </c>
      <c r="G30" s="110" t="s">
        <v>555</v>
      </c>
      <c r="H30" s="110" t="s">
        <v>555</v>
      </c>
      <c r="I30" s="110" t="s">
        <v>555</v>
      </c>
      <c r="J30" s="110" t="s">
        <v>555</v>
      </c>
      <c r="K30" s="110" t="s">
        <v>555</v>
      </c>
      <c r="L30" s="110" t="s">
        <v>555</v>
      </c>
      <c r="M30" s="110" t="s">
        <v>555</v>
      </c>
      <c r="N30" s="110" t="s">
        <v>555</v>
      </c>
      <c r="O30" s="110" t="s">
        <v>555</v>
      </c>
      <c r="P30" s="110" t="s">
        <v>555</v>
      </c>
      <c r="Q30" s="110" t="s">
        <v>555</v>
      </c>
      <c r="R30" s="112" t="s">
        <v>105</v>
      </c>
      <c r="S30" s="109"/>
    </row>
    <row r="31" spans="1:19" s="110" customFormat="1" ht="9.75" customHeight="1" x14ac:dyDescent="0.15">
      <c r="A31" s="883" t="s">
        <v>961</v>
      </c>
      <c r="B31" s="111">
        <v>10796</v>
      </c>
      <c r="C31" s="110">
        <v>4951</v>
      </c>
      <c r="D31" s="110">
        <v>4951</v>
      </c>
      <c r="E31" s="110" t="s">
        <v>555</v>
      </c>
      <c r="F31" s="110" t="s">
        <v>555</v>
      </c>
      <c r="G31" s="110" t="s">
        <v>555</v>
      </c>
      <c r="H31" s="110" t="s">
        <v>555</v>
      </c>
      <c r="I31" s="110" t="s">
        <v>555</v>
      </c>
      <c r="J31" s="110">
        <v>4951</v>
      </c>
      <c r="K31" s="110" t="s">
        <v>555</v>
      </c>
      <c r="L31" s="110" t="s">
        <v>555</v>
      </c>
      <c r="M31" s="110">
        <v>4951</v>
      </c>
      <c r="N31" s="110" t="s">
        <v>555</v>
      </c>
      <c r="O31" s="110" t="s">
        <v>555</v>
      </c>
      <c r="P31" s="110" t="s">
        <v>555</v>
      </c>
      <c r="Q31" s="110" t="s">
        <v>555</v>
      </c>
      <c r="R31" s="112" t="s">
        <v>106</v>
      </c>
      <c r="S31" s="109"/>
    </row>
    <row r="32" spans="1:19" s="110" customFormat="1" ht="9.75" customHeight="1" x14ac:dyDescent="0.15">
      <c r="A32" s="883" t="s">
        <v>794</v>
      </c>
      <c r="B32" s="111">
        <v>7795</v>
      </c>
      <c r="C32" s="110" t="s">
        <v>555</v>
      </c>
      <c r="D32" s="110" t="s">
        <v>555</v>
      </c>
      <c r="E32" s="110" t="s">
        <v>555</v>
      </c>
      <c r="F32" s="110" t="s">
        <v>555</v>
      </c>
      <c r="G32" s="110" t="s">
        <v>555</v>
      </c>
      <c r="H32" s="110" t="s">
        <v>555</v>
      </c>
      <c r="I32" s="110" t="s">
        <v>555</v>
      </c>
      <c r="J32" s="110" t="s">
        <v>555</v>
      </c>
      <c r="K32" s="110" t="s">
        <v>555</v>
      </c>
      <c r="L32" s="110" t="s">
        <v>555</v>
      </c>
      <c r="M32" s="110" t="s">
        <v>555</v>
      </c>
      <c r="N32" s="110" t="s">
        <v>555</v>
      </c>
      <c r="O32" s="110" t="s">
        <v>555</v>
      </c>
      <c r="P32" s="110" t="s">
        <v>555</v>
      </c>
      <c r="Q32" s="110" t="s">
        <v>555</v>
      </c>
      <c r="R32" s="112" t="s">
        <v>107</v>
      </c>
      <c r="S32" s="109"/>
    </row>
    <row r="33" spans="1:19" s="110" customFormat="1" ht="9.75" customHeight="1" x14ac:dyDescent="0.15">
      <c r="A33" s="883" t="s">
        <v>962</v>
      </c>
      <c r="B33" s="111">
        <v>9396</v>
      </c>
      <c r="C33" s="110" t="s">
        <v>555</v>
      </c>
      <c r="D33" s="110" t="s">
        <v>555</v>
      </c>
      <c r="E33" s="110" t="s">
        <v>555</v>
      </c>
      <c r="F33" s="110" t="s">
        <v>555</v>
      </c>
      <c r="G33" s="110" t="s">
        <v>555</v>
      </c>
      <c r="H33" s="110" t="s">
        <v>555</v>
      </c>
      <c r="I33" s="110" t="s">
        <v>555</v>
      </c>
      <c r="J33" s="110" t="s">
        <v>555</v>
      </c>
      <c r="K33" s="110" t="s">
        <v>555</v>
      </c>
      <c r="L33" s="110" t="s">
        <v>555</v>
      </c>
      <c r="M33" s="110" t="s">
        <v>555</v>
      </c>
      <c r="N33" s="110" t="s">
        <v>555</v>
      </c>
      <c r="O33" s="110" t="s">
        <v>555</v>
      </c>
      <c r="P33" s="110" t="s">
        <v>555</v>
      </c>
      <c r="Q33" s="110" t="s">
        <v>555</v>
      </c>
      <c r="R33" s="112" t="s">
        <v>89</v>
      </c>
      <c r="S33" s="109"/>
    </row>
    <row r="34" spans="1:19" s="110" customFormat="1" ht="9.75" customHeight="1" x14ac:dyDescent="0.15">
      <c r="A34" s="883" t="s">
        <v>963</v>
      </c>
      <c r="B34" s="111">
        <v>31870</v>
      </c>
      <c r="C34" s="110">
        <v>14953</v>
      </c>
      <c r="D34" s="110">
        <v>14566</v>
      </c>
      <c r="E34" s="110">
        <v>1373</v>
      </c>
      <c r="F34" s="110" t="s">
        <v>555</v>
      </c>
      <c r="G34" s="110">
        <v>1373</v>
      </c>
      <c r="H34" s="110" t="s">
        <v>555</v>
      </c>
      <c r="I34" s="110" t="s">
        <v>555</v>
      </c>
      <c r="J34" s="110">
        <v>13193</v>
      </c>
      <c r="K34" s="110" t="s">
        <v>555</v>
      </c>
      <c r="L34" s="110">
        <v>5002</v>
      </c>
      <c r="M34" s="110">
        <v>8191</v>
      </c>
      <c r="N34" s="110" t="s">
        <v>555</v>
      </c>
      <c r="O34" s="110" t="s">
        <v>555</v>
      </c>
      <c r="P34" s="110">
        <v>48</v>
      </c>
      <c r="Q34" s="110">
        <v>48</v>
      </c>
      <c r="R34" s="112" t="s">
        <v>90</v>
      </c>
      <c r="S34" s="109"/>
    </row>
    <row r="35" spans="1:19" s="110" customFormat="1" ht="9.75" customHeight="1" x14ac:dyDescent="0.15">
      <c r="A35" s="883" t="s">
        <v>964</v>
      </c>
      <c r="B35" s="111">
        <v>11968</v>
      </c>
      <c r="C35" s="110" t="s">
        <v>555</v>
      </c>
      <c r="D35" s="110" t="s">
        <v>555</v>
      </c>
      <c r="E35" s="110" t="s">
        <v>555</v>
      </c>
      <c r="F35" s="110" t="s">
        <v>555</v>
      </c>
      <c r="G35" s="110" t="s">
        <v>555</v>
      </c>
      <c r="H35" s="110" t="s">
        <v>555</v>
      </c>
      <c r="I35" s="110" t="s">
        <v>555</v>
      </c>
      <c r="J35" s="110" t="s">
        <v>555</v>
      </c>
      <c r="K35" s="110" t="s">
        <v>555</v>
      </c>
      <c r="L35" s="110" t="s">
        <v>555</v>
      </c>
      <c r="M35" s="110" t="s">
        <v>555</v>
      </c>
      <c r="N35" s="110" t="s">
        <v>555</v>
      </c>
      <c r="O35" s="110" t="s">
        <v>555</v>
      </c>
      <c r="P35" s="110" t="s">
        <v>555</v>
      </c>
      <c r="Q35" s="110" t="s">
        <v>555</v>
      </c>
      <c r="R35" s="112" t="s">
        <v>91</v>
      </c>
      <c r="S35" s="109"/>
    </row>
    <row r="36" spans="1:19" s="110" customFormat="1" ht="9.75" customHeight="1" x14ac:dyDescent="0.15">
      <c r="A36" s="883" t="s">
        <v>965</v>
      </c>
      <c r="B36" s="111">
        <v>6947</v>
      </c>
      <c r="C36" s="110" t="s">
        <v>555</v>
      </c>
      <c r="D36" s="110" t="s">
        <v>555</v>
      </c>
      <c r="E36" s="110" t="s">
        <v>555</v>
      </c>
      <c r="F36" s="110" t="s">
        <v>555</v>
      </c>
      <c r="G36" s="110" t="s">
        <v>555</v>
      </c>
      <c r="H36" s="110" t="s">
        <v>555</v>
      </c>
      <c r="I36" s="110" t="s">
        <v>555</v>
      </c>
      <c r="J36" s="110" t="s">
        <v>555</v>
      </c>
      <c r="K36" s="110" t="s">
        <v>555</v>
      </c>
      <c r="L36" s="110" t="s">
        <v>555</v>
      </c>
      <c r="M36" s="110" t="s">
        <v>555</v>
      </c>
      <c r="N36" s="110" t="s">
        <v>555</v>
      </c>
      <c r="O36" s="110" t="s">
        <v>555</v>
      </c>
      <c r="P36" s="110" t="s">
        <v>555</v>
      </c>
      <c r="Q36" s="110" t="s">
        <v>555</v>
      </c>
      <c r="R36" s="112" t="s">
        <v>799</v>
      </c>
      <c r="S36" s="109"/>
    </row>
    <row r="37" spans="1:19" s="110" customFormat="1" ht="9.75" customHeight="1" x14ac:dyDescent="0.15">
      <c r="A37" s="883" t="s">
        <v>966</v>
      </c>
      <c r="B37" s="111">
        <v>10036</v>
      </c>
      <c r="C37" s="110" t="s">
        <v>555</v>
      </c>
      <c r="D37" s="110" t="s">
        <v>555</v>
      </c>
      <c r="E37" s="110" t="s">
        <v>555</v>
      </c>
      <c r="F37" s="110" t="s">
        <v>555</v>
      </c>
      <c r="G37" s="110" t="s">
        <v>555</v>
      </c>
      <c r="H37" s="110" t="s">
        <v>555</v>
      </c>
      <c r="I37" s="110" t="s">
        <v>555</v>
      </c>
      <c r="J37" s="110" t="s">
        <v>555</v>
      </c>
      <c r="K37" s="110" t="s">
        <v>555</v>
      </c>
      <c r="L37" s="110" t="s">
        <v>555</v>
      </c>
      <c r="M37" s="110" t="s">
        <v>555</v>
      </c>
      <c r="N37" s="110" t="s">
        <v>555</v>
      </c>
      <c r="O37" s="110" t="s">
        <v>555</v>
      </c>
      <c r="P37" s="110" t="s">
        <v>555</v>
      </c>
      <c r="Q37" s="110" t="s">
        <v>555</v>
      </c>
      <c r="R37" s="112" t="s">
        <v>86</v>
      </c>
      <c r="S37" s="109"/>
    </row>
    <row r="38" spans="1:19" s="110" customFormat="1" ht="9.75" customHeight="1" x14ac:dyDescent="0.15">
      <c r="A38" s="884" t="s">
        <v>821</v>
      </c>
      <c r="B38" s="114">
        <v>14256</v>
      </c>
      <c r="C38" s="115" t="s">
        <v>555</v>
      </c>
      <c r="D38" s="115" t="s">
        <v>555</v>
      </c>
      <c r="E38" s="115" t="s">
        <v>555</v>
      </c>
      <c r="F38" s="115" t="s">
        <v>555</v>
      </c>
      <c r="G38" s="115" t="s">
        <v>555</v>
      </c>
      <c r="H38" s="115" t="s">
        <v>555</v>
      </c>
      <c r="I38" s="115" t="s">
        <v>555</v>
      </c>
      <c r="J38" s="115" t="s">
        <v>555</v>
      </c>
      <c r="K38" s="115" t="s">
        <v>555</v>
      </c>
      <c r="L38" s="115" t="s">
        <v>555</v>
      </c>
      <c r="M38" s="115" t="s">
        <v>555</v>
      </c>
      <c r="N38" s="115" t="s">
        <v>555</v>
      </c>
      <c r="O38" s="115" t="s">
        <v>555</v>
      </c>
      <c r="P38" s="115" t="s">
        <v>555</v>
      </c>
      <c r="Q38" s="115" t="s">
        <v>555</v>
      </c>
      <c r="R38" s="116" t="s">
        <v>87</v>
      </c>
      <c r="S38" s="109"/>
    </row>
    <row r="39" spans="1:19" ht="21.75" customHeight="1" x14ac:dyDescent="0.15">
      <c r="I39" s="64" t="s">
        <v>108</v>
      </c>
    </row>
    <row r="40" spans="1:19" s="119" customFormat="1" ht="12" customHeight="1" x14ac:dyDescent="0.15">
      <c r="A40" s="98"/>
      <c r="B40" s="118" t="s">
        <v>243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98"/>
      <c r="O40" s="100"/>
      <c r="P40" s="101"/>
      <c r="Q40" s="101"/>
      <c r="R40" s="995" t="s">
        <v>92</v>
      </c>
      <c r="S40" s="102"/>
    </row>
    <row r="41" spans="1:19" s="52" customFormat="1" ht="13.5" customHeight="1" x14ac:dyDescent="0.15">
      <c r="A41" s="50"/>
      <c r="B41" s="838"/>
      <c r="C41" s="103"/>
      <c r="D41" s="103"/>
      <c r="E41" s="103"/>
      <c r="F41" s="103"/>
      <c r="G41" s="103"/>
      <c r="H41" s="103"/>
      <c r="I41" s="105"/>
      <c r="J41" s="838"/>
      <c r="K41" s="103"/>
      <c r="L41" s="103"/>
      <c r="M41" s="103"/>
      <c r="N41" s="105"/>
      <c r="O41" s="43" t="s">
        <v>244</v>
      </c>
      <c r="P41" s="838"/>
      <c r="Q41" s="103"/>
      <c r="R41" s="996"/>
      <c r="S41" s="104"/>
    </row>
    <row r="42" spans="1:19" s="52" customFormat="1" ht="33.75" customHeight="1" x14ac:dyDescent="0.15">
      <c r="A42" s="50" t="s">
        <v>230</v>
      </c>
      <c r="B42" s="43" t="s">
        <v>197</v>
      </c>
      <c r="C42" s="838" t="s">
        <v>199</v>
      </c>
      <c r="D42" s="103"/>
      <c r="E42" s="105"/>
      <c r="F42" s="40" t="s">
        <v>207</v>
      </c>
      <c r="G42" s="838" t="s">
        <v>208</v>
      </c>
      <c r="H42" s="103"/>
      <c r="I42" s="105"/>
      <c r="J42" s="43" t="s">
        <v>126</v>
      </c>
      <c r="K42" s="838" t="s">
        <v>214</v>
      </c>
      <c r="L42" s="103"/>
      <c r="M42" s="103"/>
      <c r="N42" s="105"/>
      <c r="O42" s="43" t="s">
        <v>246</v>
      </c>
      <c r="P42" s="43" t="s">
        <v>96</v>
      </c>
      <c r="Q42" s="838" t="s">
        <v>247</v>
      </c>
      <c r="R42" s="996"/>
      <c r="S42" s="104"/>
    </row>
    <row r="43" spans="1:19" s="52" customFormat="1" ht="30" customHeight="1" x14ac:dyDescent="0.15">
      <c r="A43" s="50"/>
      <c r="B43" s="43" t="s">
        <v>26</v>
      </c>
      <c r="C43" s="43" t="s">
        <v>27</v>
      </c>
      <c r="D43" s="40" t="s">
        <v>59</v>
      </c>
      <c r="E43" s="40" t="s">
        <v>209</v>
      </c>
      <c r="F43" s="40" t="s">
        <v>210</v>
      </c>
      <c r="G43" s="43" t="s">
        <v>28</v>
      </c>
      <c r="H43" s="40" t="s">
        <v>211</v>
      </c>
      <c r="I43" s="40" t="s">
        <v>212</v>
      </c>
      <c r="J43" s="43" t="s">
        <v>60</v>
      </c>
      <c r="K43" s="43" t="s">
        <v>61</v>
      </c>
      <c r="L43" s="40" t="s">
        <v>222</v>
      </c>
      <c r="M43" s="40" t="s">
        <v>224</v>
      </c>
      <c r="N43" s="40" t="s">
        <v>225</v>
      </c>
      <c r="O43" s="43"/>
      <c r="P43" s="43" t="s">
        <v>50</v>
      </c>
      <c r="Q43" s="838" t="s">
        <v>615</v>
      </c>
      <c r="R43" s="996"/>
      <c r="S43" s="104"/>
    </row>
    <row r="44" spans="1:19" s="52" customFormat="1" ht="13.5" customHeight="1" x14ac:dyDescent="0.15">
      <c r="A44" s="41"/>
      <c r="B44" s="35"/>
      <c r="C44" s="35"/>
      <c r="D44" s="35" t="str">
        <f>PROPER("NILE")</f>
        <v>Nile</v>
      </c>
      <c r="E44" s="35" t="str">
        <f>PROPER("DAR-B")</f>
        <v>Dar-B</v>
      </c>
      <c r="F44" s="35" t="str">
        <f>PROPER("DOBA-B")</f>
        <v>Doba-B</v>
      </c>
      <c r="G44" s="35"/>
      <c r="H44" s="35" t="str">
        <f>PROPER("RABI-L")</f>
        <v>Rabi-L</v>
      </c>
      <c r="I44" s="35" t="str">
        <f>PROPER("RABI-BLD")</f>
        <v>Rabi-Bld</v>
      </c>
      <c r="J44" s="35"/>
      <c r="K44" s="35"/>
      <c r="L44" s="35" t="str">
        <f>PROPER("WANDOO")</f>
        <v>Wandoo</v>
      </c>
      <c r="M44" s="35" t="str">
        <f>PROPER("STAG")</f>
        <v>Stag</v>
      </c>
      <c r="N44" s="35" t="str">
        <f>PROPER("ENFIELD")</f>
        <v>Enfield</v>
      </c>
      <c r="O44" s="35"/>
      <c r="P44" s="35"/>
      <c r="Q44" s="53" t="str">
        <f>PROPER("S-PARS-C")</f>
        <v>S-Pars-C</v>
      </c>
      <c r="R44" s="997"/>
      <c r="S44" s="104"/>
    </row>
    <row r="45" spans="1:19" s="110" customFormat="1" ht="9.75" customHeight="1" x14ac:dyDescent="0.15">
      <c r="A45" s="882" t="s">
        <v>967</v>
      </c>
      <c r="B45" s="106">
        <v>1828961</v>
      </c>
      <c r="C45" s="107">
        <v>302707</v>
      </c>
      <c r="D45" s="107">
        <v>181219</v>
      </c>
      <c r="E45" s="107">
        <v>121488</v>
      </c>
      <c r="F45" s="107">
        <v>561305</v>
      </c>
      <c r="G45" s="107">
        <v>964949</v>
      </c>
      <c r="H45" s="107">
        <v>74889</v>
      </c>
      <c r="I45" s="107">
        <v>890060</v>
      </c>
      <c r="J45" s="107">
        <v>134718</v>
      </c>
      <c r="K45" s="107">
        <v>134718</v>
      </c>
      <c r="L45" s="107">
        <v>27742</v>
      </c>
      <c r="M45" s="107" t="s">
        <v>555</v>
      </c>
      <c r="N45" s="107">
        <v>106976</v>
      </c>
      <c r="O45" s="107">
        <v>301225</v>
      </c>
      <c r="P45" s="107">
        <v>93912</v>
      </c>
      <c r="Q45" s="107" t="s">
        <v>555</v>
      </c>
      <c r="R45" s="108" t="s">
        <v>99</v>
      </c>
      <c r="S45" s="109"/>
    </row>
    <row r="46" spans="1:19" s="110" customFormat="1" ht="9.75" customHeight="1" x14ac:dyDescent="0.15">
      <c r="A46" s="883" t="s">
        <v>968</v>
      </c>
      <c r="B46" s="110">
        <v>707628</v>
      </c>
      <c r="C46" s="110">
        <v>175391</v>
      </c>
      <c r="D46" s="110">
        <v>113267</v>
      </c>
      <c r="E46" s="110">
        <v>62124</v>
      </c>
      <c r="F46" s="110">
        <v>217023</v>
      </c>
      <c r="G46" s="110">
        <v>315214</v>
      </c>
      <c r="H46" s="110">
        <v>56005</v>
      </c>
      <c r="I46" s="110">
        <v>259209</v>
      </c>
      <c r="J46" s="110">
        <v>181323</v>
      </c>
      <c r="K46" s="110">
        <v>181323</v>
      </c>
      <c r="L46" s="110">
        <v>25657</v>
      </c>
      <c r="M46" s="110">
        <v>49306</v>
      </c>
      <c r="N46" s="110">
        <v>106360</v>
      </c>
      <c r="O46" s="110">
        <v>118519</v>
      </c>
      <c r="P46" s="110">
        <v>73433</v>
      </c>
      <c r="Q46" s="110">
        <v>36949</v>
      </c>
      <c r="R46" s="112" t="s">
        <v>233</v>
      </c>
      <c r="S46" s="109"/>
    </row>
    <row r="47" spans="1:19" s="110" customFormat="1" ht="9.75" customHeight="1" x14ac:dyDescent="0.15">
      <c r="A47" s="883" t="s">
        <v>969</v>
      </c>
      <c r="B47" s="110">
        <v>51079</v>
      </c>
      <c r="C47" s="110" t="s">
        <v>555</v>
      </c>
      <c r="D47" s="110" t="s">
        <v>555</v>
      </c>
      <c r="E47" s="110" t="s">
        <v>555</v>
      </c>
      <c r="F47" s="110" t="s">
        <v>555</v>
      </c>
      <c r="G47" s="110">
        <v>51079</v>
      </c>
      <c r="H47" s="110" t="s">
        <v>555</v>
      </c>
      <c r="I47" s="110">
        <v>51079</v>
      </c>
      <c r="J47" s="110">
        <v>53007</v>
      </c>
      <c r="K47" s="110">
        <v>53007</v>
      </c>
      <c r="L47" s="110" t="s">
        <v>555</v>
      </c>
      <c r="M47" s="110" t="s">
        <v>555</v>
      </c>
      <c r="N47" s="110">
        <v>53007</v>
      </c>
      <c r="O47" s="110">
        <v>252575</v>
      </c>
      <c r="P47" s="110">
        <v>151234</v>
      </c>
      <c r="Q47" s="110" t="s">
        <v>555</v>
      </c>
      <c r="R47" s="112" t="s">
        <v>529</v>
      </c>
      <c r="S47" s="109"/>
    </row>
    <row r="48" spans="1:19" s="110" customFormat="1" ht="9.75" customHeight="1" x14ac:dyDescent="0.15">
      <c r="A48" s="883" t="s">
        <v>970</v>
      </c>
      <c r="B48" s="110" t="s">
        <v>555</v>
      </c>
      <c r="C48" s="110" t="s">
        <v>555</v>
      </c>
      <c r="D48" s="110" t="s">
        <v>555</v>
      </c>
      <c r="E48" s="110" t="s">
        <v>555</v>
      </c>
      <c r="F48" s="110" t="s">
        <v>555</v>
      </c>
      <c r="G48" s="110" t="s">
        <v>555</v>
      </c>
      <c r="H48" s="110" t="s">
        <v>555</v>
      </c>
      <c r="I48" s="110" t="s">
        <v>555</v>
      </c>
      <c r="J48" s="110">
        <v>42686</v>
      </c>
      <c r="K48" s="110">
        <v>42686</v>
      </c>
      <c r="L48" s="110" t="s">
        <v>555</v>
      </c>
      <c r="M48" s="110">
        <v>15872</v>
      </c>
      <c r="N48" s="110">
        <v>26814</v>
      </c>
      <c r="O48" s="110">
        <v>222133</v>
      </c>
      <c r="P48" s="110" t="s">
        <v>555</v>
      </c>
      <c r="Q48" s="110" t="s">
        <v>555</v>
      </c>
      <c r="R48" s="112" t="s">
        <v>599</v>
      </c>
      <c r="S48" s="109"/>
    </row>
    <row r="49" spans="1:19" s="110" customFormat="1" ht="9.75" customHeight="1" x14ac:dyDescent="0.15">
      <c r="A49" s="883" t="s">
        <v>776</v>
      </c>
      <c r="B49" s="110">
        <v>339</v>
      </c>
      <c r="C49" s="110" t="s">
        <v>555</v>
      </c>
      <c r="D49" s="110" t="s">
        <v>555</v>
      </c>
      <c r="E49" s="110" t="s">
        <v>555</v>
      </c>
      <c r="F49" s="110" t="s">
        <v>555</v>
      </c>
      <c r="G49" s="110">
        <v>339</v>
      </c>
      <c r="H49" s="110">
        <v>1</v>
      </c>
      <c r="I49" s="110">
        <v>338</v>
      </c>
      <c r="J49" s="110" t="s">
        <v>555</v>
      </c>
      <c r="K49" s="110" t="s">
        <v>555</v>
      </c>
      <c r="L49" s="110" t="s">
        <v>555</v>
      </c>
      <c r="M49" s="110" t="s">
        <v>555</v>
      </c>
      <c r="N49" s="110" t="s">
        <v>555</v>
      </c>
      <c r="O49" s="110">
        <v>54012</v>
      </c>
      <c r="P49" s="110" t="s">
        <v>555</v>
      </c>
      <c r="Q49" s="110" t="s">
        <v>555</v>
      </c>
      <c r="R49" s="112" t="s">
        <v>777</v>
      </c>
      <c r="S49" s="109"/>
    </row>
    <row r="50" spans="1:19" s="110" customFormat="1" ht="9.75" customHeight="1" x14ac:dyDescent="0.15">
      <c r="A50" s="883"/>
      <c r="R50" s="112"/>
      <c r="S50" s="109"/>
    </row>
    <row r="51" spans="1:19" s="110" customFormat="1" ht="9.75" customHeight="1" x14ac:dyDescent="0.15">
      <c r="A51" s="883" t="s">
        <v>738</v>
      </c>
      <c r="B51" s="110" t="s">
        <v>555</v>
      </c>
      <c r="C51" s="110" t="s">
        <v>555</v>
      </c>
      <c r="D51" s="110" t="s">
        <v>555</v>
      </c>
      <c r="E51" s="110" t="s">
        <v>555</v>
      </c>
      <c r="F51" s="110" t="s">
        <v>555</v>
      </c>
      <c r="G51" s="110" t="s">
        <v>555</v>
      </c>
      <c r="H51" s="110" t="s">
        <v>555</v>
      </c>
      <c r="I51" s="110" t="s">
        <v>555</v>
      </c>
      <c r="J51" s="110">
        <v>42686</v>
      </c>
      <c r="K51" s="110">
        <v>42686</v>
      </c>
      <c r="L51" s="110" t="s">
        <v>555</v>
      </c>
      <c r="M51" s="110">
        <v>15872</v>
      </c>
      <c r="N51" s="110">
        <v>26814</v>
      </c>
      <c r="O51" s="110">
        <v>94981</v>
      </c>
      <c r="P51" s="110" t="s">
        <v>555</v>
      </c>
      <c r="Q51" s="110" t="s">
        <v>555</v>
      </c>
      <c r="R51" s="112" t="s">
        <v>600</v>
      </c>
      <c r="S51" s="109"/>
    </row>
    <row r="52" spans="1:19" s="110" customFormat="1" ht="9.75" customHeight="1" x14ac:dyDescent="0.15">
      <c r="A52" s="883" t="s">
        <v>776</v>
      </c>
      <c r="B52" s="110">
        <v>339</v>
      </c>
      <c r="C52" s="110" t="s">
        <v>555</v>
      </c>
      <c r="D52" s="110" t="s">
        <v>555</v>
      </c>
      <c r="E52" s="110" t="s">
        <v>555</v>
      </c>
      <c r="F52" s="110" t="s">
        <v>555</v>
      </c>
      <c r="G52" s="110">
        <v>339</v>
      </c>
      <c r="H52" s="110">
        <v>1</v>
      </c>
      <c r="I52" s="110">
        <v>338</v>
      </c>
      <c r="J52" s="110" t="s">
        <v>555</v>
      </c>
      <c r="K52" s="110" t="s">
        <v>555</v>
      </c>
      <c r="L52" s="110" t="s">
        <v>555</v>
      </c>
      <c r="M52" s="110" t="s">
        <v>555</v>
      </c>
      <c r="N52" s="110" t="s">
        <v>555</v>
      </c>
      <c r="O52" s="110">
        <v>54012</v>
      </c>
      <c r="P52" s="110" t="s">
        <v>555</v>
      </c>
      <c r="Q52" s="110" t="s">
        <v>555</v>
      </c>
      <c r="R52" s="112" t="s">
        <v>779</v>
      </c>
      <c r="S52" s="109"/>
    </row>
    <row r="53" spans="1:19" s="110" customFormat="1" ht="9.75" customHeight="1" x14ac:dyDescent="0.15">
      <c r="A53" s="883"/>
      <c r="R53" s="112"/>
      <c r="S53" s="109"/>
    </row>
    <row r="54" spans="1:19" s="110" customFormat="1" ht="9.75" customHeight="1" x14ac:dyDescent="0.15">
      <c r="A54" s="883" t="s">
        <v>955</v>
      </c>
      <c r="B54" s="110" t="s">
        <v>555</v>
      </c>
      <c r="C54" s="110" t="s">
        <v>555</v>
      </c>
      <c r="D54" s="110" t="s">
        <v>555</v>
      </c>
      <c r="E54" s="110" t="s">
        <v>555</v>
      </c>
      <c r="F54" s="110" t="s">
        <v>555</v>
      </c>
      <c r="G54" s="110" t="s">
        <v>555</v>
      </c>
      <c r="H54" s="110" t="s">
        <v>555</v>
      </c>
      <c r="I54" s="110" t="s">
        <v>555</v>
      </c>
      <c r="J54" s="110" t="s">
        <v>555</v>
      </c>
      <c r="K54" s="110" t="s">
        <v>555</v>
      </c>
      <c r="L54" s="110" t="s">
        <v>555</v>
      </c>
      <c r="M54" s="110" t="s">
        <v>555</v>
      </c>
      <c r="N54" s="110" t="s">
        <v>555</v>
      </c>
      <c r="O54" s="110" t="s">
        <v>555</v>
      </c>
      <c r="P54" s="110" t="s">
        <v>555</v>
      </c>
      <c r="Q54" s="110" t="s">
        <v>555</v>
      </c>
      <c r="R54" s="112" t="s">
        <v>601</v>
      </c>
      <c r="S54" s="109"/>
    </row>
    <row r="55" spans="1:19" s="110" customFormat="1" ht="9.75" customHeight="1" x14ac:dyDescent="0.15">
      <c r="A55" s="883" t="s">
        <v>971</v>
      </c>
      <c r="B55" s="110" t="s">
        <v>555</v>
      </c>
      <c r="C55" s="110" t="s">
        <v>555</v>
      </c>
      <c r="D55" s="110" t="s">
        <v>555</v>
      </c>
      <c r="E55" s="110" t="s">
        <v>555</v>
      </c>
      <c r="F55" s="110" t="s">
        <v>555</v>
      </c>
      <c r="G55" s="110" t="s">
        <v>555</v>
      </c>
      <c r="H55" s="110" t="s">
        <v>555</v>
      </c>
      <c r="I55" s="110" t="s">
        <v>555</v>
      </c>
      <c r="J55" s="110" t="s">
        <v>555</v>
      </c>
      <c r="K55" s="110" t="s">
        <v>555</v>
      </c>
      <c r="L55" s="110" t="s">
        <v>555</v>
      </c>
      <c r="M55" s="110" t="s">
        <v>555</v>
      </c>
      <c r="N55" s="110" t="s">
        <v>555</v>
      </c>
      <c r="O55" s="110">
        <v>54012</v>
      </c>
      <c r="P55" s="110" t="s">
        <v>555</v>
      </c>
      <c r="Q55" s="110" t="s">
        <v>555</v>
      </c>
      <c r="R55" s="112" t="s">
        <v>100</v>
      </c>
      <c r="S55" s="109"/>
    </row>
    <row r="56" spans="1:19" s="110" customFormat="1" ht="9.75" customHeight="1" x14ac:dyDescent="0.15">
      <c r="A56" s="883" t="s">
        <v>819</v>
      </c>
      <c r="B56" s="110" t="s">
        <v>555</v>
      </c>
      <c r="C56" s="110" t="s">
        <v>555</v>
      </c>
      <c r="D56" s="110" t="s">
        <v>555</v>
      </c>
      <c r="E56" s="110" t="s">
        <v>555</v>
      </c>
      <c r="F56" s="110" t="s">
        <v>555</v>
      </c>
      <c r="G56" s="110" t="s">
        <v>555</v>
      </c>
      <c r="H56" s="110" t="s">
        <v>555</v>
      </c>
      <c r="I56" s="110" t="s">
        <v>555</v>
      </c>
      <c r="J56" s="110" t="s">
        <v>555</v>
      </c>
      <c r="K56" s="110" t="s">
        <v>555</v>
      </c>
      <c r="L56" s="110" t="s">
        <v>555</v>
      </c>
      <c r="M56" s="110" t="s">
        <v>555</v>
      </c>
      <c r="N56" s="110" t="s">
        <v>555</v>
      </c>
      <c r="O56" s="110" t="s">
        <v>555</v>
      </c>
      <c r="P56" s="110" t="s">
        <v>555</v>
      </c>
      <c r="Q56" s="110" t="s">
        <v>555</v>
      </c>
      <c r="R56" s="112" t="s">
        <v>101</v>
      </c>
      <c r="S56" s="109"/>
    </row>
    <row r="57" spans="1:19" s="110" customFormat="1" ht="9.75" customHeight="1" x14ac:dyDescent="0.15">
      <c r="A57" s="883" t="s">
        <v>972</v>
      </c>
      <c r="B57" s="110">
        <v>339</v>
      </c>
      <c r="C57" s="110" t="s">
        <v>555</v>
      </c>
      <c r="D57" s="110" t="s">
        <v>555</v>
      </c>
      <c r="E57" s="110" t="s">
        <v>555</v>
      </c>
      <c r="F57" s="110" t="s">
        <v>555</v>
      </c>
      <c r="G57" s="110">
        <v>339</v>
      </c>
      <c r="H57" s="110">
        <v>1</v>
      </c>
      <c r="I57" s="110">
        <v>338</v>
      </c>
      <c r="J57" s="110" t="s">
        <v>555</v>
      </c>
      <c r="K57" s="110" t="s">
        <v>555</v>
      </c>
      <c r="L57" s="110" t="s">
        <v>555</v>
      </c>
      <c r="M57" s="110" t="s">
        <v>555</v>
      </c>
      <c r="N57" s="110" t="s">
        <v>555</v>
      </c>
      <c r="O57" s="110" t="s">
        <v>555</v>
      </c>
      <c r="P57" s="110" t="s">
        <v>555</v>
      </c>
      <c r="Q57" s="110" t="s">
        <v>555</v>
      </c>
      <c r="R57" s="112" t="s">
        <v>102</v>
      </c>
      <c r="S57" s="109"/>
    </row>
    <row r="58" spans="1:19" s="110" customFormat="1" ht="9.75" customHeight="1" x14ac:dyDescent="0.15">
      <c r="A58" s="883" t="s">
        <v>973</v>
      </c>
      <c r="B58" s="110" t="s">
        <v>555</v>
      </c>
      <c r="C58" s="110" t="s">
        <v>555</v>
      </c>
      <c r="D58" s="110" t="s">
        <v>555</v>
      </c>
      <c r="E58" s="110" t="s">
        <v>555</v>
      </c>
      <c r="F58" s="110" t="s">
        <v>555</v>
      </c>
      <c r="G58" s="110" t="s">
        <v>555</v>
      </c>
      <c r="H58" s="110" t="s">
        <v>555</v>
      </c>
      <c r="I58" s="110" t="s">
        <v>555</v>
      </c>
      <c r="J58" s="110" t="s">
        <v>555</v>
      </c>
      <c r="K58" s="110" t="s">
        <v>555</v>
      </c>
      <c r="L58" s="110" t="s">
        <v>555</v>
      </c>
      <c r="M58" s="110" t="s">
        <v>555</v>
      </c>
      <c r="N58" s="110" t="s">
        <v>555</v>
      </c>
      <c r="O58" s="110" t="s">
        <v>555</v>
      </c>
      <c r="P58" s="110" t="s">
        <v>555</v>
      </c>
      <c r="Q58" s="110" t="s">
        <v>555</v>
      </c>
      <c r="R58" s="112" t="s">
        <v>785</v>
      </c>
      <c r="S58" s="109"/>
    </row>
    <row r="59" spans="1:19" s="110" customFormat="1" ht="9.75" customHeight="1" x14ac:dyDescent="0.15">
      <c r="A59" s="883"/>
      <c r="R59" s="112"/>
      <c r="S59" s="109"/>
    </row>
    <row r="60" spans="1:19" s="110" customFormat="1" ht="9.75" customHeight="1" x14ac:dyDescent="0.15">
      <c r="A60" s="883" t="s">
        <v>786</v>
      </c>
      <c r="B60" s="110" t="s">
        <v>555</v>
      </c>
      <c r="C60" s="110" t="s">
        <v>555</v>
      </c>
      <c r="D60" s="110" t="s">
        <v>555</v>
      </c>
      <c r="E60" s="110" t="s">
        <v>555</v>
      </c>
      <c r="F60" s="110" t="s">
        <v>555</v>
      </c>
      <c r="G60" s="110" t="s">
        <v>555</v>
      </c>
      <c r="H60" s="110" t="s">
        <v>555</v>
      </c>
      <c r="I60" s="110" t="s">
        <v>555</v>
      </c>
      <c r="J60" s="110" t="s">
        <v>555</v>
      </c>
      <c r="K60" s="110" t="s">
        <v>555</v>
      </c>
      <c r="L60" s="110" t="s">
        <v>555</v>
      </c>
      <c r="M60" s="110" t="s">
        <v>555</v>
      </c>
      <c r="N60" s="110" t="s">
        <v>555</v>
      </c>
      <c r="O60" s="110" t="s">
        <v>555</v>
      </c>
      <c r="P60" s="110" t="s">
        <v>555</v>
      </c>
      <c r="Q60" s="110" t="s">
        <v>555</v>
      </c>
      <c r="R60" s="112" t="s">
        <v>602</v>
      </c>
      <c r="S60" s="109"/>
    </row>
    <row r="61" spans="1:19" s="110" customFormat="1" ht="9.75" customHeight="1" x14ac:dyDescent="0.15">
      <c r="A61" s="883" t="s">
        <v>974</v>
      </c>
      <c r="B61" s="110" t="s">
        <v>555</v>
      </c>
      <c r="C61" s="110" t="s">
        <v>555</v>
      </c>
      <c r="D61" s="110" t="s">
        <v>555</v>
      </c>
      <c r="E61" s="110" t="s">
        <v>555</v>
      </c>
      <c r="F61" s="110" t="s">
        <v>555</v>
      </c>
      <c r="G61" s="110" t="s">
        <v>555</v>
      </c>
      <c r="H61" s="110" t="s">
        <v>555</v>
      </c>
      <c r="I61" s="110" t="s">
        <v>555</v>
      </c>
      <c r="J61" s="110" t="s">
        <v>555</v>
      </c>
      <c r="K61" s="110" t="s">
        <v>555</v>
      </c>
      <c r="L61" s="110" t="s">
        <v>555</v>
      </c>
      <c r="M61" s="110" t="s">
        <v>555</v>
      </c>
      <c r="N61" s="110" t="s">
        <v>555</v>
      </c>
      <c r="O61" s="110" t="s">
        <v>555</v>
      </c>
      <c r="P61" s="110" t="s">
        <v>555</v>
      </c>
      <c r="Q61" s="110" t="s">
        <v>555</v>
      </c>
      <c r="R61" s="112" t="s">
        <v>86</v>
      </c>
      <c r="S61" s="109"/>
    </row>
    <row r="62" spans="1:19" s="110" customFormat="1" ht="9.75" customHeight="1" x14ac:dyDescent="0.15">
      <c r="A62" s="883" t="s">
        <v>975</v>
      </c>
      <c r="B62" s="110" t="s">
        <v>555</v>
      </c>
      <c r="C62" s="110" t="s">
        <v>555</v>
      </c>
      <c r="D62" s="110" t="s">
        <v>555</v>
      </c>
      <c r="E62" s="110" t="s">
        <v>555</v>
      </c>
      <c r="F62" s="110" t="s">
        <v>555</v>
      </c>
      <c r="G62" s="110" t="s">
        <v>555</v>
      </c>
      <c r="H62" s="110" t="s">
        <v>555</v>
      </c>
      <c r="I62" s="110" t="s">
        <v>555</v>
      </c>
      <c r="J62" s="110" t="s">
        <v>555</v>
      </c>
      <c r="K62" s="110" t="s">
        <v>555</v>
      </c>
      <c r="L62" s="110" t="s">
        <v>555</v>
      </c>
      <c r="M62" s="110" t="s">
        <v>555</v>
      </c>
      <c r="N62" s="110" t="s">
        <v>555</v>
      </c>
      <c r="O62" s="110" t="s">
        <v>555</v>
      </c>
      <c r="P62" s="110" t="s">
        <v>555</v>
      </c>
      <c r="Q62" s="110" t="s">
        <v>555</v>
      </c>
      <c r="R62" s="112" t="s">
        <v>87</v>
      </c>
      <c r="S62" s="109"/>
    </row>
    <row r="63" spans="1:19" s="110" customFormat="1" ht="9.75" customHeight="1" x14ac:dyDescent="0.15">
      <c r="A63" s="883" t="s">
        <v>976</v>
      </c>
      <c r="B63" s="110" t="s">
        <v>555</v>
      </c>
      <c r="C63" s="110" t="s">
        <v>555</v>
      </c>
      <c r="D63" s="110" t="s">
        <v>555</v>
      </c>
      <c r="E63" s="110" t="s">
        <v>555</v>
      </c>
      <c r="F63" s="110" t="s">
        <v>555</v>
      </c>
      <c r="G63" s="110" t="s">
        <v>555</v>
      </c>
      <c r="H63" s="110" t="s">
        <v>555</v>
      </c>
      <c r="I63" s="110" t="s">
        <v>555</v>
      </c>
      <c r="J63" s="110" t="s">
        <v>555</v>
      </c>
      <c r="K63" s="110" t="s">
        <v>555</v>
      </c>
      <c r="L63" s="110" t="s">
        <v>555</v>
      </c>
      <c r="M63" s="110" t="s">
        <v>555</v>
      </c>
      <c r="N63" s="110" t="s">
        <v>555</v>
      </c>
      <c r="O63" s="110" t="s">
        <v>555</v>
      </c>
      <c r="P63" s="110" t="s">
        <v>555</v>
      </c>
      <c r="Q63" s="110" t="s">
        <v>555</v>
      </c>
      <c r="R63" s="112" t="s">
        <v>88</v>
      </c>
      <c r="S63" s="109"/>
    </row>
    <row r="64" spans="1:19" s="110" customFormat="1" ht="9.75" customHeight="1" x14ac:dyDescent="0.15">
      <c r="A64" s="883" t="s">
        <v>823</v>
      </c>
      <c r="B64" s="110" t="s">
        <v>555</v>
      </c>
      <c r="C64" s="110" t="s">
        <v>555</v>
      </c>
      <c r="D64" s="110" t="s">
        <v>555</v>
      </c>
      <c r="E64" s="110" t="s">
        <v>555</v>
      </c>
      <c r="F64" s="110" t="s">
        <v>555</v>
      </c>
      <c r="G64" s="110" t="s">
        <v>555</v>
      </c>
      <c r="H64" s="110" t="s">
        <v>555</v>
      </c>
      <c r="I64" s="110" t="s">
        <v>555</v>
      </c>
      <c r="J64" s="110" t="s">
        <v>555</v>
      </c>
      <c r="K64" s="110" t="s">
        <v>555</v>
      </c>
      <c r="L64" s="110" t="s">
        <v>555</v>
      </c>
      <c r="M64" s="110" t="s">
        <v>555</v>
      </c>
      <c r="N64" s="110" t="s">
        <v>555</v>
      </c>
      <c r="O64" s="110">
        <v>54012</v>
      </c>
      <c r="P64" s="110" t="s">
        <v>555</v>
      </c>
      <c r="Q64" s="110" t="s">
        <v>555</v>
      </c>
      <c r="R64" s="113" t="s">
        <v>103</v>
      </c>
      <c r="S64" s="109"/>
    </row>
    <row r="65" spans="1:19" s="110" customFormat="1" ht="9.75" customHeight="1" x14ac:dyDescent="0.15">
      <c r="A65" s="883" t="s">
        <v>977</v>
      </c>
      <c r="B65" s="110" t="s">
        <v>555</v>
      </c>
      <c r="C65" s="110" t="s">
        <v>555</v>
      </c>
      <c r="D65" s="110" t="s">
        <v>555</v>
      </c>
      <c r="E65" s="110" t="s">
        <v>555</v>
      </c>
      <c r="F65" s="110" t="s">
        <v>555</v>
      </c>
      <c r="G65" s="110" t="s">
        <v>555</v>
      </c>
      <c r="H65" s="110" t="s">
        <v>555</v>
      </c>
      <c r="I65" s="110" t="s">
        <v>555</v>
      </c>
      <c r="J65" s="110" t="s">
        <v>555</v>
      </c>
      <c r="K65" s="110" t="s">
        <v>555</v>
      </c>
      <c r="L65" s="110" t="s">
        <v>555</v>
      </c>
      <c r="M65" s="110" t="s">
        <v>555</v>
      </c>
      <c r="N65" s="110" t="s">
        <v>555</v>
      </c>
      <c r="O65" s="110" t="s">
        <v>555</v>
      </c>
      <c r="P65" s="110" t="s">
        <v>555</v>
      </c>
      <c r="Q65" s="110" t="s">
        <v>555</v>
      </c>
      <c r="R65" s="112" t="s">
        <v>104</v>
      </c>
      <c r="S65" s="109"/>
    </row>
    <row r="66" spans="1:19" s="110" customFormat="1" ht="9.75" customHeight="1" x14ac:dyDescent="0.15">
      <c r="A66" s="883" t="s">
        <v>806</v>
      </c>
      <c r="B66" s="110" t="s">
        <v>555</v>
      </c>
      <c r="C66" s="110" t="s">
        <v>555</v>
      </c>
      <c r="D66" s="110" t="s">
        <v>555</v>
      </c>
      <c r="E66" s="110" t="s">
        <v>555</v>
      </c>
      <c r="F66" s="110" t="s">
        <v>555</v>
      </c>
      <c r="G66" s="110" t="s">
        <v>555</v>
      </c>
      <c r="H66" s="110" t="s">
        <v>555</v>
      </c>
      <c r="I66" s="110" t="s">
        <v>555</v>
      </c>
      <c r="J66" s="110" t="s">
        <v>555</v>
      </c>
      <c r="K66" s="110" t="s">
        <v>555</v>
      </c>
      <c r="L66" s="110" t="s">
        <v>555</v>
      </c>
      <c r="M66" s="110" t="s">
        <v>555</v>
      </c>
      <c r="N66" s="110" t="s">
        <v>555</v>
      </c>
      <c r="O66" s="110" t="s">
        <v>555</v>
      </c>
      <c r="P66" s="110" t="s">
        <v>555</v>
      </c>
      <c r="Q66" s="110" t="s">
        <v>555</v>
      </c>
      <c r="R66" s="112" t="s">
        <v>105</v>
      </c>
      <c r="S66" s="109"/>
    </row>
    <row r="67" spans="1:19" s="110" customFormat="1" ht="9.75" customHeight="1" x14ac:dyDescent="0.15">
      <c r="A67" s="883" t="s">
        <v>978</v>
      </c>
      <c r="B67" s="110" t="s">
        <v>555</v>
      </c>
      <c r="C67" s="110" t="s">
        <v>555</v>
      </c>
      <c r="D67" s="110" t="s">
        <v>555</v>
      </c>
      <c r="E67" s="110" t="s">
        <v>555</v>
      </c>
      <c r="F67" s="110" t="s">
        <v>555</v>
      </c>
      <c r="G67" s="110" t="s">
        <v>555</v>
      </c>
      <c r="H67" s="110" t="s">
        <v>555</v>
      </c>
      <c r="I67" s="110" t="s">
        <v>555</v>
      </c>
      <c r="J67" s="110" t="s">
        <v>555</v>
      </c>
      <c r="K67" s="110" t="s">
        <v>555</v>
      </c>
      <c r="L67" s="110" t="s">
        <v>555</v>
      </c>
      <c r="M67" s="110" t="s">
        <v>555</v>
      </c>
      <c r="N67" s="110" t="s">
        <v>555</v>
      </c>
      <c r="O67" s="110" t="s">
        <v>555</v>
      </c>
      <c r="P67" s="110" t="s">
        <v>555</v>
      </c>
      <c r="Q67" s="110" t="s">
        <v>555</v>
      </c>
      <c r="R67" s="112" t="s">
        <v>106</v>
      </c>
      <c r="S67" s="109"/>
    </row>
    <row r="68" spans="1:19" s="110" customFormat="1" ht="9.75" customHeight="1" x14ac:dyDescent="0.15">
      <c r="A68" s="883" t="s">
        <v>979</v>
      </c>
      <c r="B68" s="110" t="s">
        <v>555</v>
      </c>
      <c r="C68" s="110" t="s">
        <v>555</v>
      </c>
      <c r="D68" s="110" t="s">
        <v>555</v>
      </c>
      <c r="E68" s="110" t="s">
        <v>555</v>
      </c>
      <c r="F68" s="110" t="s">
        <v>555</v>
      </c>
      <c r="G68" s="110" t="s">
        <v>555</v>
      </c>
      <c r="H68" s="110" t="s">
        <v>555</v>
      </c>
      <c r="I68" s="110" t="s">
        <v>555</v>
      </c>
      <c r="J68" s="110" t="s">
        <v>555</v>
      </c>
      <c r="K68" s="110" t="s">
        <v>555</v>
      </c>
      <c r="L68" s="110" t="s">
        <v>555</v>
      </c>
      <c r="M68" s="110" t="s">
        <v>555</v>
      </c>
      <c r="N68" s="110" t="s">
        <v>555</v>
      </c>
      <c r="O68" s="110" t="s">
        <v>555</v>
      </c>
      <c r="P68" s="110" t="s">
        <v>555</v>
      </c>
      <c r="Q68" s="110" t="s">
        <v>555</v>
      </c>
      <c r="R68" s="112" t="s">
        <v>107</v>
      </c>
      <c r="S68" s="109"/>
    </row>
    <row r="69" spans="1:19" s="110" customFormat="1" ht="9.75" customHeight="1" x14ac:dyDescent="0.15">
      <c r="A69" s="883" t="s">
        <v>980</v>
      </c>
      <c r="B69" s="110" t="s">
        <v>555</v>
      </c>
      <c r="C69" s="110" t="s">
        <v>555</v>
      </c>
      <c r="D69" s="110" t="s">
        <v>555</v>
      </c>
      <c r="E69" s="110" t="s">
        <v>555</v>
      </c>
      <c r="F69" s="110" t="s">
        <v>555</v>
      </c>
      <c r="G69" s="110" t="s">
        <v>555</v>
      </c>
      <c r="H69" s="110" t="s">
        <v>555</v>
      </c>
      <c r="I69" s="110" t="s">
        <v>555</v>
      </c>
      <c r="J69" s="110" t="s">
        <v>555</v>
      </c>
      <c r="K69" s="110" t="s">
        <v>555</v>
      </c>
      <c r="L69" s="110" t="s">
        <v>555</v>
      </c>
      <c r="M69" s="110" t="s">
        <v>555</v>
      </c>
      <c r="N69" s="110" t="s">
        <v>555</v>
      </c>
      <c r="O69" s="110" t="s">
        <v>555</v>
      </c>
      <c r="P69" s="110" t="s">
        <v>555</v>
      </c>
      <c r="Q69" s="110" t="s">
        <v>555</v>
      </c>
      <c r="R69" s="112" t="s">
        <v>89</v>
      </c>
      <c r="S69" s="109"/>
    </row>
    <row r="70" spans="1:19" s="110" customFormat="1" ht="9.75" customHeight="1" x14ac:dyDescent="0.15">
      <c r="A70" s="883" t="s">
        <v>963</v>
      </c>
      <c r="B70" s="110">
        <v>339</v>
      </c>
      <c r="C70" s="110" t="s">
        <v>555</v>
      </c>
      <c r="D70" s="110" t="s">
        <v>555</v>
      </c>
      <c r="E70" s="110" t="s">
        <v>555</v>
      </c>
      <c r="F70" s="110" t="s">
        <v>555</v>
      </c>
      <c r="G70" s="110">
        <v>339</v>
      </c>
      <c r="H70" s="110">
        <v>1</v>
      </c>
      <c r="I70" s="110">
        <v>338</v>
      </c>
      <c r="J70" s="110" t="s">
        <v>555</v>
      </c>
      <c r="K70" s="110" t="s">
        <v>555</v>
      </c>
      <c r="L70" s="110" t="s">
        <v>555</v>
      </c>
      <c r="M70" s="110" t="s">
        <v>555</v>
      </c>
      <c r="N70" s="110" t="s">
        <v>555</v>
      </c>
      <c r="O70" s="110" t="s">
        <v>555</v>
      </c>
      <c r="P70" s="110" t="s">
        <v>555</v>
      </c>
      <c r="Q70" s="110" t="s">
        <v>555</v>
      </c>
      <c r="R70" s="112" t="s">
        <v>90</v>
      </c>
      <c r="S70" s="109"/>
    </row>
    <row r="71" spans="1:19" s="110" customFormat="1" ht="9.75" customHeight="1" x14ac:dyDescent="0.15">
      <c r="A71" s="883" t="s">
        <v>797</v>
      </c>
      <c r="B71" s="110" t="s">
        <v>555</v>
      </c>
      <c r="C71" s="110" t="s">
        <v>555</v>
      </c>
      <c r="D71" s="110" t="s">
        <v>555</v>
      </c>
      <c r="E71" s="110" t="s">
        <v>555</v>
      </c>
      <c r="F71" s="110" t="s">
        <v>555</v>
      </c>
      <c r="G71" s="110" t="s">
        <v>555</v>
      </c>
      <c r="H71" s="110" t="s">
        <v>555</v>
      </c>
      <c r="I71" s="110" t="s">
        <v>555</v>
      </c>
      <c r="J71" s="110" t="s">
        <v>555</v>
      </c>
      <c r="K71" s="110" t="s">
        <v>555</v>
      </c>
      <c r="L71" s="110" t="s">
        <v>555</v>
      </c>
      <c r="M71" s="110" t="s">
        <v>555</v>
      </c>
      <c r="N71" s="110" t="s">
        <v>555</v>
      </c>
      <c r="O71" s="110" t="s">
        <v>555</v>
      </c>
      <c r="P71" s="110" t="s">
        <v>555</v>
      </c>
      <c r="Q71" s="110" t="s">
        <v>555</v>
      </c>
      <c r="R71" s="112" t="s">
        <v>91</v>
      </c>
      <c r="S71" s="109"/>
    </row>
    <row r="72" spans="1:19" s="110" customFormat="1" ht="9.75" customHeight="1" x14ac:dyDescent="0.15">
      <c r="A72" s="883" t="s">
        <v>981</v>
      </c>
      <c r="B72" s="110" t="s">
        <v>555</v>
      </c>
      <c r="C72" s="110" t="s">
        <v>555</v>
      </c>
      <c r="D72" s="110" t="s">
        <v>555</v>
      </c>
      <c r="E72" s="110" t="s">
        <v>555</v>
      </c>
      <c r="F72" s="110" t="s">
        <v>555</v>
      </c>
      <c r="G72" s="110" t="s">
        <v>555</v>
      </c>
      <c r="H72" s="110" t="s">
        <v>555</v>
      </c>
      <c r="I72" s="110" t="s">
        <v>555</v>
      </c>
      <c r="J72" s="110" t="s">
        <v>555</v>
      </c>
      <c r="K72" s="110" t="s">
        <v>555</v>
      </c>
      <c r="L72" s="110" t="s">
        <v>555</v>
      </c>
      <c r="M72" s="110" t="s">
        <v>555</v>
      </c>
      <c r="N72" s="110" t="s">
        <v>555</v>
      </c>
      <c r="O72" s="110" t="s">
        <v>555</v>
      </c>
      <c r="P72" s="110" t="s">
        <v>555</v>
      </c>
      <c r="Q72" s="110" t="s">
        <v>555</v>
      </c>
      <c r="R72" s="112" t="s">
        <v>799</v>
      </c>
      <c r="S72" s="109"/>
    </row>
    <row r="73" spans="1:19" s="110" customFormat="1" ht="9.75" customHeight="1" x14ac:dyDescent="0.15">
      <c r="A73" s="883" t="s">
        <v>957</v>
      </c>
      <c r="B73" s="110" t="s">
        <v>555</v>
      </c>
      <c r="C73" s="110" t="s">
        <v>555</v>
      </c>
      <c r="D73" s="110" t="s">
        <v>555</v>
      </c>
      <c r="E73" s="110" t="s">
        <v>555</v>
      </c>
      <c r="F73" s="110" t="s">
        <v>555</v>
      </c>
      <c r="G73" s="110" t="s">
        <v>555</v>
      </c>
      <c r="H73" s="110" t="s">
        <v>555</v>
      </c>
      <c r="I73" s="110" t="s">
        <v>555</v>
      </c>
      <c r="J73" s="110" t="s">
        <v>555</v>
      </c>
      <c r="K73" s="110" t="s">
        <v>555</v>
      </c>
      <c r="L73" s="110" t="s">
        <v>555</v>
      </c>
      <c r="M73" s="110" t="s">
        <v>555</v>
      </c>
      <c r="N73" s="110" t="s">
        <v>555</v>
      </c>
      <c r="O73" s="110" t="s">
        <v>555</v>
      </c>
      <c r="P73" s="110" t="s">
        <v>555</v>
      </c>
      <c r="Q73" s="110" t="s">
        <v>555</v>
      </c>
      <c r="R73" s="112" t="s">
        <v>86</v>
      </c>
      <c r="S73" s="109"/>
    </row>
    <row r="74" spans="1:19" s="110" customFormat="1" ht="9.75" customHeight="1" x14ac:dyDescent="0.15">
      <c r="A74" s="884" t="s">
        <v>982</v>
      </c>
      <c r="B74" s="114" t="s">
        <v>555</v>
      </c>
      <c r="C74" s="115" t="s">
        <v>555</v>
      </c>
      <c r="D74" s="115" t="s">
        <v>555</v>
      </c>
      <c r="E74" s="115" t="s">
        <v>555</v>
      </c>
      <c r="F74" s="115" t="s">
        <v>555</v>
      </c>
      <c r="G74" s="115" t="s">
        <v>555</v>
      </c>
      <c r="H74" s="115" t="s">
        <v>555</v>
      </c>
      <c r="I74" s="115" t="s">
        <v>555</v>
      </c>
      <c r="J74" s="115" t="s">
        <v>555</v>
      </c>
      <c r="K74" s="115" t="s">
        <v>555</v>
      </c>
      <c r="L74" s="115" t="s">
        <v>555</v>
      </c>
      <c r="M74" s="115" t="s">
        <v>555</v>
      </c>
      <c r="N74" s="115" t="s">
        <v>555</v>
      </c>
      <c r="O74" s="115" t="s">
        <v>555</v>
      </c>
      <c r="P74" s="115" t="s">
        <v>555</v>
      </c>
      <c r="Q74" s="115" t="s">
        <v>555</v>
      </c>
      <c r="R74" s="116" t="s">
        <v>87</v>
      </c>
      <c r="S74" s="109"/>
    </row>
    <row r="75" spans="1:19" ht="21.75" customHeight="1" x14ac:dyDescent="0.15">
      <c r="I75" s="64" t="s">
        <v>108</v>
      </c>
      <c r="Q75" s="66" t="s">
        <v>85</v>
      </c>
    </row>
    <row r="76" spans="1:19" s="119" customFormat="1" ht="12" customHeight="1" x14ac:dyDescent="0.15">
      <c r="A76" s="98"/>
      <c r="B76" s="118" t="s">
        <v>983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98"/>
      <c r="N76" s="100"/>
      <c r="O76" s="101"/>
      <c r="P76" s="101"/>
      <c r="Q76" s="101"/>
      <c r="R76" s="995" t="s">
        <v>92</v>
      </c>
      <c r="S76" s="102"/>
    </row>
    <row r="77" spans="1:19" s="52" customFormat="1" ht="13.5" customHeight="1" x14ac:dyDescent="0.15">
      <c r="A77" s="50"/>
      <c r="B77" s="118" t="s">
        <v>109</v>
      </c>
      <c r="C77" s="103"/>
      <c r="D77" s="103"/>
      <c r="E77" s="103"/>
      <c r="F77" s="105"/>
      <c r="G77" s="838"/>
      <c r="H77" s="105"/>
      <c r="I77" s="838"/>
      <c r="J77" s="103"/>
      <c r="K77" s="103"/>
      <c r="L77" s="103"/>
      <c r="M77" s="105"/>
      <c r="N77" s="43" t="s">
        <v>248</v>
      </c>
      <c r="O77" s="838"/>
      <c r="P77" s="105"/>
      <c r="Q77" s="838"/>
      <c r="R77" s="996"/>
      <c r="S77" s="104"/>
    </row>
    <row r="78" spans="1:19" s="52" customFormat="1" ht="33.75" customHeight="1" x14ac:dyDescent="0.15">
      <c r="A78" s="50" t="s">
        <v>230</v>
      </c>
      <c r="B78" s="838" t="s">
        <v>168</v>
      </c>
      <c r="C78" s="103"/>
      <c r="D78" s="103"/>
      <c r="E78" s="105"/>
      <c r="F78" s="120" t="s">
        <v>249</v>
      </c>
      <c r="G78" s="43" t="s">
        <v>197</v>
      </c>
      <c r="H78" s="40" t="s">
        <v>546</v>
      </c>
      <c r="I78" s="43" t="s">
        <v>126</v>
      </c>
      <c r="J78" s="838" t="s">
        <v>214</v>
      </c>
      <c r="K78" s="103"/>
      <c r="L78" s="103"/>
      <c r="M78" s="105"/>
      <c r="N78" s="43" t="s">
        <v>250</v>
      </c>
      <c r="O78" s="43" t="s">
        <v>94</v>
      </c>
      <c r="P78" s="40" t="s">
        <v>251</v>
      </c>
      <c r="Q78" s="831" t="s">
        <v>96</v>
      </c>
      <c r="R78" s="996"/>
      <c r="S78" s="104"/>
    </row>
    <row r="79" spans="1:19" s="52" customFormat="1" ht="30" customHeight="1" x14ac:dyDescent="0.15">
      <c r="A79" s="50"/>
      <c r="B79" s="43" t="s">
        <v>38</v>
      </c>
      <c r="C79" s="40" t="s">
        <v>620</v>
      </c>
      <c r="D79" s="40" t="s">
        <v>984</v>
      </c>
      <c r="E79" s="825" t="s">
        <v>622</v>
      </c>
      <c r="F79" s="40" t="s">
        <v>624</v>
      </c>
      <c r="G79" s="43" t="s">
        <v>26</v>
      </c>
      <c r="H79" s="40" t="s">
        <v>985</v>
      </c>
      <c r="I79" s="43" t="s">
        <v>60</v>
      </c>
      <c r="J79" s="43" t="s">
        <v>61</v>
      </c>
      <c r="K79" s="887" t="s">
        <v>986</v>
      </c>
      <c r="L79" s="40" t="s">
        <v>987</v>
      </c>
      <c r="M79" s="40" t="s">
        <v>988</v>
      </c>
      <c r="N79" s="43"/>
      <c r="O79" s="43" t="s">
        <v>98</v>
      </c>
      <c r="P79" s="40" t="s">
        <v>44</v>
      </c>
      <c r="Q79" s="831" t="s">
        <v>50</v>
      </c>
      <c r="R79" s="996"/>
      <c r="S79" s="104"/>
    </row>
    <row r="80" spans="1:19" s="52" customFormat="1" ht="13.5" customHeight="1" x14ac:dyDescent="0.15">
      <c r="A80" s="41"/>
      <c r="B80" s="35"/>
      <c r="C80" s="35" t="str">
        <f>PROPER("QATARD-C")</f>
        <v>Qatard-C</v>
      </c>
      <c r="D80" s="35" t="str">
        <f>PROPER("LOWSUL-C")</f>
        <v>Lowsul-C</v>
      </c>
      <c r="E80" s="35" t="str">
        <f>PROPER("DEOD-F-C")</f>
        <v>Deod-F-C</v>
      </c>
      <c r="F80" s="35" t="str">
        <f>PROPER("SHARJA-C")</f>
        <v>Sharja-C</v>
      </c>
      <c r="G80" s="35"/>
      <c r="H80" s="35" t="str">
        <f>PROPER("TEMANE-C")</f>
        <v>Temane-C</v>
      </c>
      <c r="I80" s="35"/>
      <c r="J80" s="35"/>
      <c r="K80" s="35" t="str">
        <f>PROPER("N･W･S-C")</f>
        <v>N･W･S-C</v>
      </c>
      <c r="L80" s="35" t="str">
        <f>PROPER("PLUTO-C")</f>
        <v>Pluto-C</v>
      </c>
      <c r="M80" s="35" t="str">
        <f>PROPER("WHTSTN-C")</f>
        <v>Whtstn-C</v>
      </c>
      <c r="N80" s="35"/>
      <c r="O80" s="35"/>
      <c r="P80" s="35" t="str">
        <f>PROPER("DURI")</f>
        <v>Duri</v>
      </c>
      <c r="Q80" s="53"/>
      <c r="R80" s="997"/>
      <c r="S80" s="104"/>
    </row>
    <row r="81" spans="1:19" s="110" customFormat="1" ht="9.75" customHeight="1" x14ac:dyDescent="0.15">
      <c r="A81" s="882" t="s">
        <v>953</v>
      </c>
      <c r="B81" s="106">
        <v>93912</v>
      </c>
      <c r="C81" s="107">
        <v>29856</v>
      </c>
      <c r="D81" s="107">
        <v>64056</v>
      </c>
      <c r="E81" s="107" t="s">
        <v>555</v>
      </c>
      <c r="F81" s="107" t="s">
        <v>555</v>
      </c>
      <c r="G81" s="107" t="s">
        <v>555</v>
      </c>
      <c r="H81" s="107" t="s">
        <v>555</v>
      </c>
      <c r="I81" s="107">
        <v>207313</v>
      </c>
      <c r="J81" s="107">
        <v>207313</v>
      </c>
      <c r="K81" s="107" t="s">
        <v>555</v>
      </c>
      <c r="L81" s="107">
        <v>207313</v>
      </c>
      <c r="M81" s="107" t="s">
        <v>555</v>
      </c>
      <c r="N81" s="107">
        <v>248710</v>
      </c>
      <c r="O81" s="107">
        <v>15415</v>
      </c>
      <c r="P81" s="107">
        <v>15415</v>
      </c>
      <c r="Q81" s="107">
        <v>83345</v>
      </c>
      <c r="R81" s="108" t="s">
        <v>99</v>
      </c>
      <c r="S81" s="109"/>
    </row>
    <row r="82" spans="1:19" s="110" customFormat="1" ht="9.75" customHeight="1" x14ac:dyDescent="0.15">
      <c r="A82" s="883" t="s">
        <v>773</v>
      </c>
      <c r="B82" s="110">
        <v>36484</v>
      </c>
      <c r="C82" s="110" t="s">
        <v>555</v>
      </c>
      <c r="D82" s="110" t="s">
        <v>555</v>
      </c>
      <c r="E82" s="110">
        <v>36484</v>
      </c>
      <c r="F82" s="110" t="s">
        <v>555</v>
      </c>
      <c r="G82" s="110" t="s">
        <v>555</v>
      </c>
      <c r="H82" s="110" t="s">
        <v>555</v>
      </c>
      <c r="I82" s="110">
        <v>45086</v>
      </c>
      <c r="J82" s="110">
        <v>45086</v>
      </c>
      <c r="K82" s="110" t="s">
        <v>555</v>
      </c>
      <c r="L82" s="110">
        <v>45086</v>
      </c>
      <c r="M82" s="110" t="s">
        <v>555</v>
      </c>
      <c r="N82" s="110">
        <v>181979</v>
      </c>
      <c r="O82" s="110">
        <v>12323</v>
      </c>
      <c r="P82" s="110">
        <v>12323</v>
      </c>
      <c r="Q82" s="110">
        <v>37522</v>
      </c>
      <c r="R82" s="112" t="s">
        <v>233</v>
      </c>
      <c r="S82" s="109"/>
    </row>
    <row r="83" spans="1:19" s="110" customFormat="1" ht="9.75" customHeight="1" x14ac:dyDescent="0.15">
      <c r="A83" s="883" t="s">
        <v>989</v>
      </c>
      <c r="B83" s="110">
        <v>113505</v>
      </c>
      <c r="C83" s="110" t="s">
        <v>555</v>
      </c>
      <c r="D83" s="110">
        <v>113505</v>
      </c>
      <c r="E83" s="110" t="s">
        <v>555</v>
      </c>
      <c r="F83" s="110">
        <v>37729</v>
      </c>
      <c r="G83" s="110" t="s">
        <v>555</v>
      </c>
      <c r="H83" s="110" t="s">
        <v>555</v>
      </c>
      <c r="I83" s="110">
        <v>101341</v>
      </c>
      <c r="J83" s="110">
        <v>101341</v>
      </c>
      <c r="K83" s="110">
        <v>48236</v>
      </c>
      <c r="L83" s="110">
        <v>53105</v>
      </c>
      <c r="M83" s="110" t="s">
        <v>555</v>
      </c>
      <c r="N83" s="110">
        <v>156427</v>
      </c>
      <c r="O83" s="110">
        <v>21104</v>
      </c>
      <c r="P83" s="110">
        <v>21104</v>
      </c>
      <c r="Q83" s="110">
        <v>8244</v>
      </c>
      <c r="R83" s="112" t="s">
        <v>529</v>
      </c>
      <c r="S83" s="109"/>
    </row>
    <row r="84" spans="1:19" s="110" customFormat="1" ht="9.75" customHeight="1" x14ac:dyDescent="0.15">
      <c r="A84" s="883" t="s">
        <v>990</v>
      </c>
      <c r="B84" s="110" t="s">
        <v>555</v>
      </c>
      <c r="C84" s="110" t="s">
        <v>555</v>
      </c>
      <c r="D84" s="110" t="s">
        <v>555</v>
      </c>
      <c r="E84" s="110" t="s">
        <v>555</v>
      </c>
      <c r="F84" s="110" t="s">
        <v>555</v>
      </c>
      <c r="G84" s="110">
        <v>18857</v>
      </c>
      <c r="H84" s="110">
        <v>18857</v>
      </c>
      <c r="I84" s="110">
        <v>203276</v>
      </c>
      <c r="J84" s="110">
        <v>203276</v>
      </c>
      <c r="K84" s="110">
        <v>94981</v>
      </c>
      <c r="L84" s="110">
        <v>108295</v>
      </c>
      <c r="M84" s="110" t="s">
        <v>555</v>
      </c>
      <c r="N84" s="110">
        <v>154307</v>
      </c>
      <c r="O84" s="110">
        <v>24376</v>
      </c>
      <c r="P84" s="110">
        <v>24376</v>
      </c>
      <c r="Q84" s="110">
        <v>5202</v>
      </c>
      <c r="R84" s="112" t="s">
        <v>599</v>
      </c>
      <c r="S84" s="109"/>
    </row>
    <row r="85" spans="1:19" s="110" customFormat="1" ht="9.75" customHeight="1" x14ac:dyDescent="0.15">
      <c r="A85" s="883" t="s">
        <v>776</v>
      </c>
      <c r="B85" s="110" t="s">
        <v>555</v>
      </c>
      <c r="C85" s="110" t="s">
        <v>555</v>
      </c>
      <c r="D85" s="110" t="s">
        <v>555</v>
      </c>
      <c r="E85" s="110" t="s">
        <v>555</v>
      </c>
      <c r="F85" s="110" t="s">
        <v>555</v>
      </c>
      <c r="G85" s="110" t="s">
        <v>555</v>
      </c>
      <c r="H85" s="110" t="s">
        <v>555</v>
      </c>
      <c r="I85" s="110">
        <v>54012</v>
      </c>
      <c r="J85" s="110">
        <v>54012</v>
      </c>
      <c r="K85" s="110" t="s">
        <v>555</v>
      </c>
      <c r="L85" s="110" t="s">
        <v>555</v>
      </c>
      <c r="M85" s="110">
        <v>54012</v>
      </c>
      <c r="N85" s="110">
        <v>136177</v>
      </c>
      <c r="O85" s="110">
        <v>8554</v>
      </c>
      <c r="P85" s="110">
        <v>8554</v>
      </c>
      <c r="Q85" s="110">
        <v>5037</v>
      </c>
      <c r="R85" s="112" t="s">
        <v>777</v>
      </c>
      <c r="S85" s="109"/>
    </row>
    <row r="86" spans="1:19" s="110" customFormat="1" ht="9.75" customHeight="1" x14ac:dyDescent="0.15">
      <c r="A86" s="883"/>
      <c r="R86" s="112"/>
      <c r="S86" s="109"/>
    </row>
    <row r="87" spans="1:19" s="110" customFormat="1" ht="9.75" customHeight="1" x14ac:dyDescent="0.15">
      <c r="A87" s="883" t="s">
        <v>738</v>
      </c>
      <c r="B87" s="110" t="s">
        <v>555</v>
      </c>
      <c r="C87" s="110" t="s">
        <v>555</v>
      </c>
      <c r="D87" s="110" t="s">
        <v>555</v>
      </c>
      <c r="E87" s="110" t="s">
        <v>555</v>
      </c>
      <c r="F87" s="110" t="s">
        <v>555</v>
      </c>
      <c r="G87" s="110" t="s">
        <v>555</v>
      </c>
      <c r="H87" s="110" t="s">
        <v>555</v>
      </c>
      <c r="I87" s="110">
        <v>94981</v>
      </c>
      <c r="J87" s="110">
        <v>94981</v>
      </c>
      <c r="K87" s="110">
        <v>94981</v>
      </c>
      <c r="L87" s="110" t="s">
        <v>555</v>
      </c>
      <c r="M87" s="110" t="s">
        <v>555</v>
      </c>
      <c r="N87" s="110">
        <v>152411</v>
      </c>
      <c r="O87" s="110">
        <v>24321</v>
      </c>
      <c r="P87" s="110">
        <v>24321</v>
      </c>
      <c r="Q87" s="110">
        <v>5121</v>
      </c>
      <c r="R87" s="112" t="s">
        <v>600</v>
      </c>
      <c r="S87" s="109"/>
    </row>
    <row r="88" spans="1:19" s="110" customFormat="1" ht="9.75" customHeight="1" x14ac:dyDescent="0.15">
      <c r="A88" s="883" t="s">
        <v>776</v>
      </c>
      <c r="B88" s="110" t="s">
        <v>555</v>
      </c>
      <c r="C88" s="110" t="s">
        <v>555</v>
      </c>
      <c r="D88" s="110" t="s">
        <v>555</v>
      </c>
      <c r="E88" s="110" t="s">
        <v>555</v>
      </c>
      <c r="F88" s="110" t="s">
        <v>555</v>
      </c>
      <c r="G88" s="110" t="s">
        <v>555</v>
      </c>
      <c r="H88" s="110" t="s">
        <v>555</v>
      </c>
      <c r="I88" s="110">
        <v>54012</v>
      </c>
      <c r="J88" s="110">
        <v>54012</v>
      </c>
      <c r="K88" s="110" t="s">
        <v>555</v>
      </c>
      <c r="L88" s="110" t="s">
        <v>555</v>
      </c>
      <c r="M88" s="110">
        <v>54012</v>
      </c>
      <c r="N88" s="110">
        <v>126686</v>
      </c>
      <c r="O88" s="110">
        <v>1701</v>
      </c>
      <c r="P88" s="110">
        <v>1701</v>
      </c>
      <c r="Q88" s="110">
        <v>5099</v>
      </c>
      <c r="R88" s="112" t="s">
        <v>779</v>
      </c>
      <c r="S88" s="109"/>
    </row>
    <row r="89" spans="1:19" s="110" customFormat="1" ht="9.75" customHeight="1" x14ac:dyDescent="0.15">
      <c r="A89" s="883"/>
      <c r="R89" s="112"/>
      <c r="S89" s="109"/>
    </row>
    <row r="90" spans="1:19" s="110" customFormat="1" ht="9.75" customHeight="1" x14ac:dyDescent="0.15">
      <c r="A90" s="883" t="s">
        <v>955</v>
      </c>
      <c r="B90" s="110" t="s">
        <v>555</v>
      </c>
      <c r="C90" s="110" t="s">
        <v>555</v>
      </c>
      <c r="D90" s="110" t="s">
        <v>555</v>
      </c>
      <c r="E90" s="110" t="s">
        <v>555</v>
      </c>
      <c r="F90" s="110" t="s">
        <v>555</v>
      </c>
      <c r="G90" s="110" t="s">
        <v>555</v>
      </c>
      <c r="H90" s="110" t="s">
        <v>555</v>
      </c>
      <c r="I90" s="110" t="s">
        <v>555</v>
      </c>
      <c r="J90" s="110" t="s">
        <v>555</v>
      </c>
      <c r="K90" s="110" t="s">
        <v>555</v>
      </c>
      <c r="L90" s="110" t="s">
        <v>555</v>
      </c>
      <c r="M90" s="110" t="s">
        <v>555</v>
      </c>
      <c r="N90" s="110">
        <v>40730</v>
      </c>
      <c r="O90" s="110">
        <v>6853</v>
      </c>
      <c r="P90" s="110">
        <v>6853</v>
      </c>
      <c r="Q90" s="110">
        <v>1338</v>
      </c>
      <c r="R90" s="112" t="s">
        <v>601</v>
      </c>
      <c r="S90" s="109"/>
    </row>
    <row r="91" spans="1:19" s="110" customFormat="1" ht="9.75" customHeight="1" x14ac:dyDescent="0.15">
      <c r="A91" s="883" t="s">
        <v>971</v>
      </c>
      <c r="B91" s="110" t="s">
        <v>555</v>
      </c>
      <c r="C91" s="110" t="s">
        <v>555</v>
      </c>
      <c r="D91" s="110" t="s">
        <v>555</v>
      </c>
      <c r="E91" s="110" t="s">
        <v>555</v>
      </c>
      <c r="F91" s="110" t="s">
        <v>555</v>
      </c>
      <c r="G91" s="110" t="s">
        <v>555</v>
      </c>
      <c r="H91" s="110" t="s">
        <v>555</v>
      </c>
      <c r="I91" s="110">
        <v>54012</v>
      </c>
      <c r="J91" s="110">
        <v>54012</v>
      </c>
      <c r="K91" s="110" t="s">
        <v>555</v>
      </c>
      <c r="L91" s="110" t="s">
        <v>555</v>
      </c>
      <c r="M91" s="110">
        <v>54012</v>
      </c>
      <c r="N91" s="110">
        <v>38579</v>
      </c>
      <c r="O91" s="110">
        <v>1701</v>
      </c>
      <c r="P91" s="110">
        <v>1701</v>
      </c>
      <c r="Q91" s="110" t="s">
        <v>555</v>
      </c>
      <c r="R91" s="112" t="s">
        <v>100</v>
      </c>
      <c r="S91" s="109"/>
    </row>
    <row r="92" spans="1:19" s="110" customFormat="1" ht="9.75" customHeight="1" x14ac:dyDescent="0.15">
      <c r="A92" s="883" t="s">
        <v>819</v>
      </c>
      <c r="B92" s="110" t="s">
        <v>555</v>
      </c>
      <c r="C92" s="110" t="s">
        <v>555</v>
      </c>
      <c r="D92" s="110" t="s">
        <v>555</v>
      </c>
      <c r="E92" s="110" t="s">
        <v>555</v>
      </c>
      <c r="F92" s="110" t="s">
        <v>555</v>
      </c>
      <c r="G92" s="110" t="s">
        <v>555</v>
      </c>
      <c r="H92" s="110" t="s">
        <v>555</v>
      </c>
      <c r="I92" s="110" t="s">
        <v>555</v>
      </c>
      <c r="J92" s="110" t="s">
        <v>555</v>
      </c>
      <c r="K92" s="110" t="s">
        <v>555</v>
      </c>
      <c r="L92" s="110" t="s">
        <v>555</v>
      </c>
      <c r="M92" s="110" t="s">
        <v>555</v>
      </c>
      <c r="N92" s="110">
        <v>18587</v>
      </c>
      <c r="O92" s="110" t="s">
        <v>555</v>
      </c>
      <c r="P92" s="110" t="s">
        <v>555</v>
      </c>
      <c r="Q92" s="110">
        <v>1399</v>
      </c>
      <c r="R92" s="112" t="s">
        <v>101</v>
      </c>
      <c r="S92" s="109"/>
    </row>
    <row r="93" spans="1:19" s="110" customFormat="1" ht="9.75" customHeight="1" x14ac:dyDescent="0.15">
      <c r="A93" s="883" t="s">
        <v>972</v>
      </c>
      <c r="B93" s="110" t="s">
        <v>555</v>
      </c>
      <c r="C93" s="110" t="s">
        <v>555</v>
      </c>
      <c r="D93" s="110" t="s">
        <v>555</v>
      </c>
      <c r="E93" s="110" t="s">
        <v>555</v>
      </c>
      <c r="F93" s="110" t="s">
        <v>555</v>
      </c>
      <c r="G93" s="110" t="s">
        <v>555</v>
      </c>
      <c r="H93" s="110" t="s">
        <v>555</v>
      </c>
      <c r="I93" s="110" t="s">
        <v>555</v>
      </c>
      <c r="J93" s="110" t="s">
        <v>555</v>
      </c>
      <c r="K93" s="110" t="s">
        <v>555</v>
      </c>
      <c r="L93" s="110" t="s">
        <v>555</v>
      </c>
      <c r="M93" s="110" t="s">
        <v>555</v>
      </c>
      <c r="N93" s="110">
        <v>38281</v>
      </c>
      <c r="O93" s="110" t="s">
        <v>555</v>
      </c>
      <c r="P93" s="110" t="s">
        <v>555</v>
      </c>
      <c r="Q93" s="110">
        <v>2300</v>
      </c>
      <c r="R93" s="112" t="s">
        <v>102</v>
      </c>
      <c r="S93" s="109"/>
    </row>
    <row r="94" spans="1:19" s="110" customFormat="1" ht="9.75" customHeight="1" x14ac:dyDescent="0.15">
      <c r="A94" s="883" t="s">
        <v>991</v>
      </c>
      <c r="B94" s="110" t="s">
        <v>555</v>
      </c>
      <c r="C94" s="110" t="s">
        <v>555</v>
      </c>
      <c r="D94" s="110" t="s">
        <v>555</v>
      </c>
      <c r="E94" s="110" t="s">
        <v>555</v>
      </c>
      <c r="F94" s="110" t="s">
        <v>555</v>
      </c>
      <c r="G94" s="110" t="s">
        <v>555</v>
      </c>
      <c r="H94" s="110" t="s">
        <v>555</v>
      </c>
      <c r="I94" s="110" t="s">
        <v>555</v>
      </c>
      <c r="J94" s="110" t="s">
        <v>555</v>
      </c>
      <c r="K94" s="110" t="s">
        <v>555</v>
      </c>
      <c r="L94" s="110" t="s">
        <v>555</v>
      </c>
      <c r="M94" s="110" t="s">
        <v>555</v>
      </c>
      <c r="N94" s="110">
        <v>31239</v>
      </c>
      <c r="O94" s="110" t="s">
        <v>555</v>
      </c>
      <c r="P94" s="110" t="s">
        <v>555</v>
      </c>
      <c r="Q94" s="110">
        <v>1400</v>
      </c>
      <c r="R94" s="112" t="s">
        <v>785</v>
      </c>
      <c r="S94" s="109"/>
    </row>
    <row r="95" spans="1:19" s="110" customFormat="1" ht="9.75" customHeight="1" x14ac:dyDescent="0.15">
      <c r="A95" s="883"/>
      <c r="R95" s="112"/>
      <c r="S95" s="109"/>
    </row>
    <row r="96" spans="1:19" s="110" customFormat="1" ht="9.75" customHeight="1" x14ac:dyDescent="0.15">
      <c r="A96" s="883" t="s">
        <v>992</v>
      </c>
      <c r="B96" s="110" t="s">
        <v>555</v>
      </c>
      <c r="C96" s="110" t="s">
        <v>555</v>
      </c>
      <c r="D96" s="110" t="s">
        <v>555</v>
      </c>
      <c r="E96" s="110" t="s">
        <v>555</v>
      </c>
      <c r="F96" s="110" t="s">
        <v>555</v>
      </c>
      <c r="G96" s="110" t="s">
        <v>555</v>
      </c>
      <c r="H96" s="110" t="s">
        <v>555</v>
      </c>
      <c r="I96" s="110" t="s">
        <v>555</v>
      </c>
      <c r="J96" s="110" t="s">
        <v>555</v>
      </c>
      <c r="K96" s="110" t="s">
        <v>555</v>
      </c>
      <c r="L96" s="110" t="s">
        <v>555</v>
      </c>
      <c r="M96" s="110" t="s">
        <v>555</v>
      </c>
      <c r="N96" s="110">
        <v>11194</v>
      </c>
      <c r="O96" s="110">
        <v>2000</v>
      </c>
      <c r="P96" s="110">
        <v>2000</v>
      </c>
      <c r="Q96" s="110" t="s">
        <v>555</v>
      </c>
      <c r="R96" s="112" t="s">
        <v>602</v>
      </c>
      <c r="S96" s="109"/>
    </row>
    <row r="97" spans="1:19" s="110" customFormat="1" ht="9.75" customHeight="1" x14ac:dyDescent="0.15">
      <c r="A97" s="883" t="s">
        <v>993</v>
      </c>
      <c r="B97" s="110" t="s">
        <v>555</v>
      </c>
      <c r="C97" s="110" t="s">
        <v>555</v>
      </c>
      <c r="D97" s="110" t="s">
        <v>555</v>
      </c>
      <c r="E97" s="110" t="s">
        <v>555</v>
      </c>
      <c r="F97" s="110" t="s">
        <v>555</v>
      </c>
      <c r="G97" s="110" t="s">
        <v>555</v>
      </c>
      <c r="H97" s="110" t="s">
        <v>555</v>
      </c>
      <c r="I97" s="110" t="s">
        <v>555</v>
      </c>
      <c r="J97" s="110" t="s">
        <v>555</v>
      </c>
      <c r="K97" s="110" t="s">
        <v>555</v>
      </c>
      <c r="L97" s="110" t="s">
        <v>555</v>
      </c>
      <c r="M97" s="110" t="s">
        <v>555</v>
      </c>
      <c r="N97" s="110">
        <v>14449</v>
      </c>
      <c r="O97" s="110">
        <v>2903</v>
      </c>
      <c r="P97" s="110">
        <v>2903</v>
      </c>
      <c r="Q97" s="110" t="s">
        <v>555</v>
      </c>
      <c r="R97" s="112" t="s">
        <v>86</v>
      </c>
      <c r="S97" s="109"/>
    </row>
    <row r="98" spans="1:19" s="110" customFormat="1" ht="9.75" customHeight="1" x14ac:dyDescent="0.15">
      <c r="A98" s="883" t="s">
        <v>800</v>
      </c>
      <c r="B98" s="110" t="s">
        <v>555</v>
      </c>
      <c r="C98" s="110" t="s">
        <v>555</v>
      </c>
      <c r="D98" s="110" t="s">
        <v>555</v>
      </c>
      <c r="E98" s="110" t="s">
        <v>555</v>
      </c>
      <c r="F98" s="110" t="s">
        <v>555</v>
      </c>
      <c r="G98" s="110" t="s">
        <v>555</v>
      </c>
      <c r="H98" s="110" t="s">
        <v>555</v>
      </c>
      <c r="I98" s="110" t="s">
        <v>555</v>
      </c>
      <c r="J98" s="110" t="s">
        <v>555</v>
      </c>
      <c r="K98" s="110" t="s">
        <v>555</v>
      </c>
      <c r="L98" s="110" t="s">
        <v>555</v>
      </c>
      <c r="M98" s="110" t="s">
        <v>555</v>
      </c>
      <c r="N98" s="110">
        <v>15087</v>
      </c>
      <c r="O98" s="110">
        <v>1950</v>
      </c>
      <c r="P98" s="110">
        <v>1950</v>
      </c>
      <c r="Q98" s="110">
        <v>1338</v>
      </c>
      <c r="R98" s="112" t="s">
        <v>87</v>
      </c>
      <c r="S98" s="109"/>
    </row>
    <row r="99" spans="1:19" s="110" customFormat="1" ht="9.75" customHeight="1" x14ac:dyDescent="0.15">
      <c r="A99" s="883" t="s">
        <v>994</v>
      </c>
      <c r="B99" s="110" t="s">
        <v>555</v>
      </c>
      <c r="C99" s="110" t="s">
        <v>555</v>
      </c>
      <c r="D99" s="110" t="s">
        <v>555</v>
      </c>
      <c r="E99" s="110" t="s">
        <v>555</v>
      </c>
      <c r="F99" s="110" t="s">
        <v>555</v>
      </c>
      <c r="G99" s="110" t="s">
        <v>555</v>
      </c>
      <c r="H99" s="110" t="s">
        <v>555</v>
      </c>
      <c r="I99" s="110" t="s">
        <v>555</v>
      </c>
      <c r="J99" s="110" t="s">
        <v>555</v>
      </c>
      <c r="K99" s="110" t="s">
        <v>555</v>
      </c>
      <c r="L99" s="110" t="s">
        <v>555</v>
      </c>
      <c r="M99" s="110" t="s">
        <v>555</v>
      </c>
      <c r="N99" s="110">
        <v>11906</v>
      </c>
      <c r="O99" s="110">
        <v>1701</v>
      </c>
      <c r="P99" s="110">
        <v>1701</v>
      </c>
      <c r="Q99" s="110" t="s">
        <v>555</v>
      </c>
      <c r="R99" s="112" t="s">
        <v>88</v>
      </c>
      <c r="S99" s="109"/>
    </row>
    <row r="100" spans="1:19" s="110" customFormat="1" ht="9.75" customHeight="1" x14ac:dyDescent="0.15">
      <c r="A100" s="883" t="s">
        <v>823</v>
      </c>
      <c r="B100" s="110" t="s">
        <v>555</v>
      </c>
      <c r="C100" s="110" t="s">
        <v>555</v>
      </c>
      <c r="D100" s="110" t="s">
        <v>555</v>
      </c>
      <c r="E100" s="110" t="s">
        <v>555</v>
      </c>
      <c r="F100" s="110" t="s">
        <v>555</v>
      </c>
      <c r="G100" s="110" t="s">
        <v>555</v>
      </c>
      <c r="H100" s="110" t="s">
        <v>555</v>
      </c>
      <c r="I100" s="110">
        <v>54012</v>
      </c>
      <c r="J100" s="110">
        <v>54012</v>
      </c>
      <c r="K100" s="110" t="s">
        <v>555</v>
      </c>
      <c r="L100" s="110" t="s">
        <v>555</v>
      </c>
      <c r="M100" s="110">
        <v>54012</v>
      </c>
      <c r="N100" s="110">
        <v>11813</v>
      </c>
      <c r="O100" s="110" t="s">
        <v>555</v>
      </c>
      <c r="P100" s="110" t="s">
        <v>555</v>
      </c>
      <c r="Q100" s="110" t="s">
        <v>555</v>
      </c>
      <c r="R100" s="113" t="s">
        <v>103</v>
      </c>
      <c r="S100" s="109"/>
    </row>
    <row r="101" spans="1:19" s="110" customFormat="1" ht="9.75" customHeight="1" x14ac:dyDescent="0.15">
      <c r="A101" s="883" t="s">
        <v>959</v>
      </c>
      <c r="B101" s="110" t="s">
        <v>555</v>
      </c>
      <c r="C101" s="110" t="s">
        <v>555</v>
      </c>
      <c r="D101" s="110" t="s">
        <v>555</v>
      </c>
      <c r="E101" s="110" t="s">
        <v>555</v>
      </c>
      <c r="F101" s="110" t="s">
        <v>555</v>
      </c>
      <c r="G101" s="110" t="s">
        <v>555</v>
      </c>
      <c r="H101" s="110" t="s">
        <v>555</v>
      </c>
      <c r="I101" s="110" t="s">
        <v>555</v>
      </c>
      <c r="J101" s="110" t="s">
        <v>555</v>
      </c>
      <c r="K101" s="110" t="s">
        <v>555</v>
      </c>
      <c r="L101" s="110" t="s">
        <v>555</v>
      </c>
      <c r="M101" s="110" t="s">
        <v>555</v>
      </c>
      <c r="N101" s="110">
        <v>14860</v>
      </c>
      <c r="O101" s="110" t="s">
        <v>555</v>
      </c>
      <c r="P101" s="110" t="s">
        <v>555</v>
      </c>
      <c r="Q101" s="110" t="s">
        <v>555</v>
      </c>
      <c r="R101" s="112" t="s">
        <v>104</v>
      </c>
      <c r="S101" s="109"/>
    </row>
    <row r="102" spans="1:19" s="110" customFormat="1" ht="9.75" customHeight="1" x14ac:dyDescent="0.15">
      <c r="A102" s="883" t="s">
        <v>995</v>
      </c>
      <c r="B102" s="110" t="s">
        <v>555</v>
      </c>
      <c r="C102" s="110" t="s">
        <v>555</v>
      </c>
      <c r="D102" s="110" t="s">
        <v>555</v>
      </c>
      <c r="E102" s="110" t="s">
        <v>555</v>
      </c>
      <c r="F102" s="110" t="s">
        <v>555</v>
      </c>
      <c r="G102" s="110" t="s">
        <v>555</v>
      </c>
      <c r="H102" s="110" t="s">
        <v>555</v>
      </c>
      <c r="I102" s="110" t="s">
        <v>555</v>
      </c>
      <c r="J102" s="110" t="s">
        <v>555</v>
      </c>
      <c r="K102" s="110" t="s">
        <v>555</v>
      </c>
      <c r="L102" s="110" t="s">
        <v>555</v>
      </c>
      <c r="M102" s="110" t="s">
        <v>555</v>
      </c>
      <c r="N102" s="110">
        <v>4947</v>
      </c>
      <c r="O102" s="110" t="s">
        <v>555</v>
      </c>
      <c r="P102" s="110" t="s">
        <v>555</v>
      </c>
      <c r="Q102" s="110">
        <v>1399</v>
      </c>
      <c r="R102" s="112" t="s">
        <v>105</v>
      </c>
      <c r="S102" s="109"/>
    </row>
    <row r="103" spans="1:19" s="110" customFormat="1" ht="9.75" customHeight="1" x14ac:dyDescent="0.15">
      <c r="A103" s="883" t="s">
        <v>961</v>
      </c>
      <c r="B103" s="110" t="s">
        <v>555</v>
      </c>
      <c r="C103" s="110" t="s">
        <v>555</v>
      </c>
      <c r="D103" s="110" t="s">
        <v>555</v>
      </c>
      <c r="E103" s="110" t="s">
        <v>555</v>
      </c>
      <c r="F103" s="110" t="s">
        <v>555</v>
      </c>
      <c r="G103" s="110" t="s">
        <v>555</v>
      </c>
      <c r="H103" s="110" t="s">
        <v>555</v>
      </c>
      <c r="I103" s="110" t="s">
        <v>555</v>
      </c>
      <c r="J103" s="110" t="s">
        <v>555</v>
      </c>
      <c r="K103" s="110" t="s">
        <v>555</v>
      </c>
      <c r="L103" s="110" t="s">
        <v>555</v>
      </c>
      <c r="M103" s="110" t="s">
        <v>555</v>
      </c>
      <c r="N103" s="110">
        <v>5845</v>
      </c>
      <c r="O103" s="110" t="s">
        <v>555</v>
      </c>
      <c r="P103" s="110" t="s">
        <v>555</v>
      </c>
      <c r="Q103" s="110" t="s">
        <v>555</v>
      </c>
      <c r="R103" s="112" t="s">
        <v>106</v>
      </c>
      <c r="S103" s="109"/>
    </row>
    <row r="104" spans="1:19" s="110" customFormat="1" ht="9.75" customHeight="1" x14ac:dyDescent="0.15">
      <c r="A104" s="883" t="s">
        <v>996</v>
      </c>
      <c r="B104" s="110" t="s">
        <v>555</v>
      </c>
      <c r="C104" s="110" t="s">
        <v>555</v>
      </c>
      <c r="D104" s="110" t="s">
        <v>555</v>
      </c>
      <c r="E104" s="110" t="s">
        <v>555</v>
      </c>
      <c r="F104" s="110" t="s">
        <v>555</v>
      </c>
      <c r="G104" s="110" t="s">
        <v>555</v>
      </c>
      <c r="H104" s="110" t="s">
        <v>555</v>
      </c>
      <c r="I104" s="110" t="s">
        <v>555</v>
      </c>
      <c r="J104" s="110" t="s">
        <v>555</v>
      </c>
      <c r="K104" s="110" t="s">
        <v>555</v>
      </c>
      <c r="L104" s="110" t="s">
        <v>555</v>
      </c>
      <c r="M104" s="110" t="s">
        <v>555</v>
      </c>
      <c r="N104" s="110">
        <v>7795</v>
      </c>
      <c r="O104" s="110" t="s">
        <v>555</v>
      </c>
      <c r="P104" s="110" t="s">
        <v>555</v>
      </c>
      <c r="Q104" s="110" t="s">
        <v>555</v>
      </c>
      <c r="R104" s="112" t="s">
        <v>107</v>
      </c>
      <c r="S104" s="109"/>
    </row>
    <row r="105" spans="1:19" s="110" customFormat="1" ht="9.75" customHeight="1" x14ac:dyDescent="0.15">
      <c r="A105" s="883" t="s">
        <v>997</v>
      </c>
      <c r="B105" s="110" t="s">
        <v>555</v>
      </c>
      <c r="C105" s="110" t="s">
        <v>555</v>
      </c>
      <c r="D105" s="110" t="s">
        <v>555</v>
      </c>
      <c r="E105" s="110" t="s">
        <v>555</v>
      </c>
      <c r="F105" s="110" t="s">
        <v>555</v>
      </c>
      <c r="G105" s="110" t="s">
        <v>555</v>
      </c>
      <c r="H105" s="110" t="s">
        <v>555</v>
      </c>
      <c r="I105" s="110" t="s">
        <v>555</v>
      </c>
      <c r="J105" s="110" t="s">
        <v>555</v>
      </c>
      <c r="K105" s="110" t="s">
        <v>555</v>
      </c>
      <c r="L105" s="110" t="s">
        <v>555</v>
      </c>
      <c r="M105" s="110" t="s">
        <v>555</v>
      </c>
      <c r="N105" s="110">
        <v>9396</v>
      </c>
      <c r="O105" s="110" t="s">
        <v>555</v>
      </c>
      <c r="P105" s="110" t="s">
        <v>555</v>
      </c>
      <c r="Q105" s="110" t="s">
        <v>555</v>
      </c>
      <c r="R105" s="112" t="s">
        <v>89</v>
      </c>
      <c r="S105" s="109"/>
    </row>
    <row r="106" spans="1:19" s="110" customFormat="1" ht="9.75" customHeight="1" x14ac:dyDescent="0.15">
      <c r="A106" s="883" t="s">
        <v>963</v>
      </c>
      <c r="B106" s="110" t="s">
        <v>555</v>
      </c>
      <c r="C106" s="110" t="s">
        <v>555</v>
      </c>
      <c r="D106" s="110" t="s">
        <v>555</v>
      </c>
      <c r="E106" s="110" t="s">
        <v>555</v>
      </c>
      <c r="F106" s="110" t="s">
        <v>555</v>
      </c>
      <c r="G106" s="110" t="s">
        <v>555</v>
      </c>
      <c r="H106" s="110" t="s">
        <v>555</v>
      </c>
      <c r="I106" s="110" t="s">
        <v>555</v>
      </c>
      <c r="J106" s="110" t="s">
        <v>555</v>
      </c>
      <c r="K106" s="110" t="s">
        <v>555</v>
      </c>
      <c r="L106" s="110" t="s">
        <v>555</v>
      </c>
      <c r="M106" s="110" t="s">
        <v>555</v>
      </c>
      <c r="N106" s="110">
        <v>16917</v>
      </c>
      <c r="O106" s="110" t="s">
        <v>555</v>
      </c>
      <c r="P106" s="110" t="s">
        <v>555</v>
      </c>
      <c r="Q106" s="110">
        <v>800</v>
      </c>
      <c r="R106" s="112" t="s">
        <v>90</v>
      </c>
      <c r="S106" s="109"/>
    </row>
    <row r="107" spans="1:19" s="110" customFormat="1" ht="9.75" customHeight="1" x14ac:dyDescent="0.15">
      <c r="A107" s="883" t="s">
        <v>797</v>
      </c>
      <c r="B107" s="110" t="s">
        <v>555</v>
      </c>
      <c r="C107" s="110" t="s">
        <v>555</v>
      </c>
      <c r="D107" s="110" t="s">
        <v>555</v>
      </c>
      <c r="E107" s="110" t="s">
        <v>555</v>
      </c>
      <c r="F107" s="110" t="s">
        <v>555</v>
      </c>
      <c r="G107" s="110" t="s">
        <v>555</v>
      </c>
      <c r="H107" s="110" t="s">
        <v>555</v>
      </c>
      <c r="I107" s="110" t="s">
        <v>555</v>
      </c>
      <c r="J107" s="110" t="s">
        <v>555</v>
      </c>
      <c r="K107" s="110" t="s">
        <v>555</v>
      </c>
      <c r="L107" s="110" t="s">
        <v>555</v>
      </c>
      <c r="M107" s="110" t="s">
        <v>555</v>
      </c>
      <c r="N107" s="110">
        <v>11968</v>
      </c>
      <c r="O107" s="110" t="s">
        <v>555</v>
      </c>
      <c r="P107" s="110" t="s">
        <v>555</v>
      </c>
      <c r="Q107" s="110">
        <v>1500</v>
      </c>
      <c r="R107" s="112" t="s">
        <v>91</v>
      </c>
      <c r="S107" s="109"/>
    </row>
    <row r="108" spans="1:19" s="110" customFormat="1" ht="9.75" customHeight="1" x14ac:dyDescent="0.15">
      <c r="A108" s="883" t="s">
        <v>981</v>
      </c>
      <c r="B108" s="110" t="s">
        <v>555</v>
      </c>
      <c r="C108" s="110" t="s">
        <v>555</v>
      </c>
      <c r="D108" s="110" t="s">
        <v>555</v>
      </c>
      <c r="E108" s="110" t="s">
        <v>555</v>
      </c>
      <c r="F108" s="110" t="s">
        <v>555</v>
      </c>
      <c r="G108" s="110" t="s">
        <v>555</v>
      </c>
      <c r="H108" s="110" t="s">
        <v>555</v>
      </c>
      <c r="I108" s="110" t="s">
        <v>555</v>
      </c>
      <c r="J108" s="110" t="s">
        <v>555</v>
      </c>
      <c r="K108" s="110" t="s">
        <v>555</v>
      </c>
      <c r="L108" s="110" t="s">
        <v>555</v>
      </c>
      <c r="M108" s="110" t="s">
        <v>555</v>
      </c>
      <c r="N108" s="110">
        <v>6947</v>
      </c>
      <c r="O108" s="110" t="s">
        <v>555</v>
      </c>
      <c r="P108" s="110" t="s">
        <v>555</v>
      </c>
      <c r="Q108" s="110" t="s">
        <v>555</v>
      </c>
      <c r="R108" s="112" t="s">
        <v>799</v>
      </c>
      <c r="S108" s="109"/>
    </row>
    <row r="109" spans="1:19" s="110" customFormat="1" ht="9.75" customHeight="1" x14ac:dyDescent="0.15">
      <c r="A109" s="883" t="s">
        <v>974</v>
      </c>
      <c r="B109" s="110" t="s">
        <v>555</v>
      </c>
      <c r="C109" s="110" t="s">
        <v>555</v>
      </c>
      <c r="D109" s="110" t="s">
        <v>555</v>
      </c>
      <c r="E109" s="110" t="s">
        <v>555</v>
      </c>
      <c r="F109" s="110" t="s">
        <v>555</v>
      </c>
      <c r="G109" s="110" t="s">
        <v>555</v>
      </c>
      <c r="H109" s="110" t="s">
        <v>555</v>
      </c>
      <c r="I109" s="110" t="s">
        <v>555</v>
      </c>
      <c r="J109" s="110" t="s">
        <v>555</v>
      </c>
      <c r="K109" s="110" t="s">
        <v>555</v>
      </c>
      <c r="L109" s="110" t="s">
        <v>555</v>
      </c>
      <c r="M109" s="110" t="s">
        <v>555</v>
      </c>
      <c r="N109" s="110">
        <v>10036</v>
      </c>
      <c r="O109" s="110" t="s">
        <v>555</v>
      </c>
      <c r="P109" s="110" t="s">
        <v>555</v>
      </c>
      <c r="Q109" s="110">
        <v>1400</v>
      </c>
      <c r="R109" s="112" t="s">
        <v>86</v>
      </c>
      <c r="S109" s="109"/>
    </row>
    <row r="110" spans="1:19" s="110" customFormat="1" ht="9.75" customHeight="1" x14ac:dyDescent="0.15">
      <c r="A110" s="884" t="s">
        <v>975</v>
      </c>
      <c r="B110" s="114" t="s">
        <v>555</v>
      </c>
      <c r="C110" s="115" t="s">
        <v>555</v>
      </c>
      <c r="D110" s="115" t="s">
        <v>555</v>
      </c>
      <c r="E110" s="115" t="s">
        <v>555</v>
      </c>
      <c r="F110" s="115" t="s">
        <v>555</v>
      </c>
      <c r="G110" s="115" t="s">
        <v>555</v>
      </c>
      <c r="H110" s="115" t="s">
        <v>555</v>
      </c>
      <c r="I110" s="115" t="s">
        <v>555</v>
      </c>
      <c r="J110" s="115" t="s">
        <v>555</v>
      </c>
      <c r="K110" s="115" t="s">
        <v>555</v>
      </c>
      <c r="L110" s="115" t="s">
        <v>555</v>
      </c>
      <c r="M110" s="115" t="s">
        <v>555</v>
      </c>
      <c r="N110" s="115">
        <v>14256</v>
      </c>
      <c r="O110" s="115" t="s">
        <v>555</v>
      </c>
      <c r="P110" s="115" t="s">
        <v>555</v>
      </c>
      <c r="Q110" s="115" t="s">
        <v>555</v>
      </c>
      <c r="R110" s="116" t="s">
        <v>87</v>
      </c>
      <c r="S110" s="109"/>
    </row>
    <row r="111" spans="1:19" ht="21.75" customHeight="1" x14ac:dyDescent="0.15">
      <c r="I111" s="64" t="s">
        <v>108</v>
      </c>
    </row>
    <row r="112" spans="1:19" s="119" customFormat="1" ht="12" customHeight="1" x14ac:dyDescent="0.15">
      <c r="A112" s="98"/>
      <c r="B112" s="118" t="s">
        <v>252</v>
      </c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98"/>
      <c r="P112" s="995" t="s">
        <v>92</v>
      </c>
      <c r="S112" s="102"/>
    </row>
    <row r="113" spans="1:19" s="52" customFormat="1" ht="13.5" customHeight="1" x14ac:dyDescent="0.15">
      <c r="A113" s="50"/>
      <c r="B113" s="118" t="s">
        <v>109</v>
      </c>
      <c r="C113" s="103"/>
      <c r="D113" s="103"/>
      <c r="E113" s="103"/>
      <c r="F113" s="103"/>
      <c r="G113" s="103"/>
      <c r="H113" s="103"/>
      <c r="I113" s="105"/>
      <c r="J113" s="838"/>
      <c r="K113" s="105"/>
      <c r="L113" s="838"/>
      <c r="M113" s="103"/>
      <c r="N113" s="103"/>
      <c r="O113" s="105"/>
      <c r="P113" s="996"/>
      <c r="S113" s="104"/>
    </row>
    <row r="114" spans="1:19" s="52" customFormat="1" ht="33.75" customHeight="1" x14ac:dyDescent="0.15">
      <c r="A114" s="50" t="s">
        <v>230</v>
      </c>
      <c r="B114" s="838" t="s">
        <v>53</v>
      </c>
      <c r="C114" s="103"/>
      <c r="D114" s="103"/>
      <c r="E114" s="105"/>
      <c r="F114" s="40" t="s">
        <v>253</v>
      </c>
      <c r="G114" s="888" t="s">
        <v>254</v>
      </c>
      <c r="H114" s="103"/>
      <c r="I114" s="105"/>
      <c r="J114" s="43" t="s">
        <v>197</v>
      </c>
      <c r="K114" s="40" t="s">
        <v>245</v>
      </c>
      <c r="L114" s="43" t="s">
        <v>126</v>
      </c>
      <c r="M114" s="838" t="s">
        <v>214</v>
      </c>
      <c r="N114" s="103"/>
      <c r="O114" s="105"/>
      <c r="P114" s="996"/>
      <c r="S114" s="104"/>
    </row>
    <row r="115" spans="1:19" s="52" customFormat="1" ht="30" customHeight="1" x14ac:dyDescent="0.15">
      <c r="A115" s="50"/>
      <c r="B115" s="43" t="s">
        <v>36</v>
      </c>
      <c r="C115" s="40" t="s">
        <v>55</v>
      </c>
      <c r="D115" s="40" t="s">
        <v>998</v>
      </c>
      <c r="E115" s="40" t="s">
        <v>999</v>
      </c>
      <c r="F115" s="40" t="s">
        <v>57</v>
      </c>
      <c r="G115" s="43" t="s">
        <v>74</v>
      </c>
      <c r="H115" s="40" t="s">
        <v>176</v>
      </c>
      <c r="I115" s="40" t="s">
        <v>183</v>
      </c>
      <c r="J115" s="43" t="s">
        <v>26</v>
      </c>
      <c r="K115" s="40" t="s">
        <v>217</v>
      </c>
      <c r="L115" s="43" t="s">
        <v>60</v>
      </c>
      <c r="M115" s="43" t="s">
        <v>61</v>
      </c>
      <c r="N115" s="40" t="s">
        <v>222</v>
      </c>
      <c r="O115" s="40" t="s">
        <v>226</v>
      </c>
      <c r="P115" s="996"/>
      <c r="S115" s="104"/>
    </row>
    <row r="116" spans="1:19" s="52" customFormat="1" ht="13.5" customHeight="1" x14ac:dyDescent="0.15">
      <c r="A116" s="41"/>
      <c r="B116" s="35"/>
      <c r="C116" s="35" t="str">
        <f>PROPER("ARAB-L")</f>
        <v>Arab-L</v>
      </c>
      <c r="D116" s="35" t="str">
        <f>PROPER("ARAB-M")</f>
        <v>Arab-M</v>
      </c>
      <c r="E116" s="35" t="str">
        <f>PROPER("ARAB-E-L")</f>
        <v>Arab-E-L</v>
      </c>
      <c r="F116" s="35" t="str">
        <f>PROPER("A-SHAHEN")</f>
        <v>A-Shahen</v>
      </c>
      <c r="G116" s="35"/>
      <c r="H116" s="35" t="str">
        <f>PROPER("MURBAN")</f>
        <v>Murban</v>
      </c>
      <c r="I116" s="35" t="str">
        <f>PROPER("DAS")</f>
        <v>Das</v>
      </c>
      <c r="J116" s="35"/>
      <c r="K116" s="35" t="str">
        <f>PROPER("HUNGO-B")</f>
        <v>Hungo-B</v>
      </c>
      <c r="L116" s="35"/>
      <c r="M116" s="35"/>
      <c r="N116" s="35" t="str">
        <f>PROPER("WANDOO")</f>
        <v>Wandoo</v>
      </c>
      <c r="O116" s="35" t="str">
        <f>PROPER("PYRENEES")</f>
        <v>Pyrenees</v>
      </c>
      <c r="P116" s="997"/>
      <c r="S116" s="104"/>
    </row>
    <row r="117" spans="1:19" s="110" customFormat="1" ht="9.75" customHeight="1" x14ac:dyDescent="0.15">
      <c r="A117" s="882" t="s">
        <v>1000</v>
      </c>
      <c r="B117" s="106">
        <v>50398</v>
      </c>
      <c r="C117" s="107">
        <v>8522</v>
      </c>
      <c r="D117" s="107">
        <v>36161</v>
      </c>
      <c r="E117" s="107">
        <v>5715</v>
      </c>
      <c r="F117" s="107">
        <v>17316</v>
      </c>
      <c r="G117" s="107">
        <v>15631</v>
      </c>
      <c r="H117" s="107">
        <v>15631</v>
      </c>
      <c r="I117" s="107" t="s">
        <v>555</v>
      </c>
      <c r="J117" s="107">
        <v>4243</v>
      </c>
      <c r="K117" s="107">
        <v>4243</v>
      </c>
      <c r="L117" s="107">
        <v>145707</v>
      </c>
      <c r="M117" s="107">
        <v>145707</v>
      </c>
      <c r="N117" s="107">
        <v>141917</v>
      </c>
      <c r="O117" s="122">
        <v>3790</v>
      </c>
      <c r="P117" s="108" t="s">
        <v>99</v>
      </c>
      <c r="S117" s="109"/>
    </row>
    <row r="118" spans="1:19" s="110" customFormat="1" ht="9.75" customHeight="1" x14ac:dyDescent="0.15">
      <c r="A118" s="883" t="s">
        <v>1001</v>
      </c>
      <c r="B118" s="110">
        <v>31232</v>
      </c>
      <c r="C118" s="110">
        <v>7900</v>
      </c>
      <c r="D118" s="110">
        <v>23332</v>
      </c>
      <c r="E118" s="110" t="s">
        <v>555</v>
      </c>
      <c r="F118" s="110">
        <v>1940</v>
      </c>
      <c r="G118" s="110">
        <v>4350</v>
      </c>
      <c r="H118" s="110" t="s">
        <v>555</v>
      </c>
      <c r="I118" s="110">
        <v>4350</v>
      </c>
      <c r="J118" s="110" t="s">
        <v>555</v>
      </c>
      <c r="K118" s="110" t="s">
        <v>555</v>
      </c>
      <c r="L118" s="110">
        <v>132134</v>
      </c>
      <c r="M118" s="110">
        <v>132134</v>
      </c>
      <c r="N118" s="110">
        <v>132134</v>
      </c>
      <c r="O118" s="123" t="s">
        <v>555</v>
      </c>
      <c r="P118" s="112" t="s">
        <v>233</v>
      </c>
      <c r="S118" s="109"/>
    </row>
    <row r="119" spans="1:19" s="110" customFormat="1" ht="9.75" customHeight="1" x14ac:dyDescent="0.15">
      <c r="A119" s="883" t="s">
        <v>989</v>
      </c>
      <c r="B119" s="110">
        <v>8244</v>
      </c>
      <c r="C119" s="110">
        <v>8244</v>
      </c>
      <c r="D119" s="110" t="s">
        <v>555</v>
      </c>
      <c r="E119" s="110" t="s">
        <v>555</v>
      </c>
      <c r="F119" s="110" t="s">
        <v>555</v>
      </c>
      <c r="G119" s="110" t="s">
        <v>555</v>
      </c>
      <c r="H119" s="110" t="s">
        <v>555</v>
      </c>
      <c r="I119" s="110" t="s">
        <v>555</v>
      </c>
      <c r="J119" s="110" t="s">
        <v>555</v>
      </c>
      <c r="K119" s="110" t="s">
        <v>555</v>
      </c>
      <c r="L119" s="110">
        <v>127079</v>
      </c>
      <c r="M119" s="110">
        <v>127079</v>
      </c>
      <c r="N119" s="110">
        <v>127079</v>
      </c>
      <c r="O119" s="123" t="s">
        <v>555</v>
      </c>
      <c r="P119" s="112" t="s">
        <v>529</v>
      </c>
      <c r="S119" s="109"/>
    </row>
    <row r="120" spans="1:19" s="110" customFormat="1" ht="9.75" customHeight="1" x14ac:dyDescent="0.15">
      <c r="A120" s="883" t="s">
        <v>1002</v>
      </c>
      <c r="B120" s="110">
        <v>5202</v>
      </c>
      <c r="C120" s="110">
        <v>5202</v>
      </c>
      <c r="D120" s="110" t="s">
        <v>555</v>
      </c>
      <c r="E120" s="110" t="s">
        <v>555</v>
      </c>
      <c r="F120" s="110" t="s">
        <v>555</v>
      </c>
      <c r="G120" s="110" t="s">
        <v>555</v>
      </c>
      <c r="H120" s="110" t="s">
        <v>555</v>
      </c>
      <c r="I120" s="110" t="s">
        <v>555</v>
      </c>
      <c r="J120" s="110" t="s">
        <v>555</v>
      </c>
      <c r="K120" s="110" t="s">
        <v>555</v>
      </c>
      <c r="L120" s="110">
        <v>124729</v>
      </c>
      <c r="M120" s="110">
        <v>124729</v>
      </c>
      <c r="N120" s="110">
        <v>124729</v>
      </c>
      <c r="O120" s="123" t="s">
        <v>555</v>
      </c>
      <c r="P120" s="112" t="s">
        <v>599</v>
      </c>
      <c r="S120" s="109"/>
    </row>
    <row r="121" spans="1:19" s="110" customFormat="1" ht="9.75" customHeight="1" x14ac:dyDescent="0.15">
      <c r="A121" s="883" t="s">
        <v>776</v>
      </c>
      <c r="B121" s="110">
        <v>5037</v>
      </c>
      <c r="C121" s="110">
        <v>5037</v>
      </c>
      <c r="D121" s="110" t="s">
        <v>555</v>
      </c>
      <c r="E121" s="110" t="s">
        <v>555</v>
      </c>
      <c r="F121" s="110" t="s">
        <v>555</v>
      </c>
      <c r="G121" s="110" t="s">
        <v>555</v>
      </c>
      <c r="H121" s="110" t="s">
        <v>555</v>
      </c>
      <c r="I121" s="110" t="s">
        <v>555</v>
      </c>
      <c r="J121" s="110" t="s">
        <v>555</v>
      </c>
      <c r="K121" s="110" t="s">
        <v>555</v>
      </c>
      <c r="L121" s="110">
        <v>122586</v>
      </c>
      <c r="M121" s="110">
        <v>122586</v>
      </c>
      <c r="N121" s="110">
        <v>122586</v>
      </c>
      <c r="O121" s="123" t="s">
        <v>555</v>
      </c>
      <c r="P121" s="112" t="s">
        <v>777</v>
      </c>
      <c r="S121" s="109"/>
    </row>
    <row r="122" spans="1:19" s="110" customFormat="1" ht="9.75" customHeight="1" x14ac:dyDescent="0.15">
      <c r="A122" s="883"/>
      <c r="O122" s="123"/>
      <c r="P122" s="112"/>
      <c r="S122" s="109"/>
    </row>
    <row r="123" spans="1:19" s="110" customFormat="1" ht="9.75" customHeight="1" x14ac:dyDescent="0.15">
      <c r="A123" s="883" t="s">
        <v>738</v>
      </c>
      <c r="B123" s="110">
        <v>5121</v>
      </c>
      <c r="C123" s="110">
        <v>5121</v>
      </c>
      <c r="D123" s="110" t="s">
        <v>555</v>
      </c>
      <c r="E123" s="110" t="s">
        <v>555</v>
      </c>
      <c r="F123" s="110" t="s">
        <v>555</v>
      </c>
      <c r="G123" s="110" t="s">
        <v>555</v>
      </c>
      <c r="H123" s="110" t="s">
        <v>555</v>
      </c>
      <c r="I123" s="110" t="s">
        <v>555</v>
      </c>
      <c r="J123" s="110" t="s">
        <v>555</v>
      </c>
      <c r="K123" s="110" t="s">
        <v>555</v>
      </c>
      <c r="L123" s="110">
        <v>122969</v>
      </c>
      <c r="M123" s="110">
        <v>122969</v>
      </c>
      <c r="N123" s="110">
        <v>122969</v>
      </c>
      <c r="O123" s="123" t="s">
        <v>555</v>
      </c>
      <c r="P123" s="112" t="s">
        <v>600</v>
      </c>
      <c r="S123" s="109"/>
    </row>
    <row r="124" spans="1:19" s="110" customFormat="1" ht="9.75" customHeight="1" x14ac:dyDescent="0.15">
      <c r="A124" s="883" t="s">
        <v>776</v>
      </c>
      <c r="B124" s="110">
        <v>5099</v>
      </c>
      <c r="C124" s="110">
        <v>5099</v>
      </c>
      <c r="D124" s="110" t="s">
        <v>555</v>
      </c>
      <c r="E124" s="110" t="s">
        <v>555</v>
      </c>
      <c r="F124" s="110" t="s">
        <v>555</v>
      </c>
      <c r="G124" s="110" t="s">
        <v>555</v>
      </c>
      <c r="H124" s="110" t="s">
        <v>555</v>
      </c>
      <c r="I124" s="110" t="s">
        <v>555</v>
      </c>
      <c r="J124" s="110" t="s">
        <v>555</v>
      </c>
      <c r="K124" s="110" t="s">
        <v>555</v>
      </c>
      <c r="L124" s="110">
        <v>119886</v>
      </c>
      <c r="M124" s="110">
        <v>119886</v>
      </c>
      <c r="N124" s="110">
        <v>119886</v>
      </c>
      <c r="O124" s="123" t="s">
        <v>555</v>
      </c>
      <c r="P124" s="112" t="s">
        <v>779</v>
      </c>
      <c r="S124" s="109"/>
    </row>
    <row r="125" spans="1:19" s="110" customFormat="1" ht="9.75" customHeight="1" x14ac:dyDescent="0.15">
      <c r="A125" s="883"/>
      <c r="O125" s="123"/>
      <c r="P125" s="112"/>
      <c r="S125" s="109"/>
    </row>
    <row r="126" spans="1:19" s="110" customFormat="1" ht="9.75" customHeight="1" x14ac:dyDescent="0.15">
      <c r="A126" s="883" t="s">
        <v>1003</v>
      </c>
      <c r="B126" s="110">
        <v>1338</v>
      </c>
      <c r="C126" s="110">
        <v>1338</v>
      </c>
      <c r="D126" s="110" t="s">
        <v>555</v>
      </c>
      <c r="E126" s="110" t="s">
        <v>555</v>
      </c>
      <c r="F126" s="110" t="s">
        <v>555</v>
      </c>
      <c r="G126" s="110" t="s">
        <v>555</v>
      </c>
      <c r="H126" s="110" t="s">
        <v>555</v>
      </c>
      <c r="I126" s="110" t="s">
        <v>555</v>
      </c>
      <c r="J126" s="110" t="s">
        <v>555</v>
      </c>
      <c r="K126" s="110" t="s">
        <v>555</v>
      </c>
      <c r="L126" s="110">
        <v>32539</v>
      </c>
      <c r="M126" s="110">
        <v>32539</v>
      </c>
      <c r="N126" s="110">
        <v>32539</v>
      </c>
      <c r="O126" s="123" t="s">
        <v>555</v>
      </c>
      <c r="P126" s="112" t="s">
        <v>601</v>
      </c>
      <c r="S126" s="109"/>
    </row>
    <row r="127" spans="1:19" s="110" customFormat="1" ht="9.75" customHeight="1" x14ac:dyDescent="0.15">
      <c r="A127" s="883" t="s">
        <v>1004</v>
      </c>
      <c r="B127" s="110" t="s">
        <v>555</v>
      </c>
      <c r="C127" s="110" t="s">
        <v>555</v>
      </c>
      <c r="D127" s="110" t="s">
        <v>555</v>
      </c>
      <c r="E127" s="110" t="s">
        <v>555</v>
      </c>
      <c r="F127" s="110" t="s">
        <v>555</v>
      </c>
      <c r="G127" s="110" t="s">
        <v>555</v>
      </c>
      <c r="H127" s="110" t="s">
        <v>555</v>
      </c>
      <c r="I127" s="110" t="s">
        <v>555</v>
      </c>
      <c r="J127" s="110" t="s">
        <v>555</v>
      </c>
      <c r="K127" s="110" t="s">
        <v>555</v>
      </c>
      <c r="L127" s="110">
        <v>36878</v>
      </c>
      <c r="M127" s="110">
        <v>36878</v>
      </c>
      <c r="N127" s="110">
        <v>36878</v>
      </c>
      <c r="O127" s="123" t="s">
        <v>555</v>
      </c>
      <c r="P127" s="112" t="s">
        <v>100</v>
      </c>
      <c r="S127" s="109"/>
    </row>
    <row r="128" spans="1:19" s="110" customFormat="1" ht="9.75" customHeight="1" x14ac:dyDescent="0.15">
      <c r="A128" s="883" t="s">
        <v>819</v>
      </c>
      <c r="B128" s="110">
        <v>1399</v>
      </c>
      <c r="C128" s="110">
        <v>1399</v>
      </c>
      <c r="D128" s="110" t="s">
        <v>555</v>
      </c>
      <c r="E128" s="110" t="s">
        <v>555</v>
      </c>
      <c r="F128" s="110" t="s">
        <v>555</v>
      </c>
      <c r="G128" s="110" t="s">
        <v>555</v>
      </c>
      <c r="H128" s="110" t="s">
        <v>555</v>
      </c>
      <c r="I128" s="110" t="s">
        <v>555</v>
      </c>
      <c r="J128" s="110" t="s">
        <v>555</v>
      </c>
      <c r="K128" s="110" t="s">
        <v>555</v>
      </c>
      <c r="L128" s="110">
        <v>17188</v>
      </c>
      <c r="M128" s="110">
        <v>17188</v>
      </c>
      <c r="N128" s="110">
        <v>17188</v>
      </c>
      <c r="O128" s="123" t="s">
        <v>555</v>
      </c>
      <c r="P128" s="112" t="s">
        <v>101</v>
      </c>
      <c r="S128" s="109"/>
    </row>
    <row r="129" spans="1:19" s="110" customFormat="1" ht="9.75" customHeight="1" x14ac:dyDescent="0.15">
      <c r="A129" s="883" t="s">
        <v>1005</v>
      </c>
      <c r="B129" s="110">
        <v>2300</v>
      </c>
      <c r="C129" s="110">
        <v>2300</v>
      </c>
      <c r="D129" s="110" t="s">
        <v>555</v>
      </c>
      <c r="E129" s="110" t="s">
        <v>555</v>
      </c>
      <c r="F129" s="110" t="s">
        <v>555</v>
      </c>
      <c r="G129" s="110" t="s">
        <v>555</v>
      </c>
      <c r="H129" s="110" t="s">
        <v>555</v>
      </c>
      <c r="I129" s="110" t="s">
        <v>555</v>
      </c>
      <c r="J129" s="110" t="s">
        <v>555</v>
      </c>
      <c r="K129" s="110" t="s">
        <v>555</v>
      </c>
      <c r="L129" s="110">
        <v>35981</v>
      </c>
      <c r="M129" s="110">
        <v>35981</v>
      </c>
      <c r="N129" s="110">
        <v>35981</v>
      </c>
      <c r="O129" s="123" t="s">
        <v>555</v>
      </c>
      <c r="P129" s="112" t="s">
        <v>102</v>
      </c>
      <c r="S129" s="109"/>
    </row>
    <row r="130" spans="1:19" s="110" customFormat="1" ht="9.75" customHeight="1" x14ac:dyDescent="0.15">
      <c r="A130" s="883" t="s">
        <v>991</v>
      </c>
      <c r="B130" s="110">
        <v>1400</v>
      </c>
      <c r="C130" s="110">
        <v>1400</v>
      </c>
      <c r="D130" s="110" t="s">
        <v>555</v>
      </c>
      <c r="E130" s="110" t="s">
        <v>555</v>
      </c>
      <c r="F130" s="110" t="s">
        <v>555</v>
      </c>
      <c r="G130" s="110" t="s">
        <v>555</v>
      </c>
      <c r="H130" s="110" t="s">
        <v>555</v>
      </c>
      <c r="I130" s="110" t="s">
        <v>555</v>
      </c>
      <c r="J130" s="110" t="s">
        <v>555</v>
      </c>
      <c r="K130" s="110" t="s">
        <v>555</v>
      </c>
      <c r="L130" s="110">
        <v>29839</v>
      </c>
      <c r="M130" s="110">
        <v>29839</v>
      </c>
      <c r="N130" s="110">
        <v>29839</v>
      </c>
      <c r="O130" s="123" t="s">
        <v>555</v>
      </c>
      <c r="P130" s="112" t="s">
        <v>785</v>
      </c>
      <c r="S130" s="109"/>
    </row>
    <row r="131" spans="1:19" s="110" customFormat="1" ht="9.75" customHeight="1" x14ac:dyDescent="0.15">
      <c r="A131" s="883"/>
      <c r="O131" s="123"/>
      <c r="P131" s="112"/>
      <c r="S131" s="109"/>
    </row>
    <row r="132" spans="1:19" s="110" customFormat="1" ht="9.75" customHeight="1" x14ac:dyDescent="0.15">
      <c r="A132" s="883" t="s">
        <v>992</v>
      </c>
      <c r="B132" s="110" t="s">
        <v>555</v>
      </c>
      <c r="C132" s="110" t="s">
        <v>555</v>
      </c>
      <c r="D132" s="110" t="s">
        <v>555</v>
      </c>
      <c r="E132" s="110" t="s">
        <v>555</v>
      </c>
      <c r="F132" s="110" t="s">
        <v>555</v>
      </c>
      <c r="G132" s="110" t="s">
        <v>555</v>
      </c>
      <c r="H132" s="110" t="s">
        <v>555</v>
      </c>
      <c r="I132" s="110" t="s">
        <v>555</v>
      </c>
      <c r="J132" s="110" t="s">
        <v>555</v>
      </c>
      <c r="K132" s="110" t="s">
        <v>555</v>
      </c>
      <c r="L132" s="110">
        <v>9194</v>
      </c>
      <c r="M132" s="110">
        <v>9194</v>
      </c>
      <c r="N132" s="110">
        <v>9194</v>
      </c>
      <c r="O132" s="123" t="s">
        <v>555</v>
      </c>
      <c r="P132" s="112" t="s">
        <v>602</v>
      </c>
      <c r="S132" s="109"/>
    </row>
    <row r="133" spans="1:19" s="110" customFormat="1" ht="9.75" customHeight="1" x14ac:dyDescent="0.15">
      <c r="A133" s="883" t="s">
        <v>957</v>
      </c>
      <c r="B133" s="110" t="s">
        <v>555</v>
      </c>
      <c r="C133" s="110" t="s">
        <v>555</v>
      </c>
      <c r="D133" s="110" t="s">
        <v>555</v>
      </c>
      <c r="E133" s="110" t="s">
        <v>555</v>
      </c>
      <c r="F133" s="110" t="s">
        <v>555</v>
      </c>
      <c r="G133" s="110" t="s">
        <v>555</v>
      </c>
      <c r="H133" s="110" t="s">
        <v>555</v>
      </c>
      <c r="I133" s="110" t="s">
        <v>555</v>
      </c>
      <c r="J133" s="110" t="s">
        <v>555</v>
      </c>
      <c r="K133" s="110" t="s">
        <v>555</v>
      </c>
      <c r="L133" s="110">
        <v>11546</v>
      </c>
      <c r="M133" s="110">
        <v>11546</v>
      </c>
      <c r="N133" s="110">
        <v>11546</v>
      </c>
      <c r="O133" s="123" t="s">
        <v>555</v>
      </c>
      <c r="P133" s="112" t="s">
        <v>86</v>
      </c>
      <c r="S133" s="109"/>
    </row>
    <row r="134" spans="1:19" s="110" customFormat="1" ht="9.75" customHeight="1" x14ac:dyDescent="0.15">
      <c r="A134" s="883" t="s">
        <v>821</v>
      </c>
      <c r="B134" s="110">
        <v>1338</v>
      </c>
      <c r="C134" s="110">
        <v>1338</v>
      </c>
      <c r="D134" s="110" t="s">
        <v>555</v>
      </c>
      <c r="E134" s="110" t="s">
        <v>555</v>
      </c>
      <c r="F134" s="110" t="s">
        <v>555</v>
      </c>
      <c r="G134" s="110" t="s">
        <v>555</v>
      </c>
      <c r="H134" s="110" t="s">
        <v>555</v>
      </c>
      <c r="I134" s="110" t="s">
        <v>555</v>
      </c>
      <c r="J134" s="110" t="s">
        <v>555</v>
      </c>
      <c r="K134" s="110" t="s">
        <v>555</v>
      </c>
      <c r="L134" s="110">
        <v>11799</v>
      </c>
      <c r="M134" s="110">
        <v>11799</v>
      </c>
      <c r="N134" s="110">
        <v>11799</v>
      </c>
      <c r="O134" s="123" t="s">
        <v>555</v>
      </c>
      <c r="P134" s="112" t="s">
        <v>87</v>
      </c>
      <c r="S134" s="109"/>
    </row>
    <row r="135" spans="1:19" s="110" customFormat="1" ht="9.75" customHeight="1" x14ac:dyDescent="0.15">
      <c r="A135" s="883" t="s">
        <v>994</v>
      </c>
      <c r="B135" s="110" t="s">
        <v>555</v>
      </c>
      <c r="C135" s="110" t="s">
        <v>555</v>
      </c>
      <c r="D135" s="110" t="s">
        <v>555</v>
      </c>
      <c r="E135" s="110" t="s">
        <v>555</v>
      </c>
      <c r="F135" s="110" t="s">
        <v>555</v>
      </c>
      <c r="G135" s="110" t="s">
        <v>555</v>
      </c>
      <c r="H135" s="110" t="s">
        <v>555</v>
      </c>
      <c r="I135" s="110" t="s">
        <v>555</v>
      </c>
      <c r="J135" s="110" t="s">
        <v>555</v>
      </c>
      <c r="K135" s="110" t="s">
        <v>555</v>
      </c>
      <c r="L135" s="110">
        <v>10205</v>
      </c>
      <c r="M135" s="110">
        <v>10205</v>
      </c>
      <c r="N135" s="110">
        <v>10205</v>
      </c>
      <c r="O135" s="123" t="s">
        <v>555</v>
      </c>
      <c r="P135" s="112" t="s">
        <v>88</v>
      </c>
      <c r="S135" s="109"/>
    </row>
    <row r="136" spans="1:19" s="110" customFormat="1" ht="9.75" customHeight="1" x14ac:dyDescent="0.15">
      <c r="A136" s="883" t="s">
        <v>823</v>
      </c>
      <c r="B136" s="110" t="s">
        <v>555</v>
      </c>
      <c r="C136" s="110" t="s">
        <v>555</v>
      </c>
      <c r="D136" s="110" t="s">
        <v>555</v>
      </c>
      <c r="E136" s="110" t="s">
        <v>555</v>
      </c>
      <c r="F136" s="110" t="s">
        <v>555</v>
      </c>
      <c r="G136" s="110" t="s">
        <v>555</v>
      </c>
      <c r="H136" s="110" t="s">
        <v>555</v>
      </c>
      <c r="I136" s="110" t="s">
        <v>555</v>
      </c>
      <c r="J136" s="110" t="s">
        <v>555</v>
      </c>
      <c r="K136" s="110" t="s">
        <v>555</v>
      </c>
      <c r="L136" s="110">
        <v>11813</v>
      </c>
      <c r="M136" s="110">
        <v>11813</v>
      </c>
      <c r="N136" s="110">
        <v>11813</v>
      </c>
      <c r="O136" s="123" t="s">
        <v>555</v>
      </c>
      <c r="P136" s="113" t="s">
        <v>103</v>
      </c>
      <c r="S136" s="109"/>
    </row>
    <row r="137" spans="1:19" s="110" customFormat="1" ht="9.75" customHeight="1" x14ac:dyDescent="0.15">
      <c r="A137" s="883" t="s">
        <v>977</v>
      </c>
      <c r="B137" s="110" t="s">
        <v>555</v>
      </c>
      <c r="C137" s="110" t="s">
        <v>555</v>
      </c>
      <c r="D137" s="110" t="s">
        <v>555</v>
      </c>
      <c r="E137" s="110" t="s">
        <v>555</v>
      </c>
      <c r="F137" s="110" t="s">
        <v>555</v>
      </c>
      <c r="G137" s="110" t="s">
        <v>555</v>
      </c>
      <c r="H137" s="110" t="s">
        <v>555</v>
      </c>
      <c r="I137" s="110" t="s">
        <v>555</v>
      </c>
      <c r="J137" s="110" t="s">
        <v>555</v>
      </c>
      <c r="K137" s="110" t="s">
        <v>555</v>
      </c>
      <c r="L137" s="110">
        <v>14860</v>
      </c>
      <c r="M137" s="110">
        <v>14860</v>
      </c>
      <c r="N137" s="110">
        <v>14860</v>
      </c>
      <c r="O137" s="123" t="s">
        <v>555</v>
      </c>
      <c r="P137" s="112" t="s">
        <v>104</v>
      </c>
      <c r="S137" s="109"/>
    </row>
    <row r="138" spans="1:19" s="110" customFormat="1" ht="9.75" customHeight="1" x14ac:dyDescent="0.15">
      <c r="A138" s="883" t="s">
        <v>995</v>
      </c>
      <c r="B138" s="110">
        <v>1399</v>
      </c>
      <c r="C138" s="110">
        <v>1399</v>
      </c>
      <c r="D138" s="110" t="s">
        <v>555</v>
      </c>
      <c r="E138" s="110" t="s">
        <v>555</v>
      </c>
      <c r="F138" s="110" t="s">
        <v>555</v>
      </c>
      <c r="G138" s="110" t="s">
        <v>555</v>
      </c>
      <c r="H138" s="110" t="s">
        <v>555</v>
      </c>
      <c r="I138" s="110" t="s">
        <v>555</v>
      </c>
      <c r="J138" s="110" t="s">
        <v>555</v>
      </c>
      <c r="K138" s="110" t="s">
        <v>555</v>
      </c>
      <c r="L138" s="110">
        <v>3548</v>
      </c>
      <c r="M138" s="110">
        <v>3548</v>
      </c>
      <c r="N138" s="110">
        <v>3548</v>
      </c>
      <c r="O138" s="123" t="s">
        <v>555</v>
      </c>
      <c r="P138" s="112" t="s">
        <v>105</v>
      </c>
      <c r="S138" s="109"/>
    </row>
    <row r="139" spans="1:19" s="110" customFormat="1" ht="9.75" customHeight="1" x14ac:dyDescent="0.15">
      <c r="A139" s="883" t="s">
        <v>961</v>
      </c>
      <c r="B139" s="110" t="s">
        <v>555</v>
      </c>
      <c r="C139" s="110" t="s">
        <v>555</v>
      </c>
      <c r="D139" s="110" t="s">
        <v>555</v>
      </c>
      <c r="E139" s="110" t="s">
        <v>555</v>
      </c>
      <c r="F139" s="110" t="s">
        <v>555</v>
      </c>
      <c r="G139" s="110" t="s">
        <v>555</v>
      </c>
      <c r="H139" s="110" t="s">
        <v>555</v>
      </c>
      <c r="I139" s="110" t="s">
        <v>555</v>
      </c>
      <c r="J139" s="110" t="s">
        <v>555</v>
      </c>
      <c r="K139" s="110" t="s">
        <v>555</v>
      </c>
      <c r="L139" s="110">
        <v>5845</v>
      </c>
      <c r="M139" s="110">
        <v>5845</v>
      </c>
      <c r="N139" s="110">
        <v>5845</v>
      </c>
      <c r="O139" s="123" t="s">
        <v>555</v>
      </c>
      <c r="P139" s="112" t="s">
        <v>106</v>
      </c>
      <c r="S139" s="109"/>
    </row>
    <row r="140" spans="1:19" s="110" customFormat="1" ht="9.75" customHeight="1" x14ac:dyDescent="0.15">
      <c r="A140" s="883" t="s">
        <v>794</v>
      </c>
      <c r="B140" s="110" t="s">
        <v>555</v>
      </c>
      <c r="C140" s="110" t="s">
        <v>555</v>
      </c>
      <c r="D140" s="110" t="s">
        <v>555</v>
      </c>
      <c r="E140" s="110" t="s">
        <v>555</v>
      </c>
      <c r="F140" s="110" t="s">
        <v>555</v>
      </c>
      <c r="G140" s="110" t="s">
        <v>555</v>
      </c>
      <c r="H140" s="110" t="s">
        <v>555</v>
      </c>
      <c r="I140" s="110" t="s">
        <v>555</v>
      </c>
      <c r="J140" s="110" t="s">
        <v>555</v>
      </c>
      <c r="K140" s="110" t="s">
        <v>555</v>
      </c>
      <c r="L140" s="110">
        <v>7795</v>
      </c>
      <c r="M140" s="110">
        <v>7795</v>
      </c>
      <c r="N140" s="110">
        <v>7795</v>
      </c>
      <c r="O140" s="123" t="s">
        <v>555</v>
      </c>
      <c r="P140" s="112" t="s">
        <v>107</v>
      </c>
      <c r="S140" s="109"/>
    </row>
    <row r="141" spans="1:19" s="110" customFormat="1" ht="9.75" customHeight="1" x14ac:dyDescent="0.15">
      <c r="A141" s="883" t="s">
        <v>824</v>
      </c>
      <c r="B141" s="110" t="s">
        <v>555</v>
      </c>
      <c r="C141" s="110" t="s">
        <v>555</v>
      </c>
      <c r="D141" s="110" t="s">
        <v>555</v>
      </c>
      <c r="E141" s="110" t="s">
        <v>555</v>
      </c>
      <c r="F141" s="110" t="s">
        <v>555</v>
      </c>
      <c r="G141" s="110" t="s">
        <v>555</v>
      </c>
      <c r="H141" s="110" t="s">
        <v>555</v>
      </c>
      <c r="I141" s="110" t="s">
        <v>555</v>
      </c>
      <c r="J141" s="110" t="s">
        <v>555</v>
      </c>
      <c r="K141" s="110" t="s">
        <v>555</v>
      </c>
      <c r="L141" s="110">
        <v>9396</v>
      </c>
      <c r="M141" s="110">
        <v>9396</v>
      </c>
      <c r="N141" s="110">
        <v>9396</v>
      </c>
      <c r="O141" s="123" t="s">
        <v>555</v>
      </c>
      <c r="P141" s="112" t="s">
        <v>89</v>
      </c>
      <c r="S141" s="109"/>
    </row>
    <row r="142" spans="1:19" s="110" customFormat="1" ht="9.75" customHeight="1" x14ac:dyDescent="0.15">
      <c r="A142" s="883" t="s">
        <v>963</v>
      </c>
      <c r="B142" s="110">
        <v>800</v>
      </c>
      <c r="C142" s="110">
        <v>800</v>
      </c>
      <c r="D142" s="110" t="s">
        <v>555</v>
      </c>
      <c r="E142" s="110" t="s">
        <v>555</v>
      </c>
      <c r="F142" s="110" t="s">
        <v>555</v>
      </c>
      <c r="G142" s="110" t="s">
        <v>555</v>
      </c>
      <c r="H142" s="110" t="s">
        <v>555</v>
      </c>
      <c r="I142" s="110" t="s">
        <v>555</v>
      </c>
      <c r="J142" s="110" t="s">
        <v>555</v>
      </c>
      <c r="K142" s="110" t="s">
        <v>555</v>
      </c>
      <c r="L142" s="110">
        <v>16117</v>
      </c>
      <c r="M142" s="110">
        <v>16117</v>
      </c>
      <c r="N142" s="110">
        <v>16117</v>
      </c>
      <c r="O142" s="123" t="s">
        <v>555</v>
      </c>
      <c r="P142" s="112" t="s">
        <v>90</v>
      </c>
      <c r="S142" s="109"/>
    </row>
    <row r="143" spans="1:19" s="110" customFormat="1" ht="9.75" customHeight="1" x14ac:dyDescent="0.15">
      <c r="A143" s="883" t="s">
        <v>964</v>
      </c>
      <c r="B143" s="110">
        <v>1500</v>
      </c>
      <c r="C143" s="110">
        <v>1500</v>
      </c>
      <c r="D143" s="110" t="s">
        <v>555</v>
      </c>
      <c r="E143" s="110" t="s">
        <v>555</v>
      </c>
      <c r="F143" s="110" t="s">
        <v>555</v>
      </c>
      <c r="G143" s="110" t="s">
        <v>555</v>
      </c>
      <c r="H143" s="110" t="s">
        <v>555</v>
      </c>
      <c r="I143" s="110" t="s">
        <v>555</v>
      </c>
      <c r="J143" s="110" t="s">
        <v>555</v>
      </c>
      <c r="K143" s="110" t="s">
        <v>555</v>
      </c>
      <c r="L143" s="110">
        <v>10468</v>
      </c>
      <c r="M143" s="110">
        <v>10468</v>
      </c>
      <c r="N143" s="110">
        <v>10468</v>
      </c>
      <c r="O143" s="123" t="s">
        <v>555</v>
      </c>
      <c r="P143" s="112" t="s">
        <v>91</v>
      </c>
      <c r="S143" s="109"/>
    </row>
    <row r="144" spans="1:19" s="110" customFormat="1" ht="9.75" customHeight="1" x14ac:dyDescent="0.15">
      <c r="A144" s="883" t="s">
        <v>1006</v>
      </c>
      <c r="B144" s="110" t="s">
        <v>555</v>
      </c>
      <c r="C144" s="110" t="s">
        <v>555</v>
      </c>
      <c r="D144" s="110" t="s">
        <v>555</v>
      </c>
      <c r="E144" s="110" t="s">
        <v>555</v>
      </c>
      <c r="F144" s="110" t="s">
        <v>555</v>
      </c>
      <c r="G144" s="110" t="s">
        <v>555</v>
      </c>
      <c r="H144" s="110" t="s">
        <v>555</v>
      </c>
      <c r="I144" s="110" t="s">
        <v>555</v>
      </c>
      <c r="J144" s="110" t="s">
        <v>555</v>
      </c>
      <c r="K144" s="110" t="s">
        <v>555</v>
      </c>
      <c r="L144" s="110">
        <v>6947</v>
      </c>
      <c r="M144" s="110">
        <v>6947</v>
      </c>
      <c r="N144" s="110">
        <v>6947</v>
      </c>
      <c r="O144" s="123" t="s">
        <v>555</v>
      </c>
      <c r="P144" s="112" t="s">
        <v>799</v>
      </c>
      <c r="S144" s="109"/>
    </row>
    <row r="145" spans="1:19" s="110" customFormat="1" ht="9.75" customHeight="1" x14ac:dyDescent="0.15">
      <c r="A145" s="883" t="s">
        <v>966</v>
      </c>
      <c r="B145" s="110">
        <v>1400</v>
      </c>
      <c r="C145" s="110">
        <v>1400</v>
      </c>
      <c r="D145" s="110" t="s">
        <v>555</v>
      </c>
      <c r="E145" s="110" t="s">
        <v>555</v>
      </c>
      <c r="F145" s="110" t="s">
        <v>555</v>
      </c>
      <c r="G145" s="110" t="s">
        <v>555</v>
      </c>
      <c r="H145" s="110" t="s">
        <v>555</v>
      </c>
      <c r="I145" s="110" t="s">
        <v>555</v>
      </c>
      <c r="J145" s="110" t="s">
        <v>555</v>
      </c>
      <c r="K145" s="110" t="s">
        <v>555</v>
      </c>
      <c r="L145" s="110">
        <v>8636</v>
      </c>
      <c r="M145" s="110">
        <v>8636</v>
      </c>
      <c r="N145" s="110">
        <v>8636</v>
      </c>
      <c r="O145" s="123" t="s">
        <v>555</v>
      </c>
      <c r="P145" s="112" t="s">
        <v>86</v>
      </c>
      <c r="S145" s="109"/>
    </row>
    <row r="146" spans="1:19" s="110" customFormat="1" ht="9.75" customHeight="1" x14ac:dyDescent="0.15">
      <c r="A146" s="884" t="s">
        <v>975</v>
      </c>
      <c r="B146" s="114" t="s">
        <v>555</v>
      </c>
      <c r="C146" s="115" t="s">
        <v>555</v>
      </c>
      <c r="D146" s="115" t="s">
        <v>555</v>
      </c>
      <c r="E146" s="115" t="s">
        <v>555</v>
      </c>
      <c r="F146" s="115" t="s">
        <v>555</v>
      </c>
      <c r="G146" s="115" t="s">
        <v>555</v>
      </c>
      <c r="H146" s="115" t="s">
        <v>555</v>
      </c>
      <c r="I146" s="115" t="s">
        <v>555</v>
      </c>
      <c r="J146" s="115" t="s">
        <v>555</v>
      </c>
      <c r="K146" s="115" t="s">
        <v>555</v>
      </c>
      <c r="L146" s="115">
        <v>14256</v>
      </c>
      <c r="M146" s="115">
        <v>14256</v>
      </c>
      <c r="N146" s="115">
        <v>14256</v>
      </c>
      <c r="O146" s="124" t="s">
        <v>555</v>
      </c>
      <c r="P146" s="116" t="s">
        <v>87</v>
      </c>
      <c r="S146" s="109"/>
    </row>
    <row r="147" spans="1:19" ht="21.75" customHeight="1" x14ac:dyDescent="0.15"/>
  </sheetData>
  <mergeCells count="4">
    <mergeCell ref="R4:R8"/>
    <mergeCell ref="R40:R44"/>
    <mergeCell ref="R76:R80"/>
    <mergeCell ref="P112:P116"/>
  </mergeCells>
  <phoneticPr fontId="28"/>
  <pageMargins left="0.59055118110236227" right="0.59055118110236227" top="0.59055118110236227" bottom="0.59055118110236227" header="0.31496062992125984" footer="0.11811023622047245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3"/>
  <sheetViews>
    <sheetView view="pageBreakPreview" zoomScale="115" zoomScaleNormal="100" zoomScaleSheetLayoutView="11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RowHeight="13.5" x14ac:dyDescent="0.15"/>
  <cols>
    <col min="1" max="1" width="3.375" style="125" customWidth="1"/>
    <col min="2" max="2" width="3.25" style="125" customWidth="1"/>
    <col min="3" max="3" width="6.125" style="125" customWidth="1"/>
    <col min="4" max="4" width="0.875" style="125" customWidth="1"/>
    <col min="5" max="11" width="10.625" style="125" customWidth="1"/>
    <col min="12" max="20" width="8.625" style="125" customWidth="1"/>
    <col min="21" max="21" width="8.375" style="125" customWidth="1"/>
    <col min="22" max="22" width="2.625" style="125" customWidth="1"/>
    <col min="23" max="23" width="3.375" style="125" customWidth="1"/>
    <col min="24" max="16384" width="9" style="125"/>
  </cols>
  <sheetData>
    <row r="1" spans="1:22" ht="12.75" customHeight="1" x14ac:dyDescent="0.15"/>
    <row r="2" spans="1:22" s="173" customFormat="1" ht="12.75" customHeight="1" x14ac:dyDescent="0.15">
      <c r="A2" s="202" t="s">
        <v>268</v>
      </c>
      <c r="B2" s="202"/>
      <c r="C2" s="202"/>
      <c r="D2" s="202"/>
      <c r="E2" s="202"/>
      <c r="F2" s="826"/>
      <c r="G2" s="201"/>
      <c r="H2" s="201"/>
      <c r="I2" s="200"/>
      <c r="J2" s="200"/>
      <c r="K2" s="200"/>
      <c r="L2" s="200"/>
      <c r="M2" s="200"/>
      <c r="N2" s="200"/>
      <c r="O2" s="200"/>
      <c r="P2" s="200"/>
      <c r="Q2" s="200"/>
    </row>
    <row r="3" spans="1:22" s="173" customFormat="1" ht="12.75" customHeight="1" x14ac:dyDescent="0.15">
      <c r="A3" s="177" t="s">
        <v>267</v>
      </c>
      <c r="B3" s="370"/>
      <c r="C3" s="199"/>
      <c r="D3" s="199"/>
      <c r="E3" s="199"/>
      <c r="F3" s="827"/>
      <c r="G3" s="828"/>
      <c r="H3" s="828"/>
      <c r="I3" s="197"/>
      <c r="J3" s="197"/>
      <c r="K3" s="198"/>
      <c r="L3" s="197"/>
      <c r="M3" s="197"/>
      <c r="N3" s="197"/>
      <c r="O3" s="197"/>
      <c r="P3" s="176" t="s">
        <v>264</v>
      </c>
      <c r="Q3" s="176"/>
      <c r="R3" s="196"/>
    </row>
    <row r="4" spans="1:22" s="149" customFormat="1" ht="10.5" customHeight="1" x14ac:dyDescent="0.15">
      <c r="A4" s="1008" t="s">
        <v>638</v>
      </c>
      <c r="B4" s="1008"/>
      <c r="C4" s="1008"/>
      <c r="D4" s="1009"/>
      <c r="E4" s="195"/>
      <c r="F4" s="1014"/>
      <c r="G4" s="1014"/>
      <c r="H4" s="1014"/>
      <c r="I4" s="1014"/>
      <c r="J4" s="1014"/>
      <c r="K4" s="1014"/>
      <c r="L4" s="1014"/>
      <c r="M4" s="1014"/>
      <c r="N4" s="1014"/>
      <c r="O4" s="1014"/>
      <c r="P4" s="1015"/>
      <c r="Q4" s="1004" t="s">
        <v>639</v>
      </c>
      <c r="R4" s="843"/>
      <c r="S4" s="173"/>
      <c r="T4" s="173"/>
      <c r="U4" s="173"/>
      <c r="V4" s="173"/>
    </row>
    <row r="5" spans="1:22" s="149" customFormat="1" ht="11.45" customHeight="1" x14ac:dyDescent="0.15">
      <c r="A5" s="1010"/>
      <c r="B5" s="1010"/>
      <c r="C5" s="1010"/>
      <c r="D5" s="1011"/>
      <c r="E5" s="155" t="s">
        <v>263</v>
      </c>
      <c r="F5" s="170"/>
      <c r="G5" s="170"/>
      <c r="H5" s="166" t="s">
        <v>262</v>
      </c>
      <c r="I5" s="841"/>
      <c r="J5" s="169"/>
      <c r="K5" s="166" t="s">
        <v>261</v>
      </c>
      <c r="L5" s="841"/>
      <c r="M5" s="842"/>
      <c r="N5" s="166" t="s">
        <v>260</v>
      </c>
      <c r="O5" s="168"/>
      <c r="P5" s="167"/>
      <c r="Q5" s="1016"/>
      <c r="R5" s="843"/>
      <c r="S5" s="173"/>
      <c r="T5" s="173"/>
      <c r="U5" s="173"/>
      <c r="V5" s="173"/>
    </row>
    <row r="6" spans="1:22" s="149" customFormat="1" ht="11.45" customHeight="1" x14ac:dyDescent="0.15">
      <c r="A6" s="1010"/>
      <c r="B6" s="1010"/>
      <c r="C6" s="1010"/>
      <c r="D6" s="1011"/>
      <c r="E6" s="195"/>
      <c r="F6" s="163"/>
      <c r="G6" s="163"/>
      <c r="H6" s="155" t="s">
        <v>257</v>
      </c>
      <c r="I6" s="845"/>
      <c r="J6" s="162"/>
      <c r="K6" s="155" t="s">
        <v>258</v>
      </c>
      <c r="L6" s="194"/>
      <c r="M6" s="846"/>
      <c r="N6" s="155" t="s">
        <v>257</v>
      </c>
      <c r="O6" s="159"/>
      <c r="P6" s="844"/>
      <c r="Q6" s="1016"/>
      <c r="R6" s="843"/>
      <c r="S6" s="173"/>
      <c r="T6" s="173"/>
      <c r="U6" s="173"/>
      <c r="V6" s="173"/>
    </row>
    <row r="7" spans="1:22" s="149" customFormat="1" ht="11.45" customHeight="1" x14ac:dyDescent="0.15">
      <c r="A7" s="1010"/>
      <c r="B7" s="1010"/>
      <c r="C7" s="1010"/>
      <c r="D7" s="1011"/>
      <c r="E7" s="155" t="s">
        <v>729</v>
      </c>
      <c r="F7" s="156" t="s">
        <v>1007</v>
      </c>
      <c r="G7" s="156" t="s">
        <v>1008</v>
      </c>
      <c r="H7" s="156" t="s">
        <v>266</v>
      </c>
      <c r="I7" s="843" t="s">
        <v>1007</v>
      </c>
      <c r="J7" s="154" t="s">
        <v>1008</v>
      </c>
      <c r="K7" s="1002" t="s">
        <v>256</v>
      </c>
      <c r="L7" s="154" t="s">
        <v>1009</v>
      </c>
      <c r="M7" s="154" t="s">
        <v>1010</v>
      </c>
      <c r="N7" s="1002" t="s">
        <v>1011</v>
      </c>
      <c r="O7" s="166" t="s">
        <v>1007</v>
      </c>
      <c r="P7" s="154" t="s">
        <v>1010</v>
      </c>
      <c r="Q7" s="1016"/>
      <c r="R7" s="843"/>
      <c r="S7" s="173"/>
      <c r="T7" s="173"/>
      <c r="U7" s="173"/>
      <c r="V7" s="173"/>
    </row>
    <row r="8" spans="1:22" s="149" customFormat="1" ht="11.45" customHeight="1" x14ac:dyDescent="0.15">
      <c r="A8" s="1010"/>
      <c r="B8" s="1010"/>
      <c r="C8" s="1010"/>
      <c r="D8" s="1011"/>
      <c r="E8" s="1002"/>
      <c r="F8" s="1002" t="s">
        <v>1012</v>
      </c>
      <c r="G8" s="1002" t="s">
        <v>1013</v>
      </c>
      <c r="H8" s="153" t="s">
        <v>63</v>
      </c>
      <c r="I8" s="1002" t="s">
        <v>1012</v>
      </c>
      <c r="J8" s="1002" t="s">
        <v>1013</v>
      </c>
      <c r="K8" s="1002"/>
      <c r="L8" s="1002" t="s">
        <v>1012</v>
      </c>
      <c r="M8" s="1002" t="s">
        <v>1014</v>
      </c>
      <c r="N8" s="1002"/>
      <c r="O8" s="1002" t="s">
        <v>1015</v>
      </c>
      <c r="P8" s="1002" t="s">
        <v>1013</v>
      </c>
      <c r="Q8" s="1016"/>
      <c r="R8" s="843"/>
      <c r="S8" s="173"/>
      <c r="T8" s="173"/>
      <c r="U8" s="173"/>
      <c r="V8" s="173"/>
    </row>
    <row r="9" spans="1:22" s="149" customFormat="1" ht="11.45" customHeight="1" x14ac:dyDescent="0.15">
      <c r="A9" s="1012"/>
      <c r="B9" s="1012"/>
      <c r="C9" s="1012"/>
      <c r="D9" s="1013"/>
      <c r="E9" s="1017"/>
      <c r="F9" s="1007"/>
      <c r="G9" s="1007"/>
      <c r="H9" s="847"/>
      <c r="I9" s="1007"/>
      <c r="J9" s="1007"/>
      <c r="K9" s="847" t="s">
        <v>729</v>
      </c>
      <c r="L9" s="1007"/>
      <c r="M9" s="1007"/>
      <c r="N9" s="152" t="s">
        <v>729</v>
      </c>
      <c r="O9" s="1007"/>
      <c r="P9" s="1007"/>
      <c r="Q9" s="151"/>
      <c r="R9" s="150"/>
      <c r="S9" s="173"/>
      <c r="T9" s="173"/>
      <c r="U9" s="173"/>
      <c r="V9" s="173"/>
    </row>
    <row r="10" spans="1:22" s="127" customFormat="1" ht="9.75" customHeight="1" x14ac:dyDescent="0.15">
      <c r="A10" s="889" t="s">
        <v>307</v>
      </c>
      <c r="B10" s="890" t="s">
        <v>1016</v>
      </c>
      <c r="C10" s="891"/>
      <c r="D10" s="362"/>
      <c r="E10" s="188">
        <v>189330210</v>
      </c>
      <c r="F10" s="187">
        <v>188757421</v>
      </c>
      <c r="G10" s="187">
        <v>572789</v>
      </c>
      <c r="H10" s="187">
        <v>189041684</v>
      </c>
      <c r="I10" s="187">
        <v>188477931</v>
      </c>
      <c r="J10" s="187">
        <v>563753</v>
      </c>
      <c r="K10" s="187">
        <v>279490</v>
      </c>
      <c r="L10" s="187">
        <v>279490</v>
      </c>
      <c r="M10" s="187" t="s">
        <v>555</v>
      </c>
      <c r="N10" s="187">
        <v>9036</v>
      </c>
      <c r="O10" s="187" t="s">
        <v>555</v>
      </c>
      <c r="P10" s="187">
        <v>9036</v>
      </c>
      <c r="Q10" s="148" t="s">
        <v>673</v>
      </c>
      <c r="R10" s="191"/>
      <c r="S10" s="173"/>
      <c r="T10" s="173"/>
      <c r="U10" s="173"/>
      <c r="V10" s="173"/>
    </row>
    <row r="11" spans="1:22" s="127" customFormat="1" ht="9.75" customHeight="1" x14ac:dyDescent="0.15">
      <c r="A11" s="892" t="s">
        <v>306</v>
      </c>
      <c r="B11" s="890">
        <v>28</v>
      </c>
      <c r="C11" s="891"/>
      <c r="D11" s="362"/>
      <c r="E11" s="188">
        <v>191119527</v>
      </c>
      <c r="F11" s="187">
        <v>190583327</v>
      </c>
      <c r="G11" s="187">
        <v>536200</v>
      </c>
      <c r="H11" s="187">
        <v>190865372</v>
      </c>
      <c r="I11" s="187">
        <v>190330980</v>
      </c>
      <c r="J11" s="187">
        <v>534392</v>
      </c>
      <c r="K11" s="187">
        <v>252347</v>
      </c>
      <c r="L11" s="187">
        <v>252347</v>
      </c>
      <c r="M11" s="187" t="s">
        <v>555</v>
      </c>
      <c r="N11" s="187">
        <v>1808</v>
      </c>
      <c r="O11" s="187" t="s">
        <v>555</v>
      </c>
      <c r="P11" s="187">
        <v>1808</v>
      </c>
      <c r="Q11" s="148" t="s">
        <v>1017</v>
      </c>
      <c r="R11" s="191"/>
      <c r="S11" s="173"/>
      <c r="T11" s="173"/>
      <c r="U11" s="173"/>
      <c r="V11" s="173"/>
    </row>
    <row r="12" spans="1:22" s="127" customFormat="1" ht="9.75" customHeight="1" x14ac:dyDescent="0.15">
      <c r="A12" s="892" t="s">
        <v>306</v>
      </c>
      <c r="B12" s="890">
        <v>29</v>
      </c>
      <c r="C12" s="891"/>
      <c r="D12" s="362"/>
      <c r="E12" s="188">
        <v>186785831</v>
      </c>
      <c r="F12" s="187">
        <v>186237686</v>
      </c>
      <c r="G12" s="187">
        <v>548145</v>
      </c>
      <c r="H12" s="187">
        <v>186534133</v>
      </c>
      <c r="I12" s="187">
        <v>185985988</v>
      </c>
      <c r="J12" s="187">
        <v>548145</v>
      </c>
      <c r="K12" s="187">
        <v>251698</v>
      </c>
      <c r="L12" s="187">
        <v>251698</v>
      </c>
      <c r="M12" s="187" t="s">
        <v>555</v>
      </c>
      <c r="N12" s="187" t="s">
        <v>555</v>
      </c>
      <c r="O12" s="187" t="s">
        <v>555</v>
      </c>
      <c r="P12" s="187" t="s">
        <v>555</v>
      </c>
      <c r="Q12" s="148" t="s">
        <v>640</v>
      </c>
      <c r="R12" s="191"/>
      <c r="S12" s="173"/>
      <c r="T12" s="173"/>
      <c r="U12" s="173"/>
      <c r="V12" s="173"/>
    </row>
    <row r="13" spans="1:22" s="127" customFormat="1" ht="9.75" customHeight="1" x14ac:dyDescent="0.15">
      <c r="A13" s="892" t="s">
        <v>306</v>
      </c>
      <c r="B13" s="890">
        <v>30</v>
      </c>
      <c r="C13" s="891"/>
      <c r="D13" s="362"/>
      <c r="E13" s="188">
        <v>177770647</v>
      </c>
      <c r="F13" s="187">
        <v>177250238</v>
      </c>
      <c r="G13" s="187">
        <v>520409</v>
      </c>
      <c r="H13" s="187">
        <v>177502877</v>
      </c>
      <c r="I13" s="187">
        <v>176982468</v>
      </c>
      <c r="J13" s="187">
        <v>520409</v>
      </c>
      <c r="K13" s="187">
        <v>267770</v>
      </c>
      <c r="L13" s="187">
        <v>267770</v>
      </c>
      <c r="M13" s="187" t="s">
        <v>555</v>
      </c>
      <c r="N13" s="187" t="s">
        <v>555</v>
      </c>
      <c r="O13" s="187" t="s">
        <v>555</v>
      </c>
      <c r="P13" s="187" t="s">
        <v>555</v>
      </c>
      <c r="Q13" s="148" t="s">
        <v>1018</v>
      </c>
      <c r="R13" s="191"/>
      <c r="S13" s="173"/>
      <c r="T13" s="173"/>
      <c r="U13" s="173"/>
      <c r="V13" s="173"/>
    </row>
    <row r="14" spans="1:22" s="127" customFormat="1" ht="9.75" customHeight="1" x14ac:dyDescent="0.15">
      <c r="A14" s="892" t="s">
        <v>1019</v>
      </c>
      <c r="B14" s="892" t="s">
        <v>1020</v>
      </c>
      <c r="C14" s="891"/>
      <c r="D14" s="362"/>
      <c r="E14" s="188">
        <v>177048024</v>
      </c>
      <c r="F14" s="187">
        <v>176540466</v>
      </c>
      <c r="G14" s="187">
        <v>507558</v>
      </c>
      <c r="H14" s="187">
        <v>176787722</v>
      </c>
      <c r="I14" s="187">
        <v>176280164</v>
      </c>
      <c r="J14" s="187">
        <v>507558</v>
      </c>
      <c r="K14" s="187">
        <v>260302</v>
      </c>
      <c r="L14" s="187">
        <v>260302</v>
      </c>
      <c r="M14" s="187" t="s">
        <v>555</v>
      </c>
      <c r="N14" s="187" t="s">
        <v>555</v>
      </c>
      <c r="O14" s="187" t="s">
        <v>555</v>
      </c>
      <c r="P14" s="187" t="s">
        <v>555</v>
      </c>
      <c r="Q14" s="148" t="s">
        <v>1021</v>
      </c>
      <c r="R14" s="191"/>
      <c r="S14" s="173"/>
      <c r="T14" s="173"/>
      <c r="U14" s="173"/>
      <c r="V14" s="173"/>
    </row>
    <row r="15" spans="1:22" s="127" customFormat="1" ht="9.75" customHeight="1" x14ac:dyDescent="0.15">
      <c r="A15" s="892"/>
      <c r="B15" s="892"/>
      <c r="C15" s="893"/>
      <c r="D15" s="351"/>
      <c r="E15" s="188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42"/>
      <c r="R15" s="164"/>
      <c r="S15" s="173"/>
      <c r="T15" s="173"/>
      <c r="U15" s="173"/>
      <c r="V15" s="173"/>
    </row>
    <row r="16" spans="1:22" s="127" customFormat="1" ht="9.75" customHeight="1" x14ac:dyDescent="0.15">
      <c r="A16" s="890" t="s">
        <v>307</v>
      </c>
      <c r="B16" s="890" t="s">
        <v>1022</v>
      </c>
      <c r="C16" s="894"/>
      <c r="D16" s="355"/>
      <c r="E16" s="188">
        <v>176651485</v>
      </c>
      <c r="F16" s="187">
        <v>176147512</v>
      </c>
      <c r="G16" s="187">
        <v>503973</v>
      </c>
      <c r="H16" s="187">
        <v>176382111</v>
      </c>
      <c r="I16" s="187">
        <v>175878138</v>
      </c>
      <c r="J16" s="187">
        <v>503973</v>
      </c>
      <c r="K16" s="187">
        <v>269374</v>
      </c>
      <c r="L16" s="187">
        <v>269374</v>
      </c>
      <c r="M16" s="187" t="s">
        <v>555</v>
      </c>
      <c r="N16" s="193" t="s">
        <v>555</v>
      </c>
      <c r="O16" s="187" t="s">
        <v>555</v>
      </c>
      <c r="P16" s="193" t="s">
        <v>555</v>
      </c>
      <c r="Q16" s="147" t="s">
        <v>1023</v>
      </c>
      <c r="R16" s="191"/>
      <c r="S16" s="173"/>
      <c r="T16" s="173"/>
      <c r="U16" s="173"/>
      <c r="V16" s="173"/>
    </row>
    <row r="17" spans="1:22" s="127" customFormat="1" ht="9.75" customHeight="1" x14ac:dyDescent="0.15">
      <c r="A17" s="892" t="s">
        <v>1019</v>
      </c>
      <c r="B17" s="892" t="s">
        <v>1024</v>
      </c>
      <c r="C17" s="894"/>
      <c r="D17" s="355"/>
      <c r="E17" s="188">
        <v>173951247</v>
      </c>
      <c r="F17" s="187">
        <v>173462627</v>
      </c>
      <c r="G17" s="187">
        <v>488620</v>
      </c>
      <c r="H17" s="187">
        <v>173701069</v>
      </c>
      <c r="I17" s="187">
        <v>173212449</v>
      </c>
      <c r="J17" s="187">
        <v>488620</v>
      </c>
      <c r="K17" s="187">
        <v>250178</v>
      </c>
      <c r="L17" s="187">
        <v>250178</v>
      </c>
      <c r="M17" s="187" t="s">
        <v>555</v>
      </c>
      <c r="N17" s="193" t="s">
        <v>555</v>
      </c>
      <c r="O17" s="187" t="s">
        <v>555</v>
      </c>
      <c r="P17" s="193" t="s">
        <v>555</v>
      </c>
      <c r="Q17" s="147" t="s">
        <v>1025</v>
      </c>
      <c r="R17" s="191"/>
      <c r="S17" s="173"/>
      <c r="T17" s="173"/>
      <c r="U17" s="173"/>
      <c r="V17" s="173"/>
    </row>
    <row r="18" spans="1:22" s="127" customFormat="1" ht="9.75" customHeight="1" x14ac:dyDescent="0.15">
      <c r="A18" s="892"/>
      <c r="B18" s="892"/>
      <c r="C18" s="893"/>
      <c r="D18" s="351"/>
      <c r="E18" s="188"/>
      <c r="F18" s="187"/>
      <c r="G18" s="187"/>
      <c r="H18" s="187"/>
      <c r="I18" s="187"/>
      <c r="J18" s="187"/>
      <c r="K18" s="187"/>
      <c r="L18" s="187"/>
      <c r="M18" s="187"/>
      <c r="N18" s="187"/>
      <c r="O18" s="192"/>
      <c r="P18" s="187"/>
      <c r="Q18" s="142"/>
      <c r="R18" s="164"/>
      <c r="S18" s="189"/>
      <c r="T18" s="173"/>
      <c r="U18" s="173"/>
      <c r="V18" s="173"/>
    </row>
    <row r="19" spans="1:22" s="127" customFormat="1" ht="9.75" customHeight="1" x14ac:dyDescent="0.15">
      <c r="A19" s="890" t="s">
        <v>307</v>
      </c>
      <c r="B19" s="890" t="s">
        <v>644</v>
      </c>
      <c r="C19" s="890" t="s">
        <v>1026</v>
      </c>
      <c r="D19" s="355"/>
      <c r="E19" s="188">
        <v>45962964</v>
      </c>
      <c r="F19" s="187">
        <v>45832122</v>
      </c>
      <c r="G19" s="187">
        <v>130842</v>
      </c>
      <c r="H19" s="187">
        <v>45889561</v>
      </c>
      <c r="I19" s="187">
        <v>45758719</v>
      </c>
      <c r="J19" s="187">
        <v>130842</v>
      </c>
      <c r="K19" s="187">
        <v>73403</v>
      </c>
      <c r="L19" s="187">
        <v>73403</v>
      </c>
      <c r="M19" s="187" t="s">
        <v>555</v>
      </c>
      <c r="N19" s="187" t="s">
        <v>555</v>
      </c>
      <c r="O19" s="187" t="s">
        <v>555</v>
      </c>
      <c r="P19" s="187" t="s">
        <v>555</v>
      </c>
      <c r="Q19" s="143" t="s">
        <v>645</v>
      </c>
      <c r="R19" s="191"/>
      <c r="S19" s="189"/>
      <c r="T19" s="173"/>
      <c r="U19" s="173"/>
      <c r="V19" s="173"/>
    </row>
    <row r="20" spans="1:22" s="127" customFormat="1" ht="9.75" customHeight="1" x14ac:dyDescent="0.15">
      <c r="A20" s="892" t="s">
        <v>306</v>
      </c>
      <c r="B20" s="892" t="s">
        <v>306</v>
      </c>
      <c r="C20" s="890" t="s">
        <v>1027</v>
      </c>
      <c r="D20" s="355"/>
      <c r="E20" s="188">
        <v>42433397</v>
      </c>
      <c r="F20" s="187">
        <v>42291538</v>
      </c>
      <c r="G20" s="187">
        <v>141859</v>
      </c>
      <c r="H20" s="187">
        <v>42361197</v>
      </c>
      <c r="I20" s="187">
        <v>42219338</v>
      </c>
      <c r="J20" s="187">
        <v>141859</v>
      </c>
      <c r="K20" s="187">
        <v>72200</v>
      </c>
      <c r="L20" s="187">
        <v>72200</v>
      </c>
      <c r="M20" s="187" t="s">
        <v>555</v>
      </c>
      <c r="N20" s="187" t="s">
        <v>555</v>
      </c>
      <c r="O20" s="187" t="s">
        <v>555</v>
      </c>
      <c r="P20" s="187" t="s">
        <v>555</v>
      </c>
      <c r="Q20" s="146" t="s">
        <v>643</v>
      </c>
      <c r="R20" s="191"/>
      <c r="S20" s="189"/>
      <c r="T20" s="173"/>
      <c r="U20" s="173"/>
      <c r="V20" s="173"/>
    </row>
    <row r="21" spans="1:22" s="127" customFormat="1" ht="9.75" customHeight="1" x14ac:dyDescent="0.15">
      <c r="A21" s="892" t="s">
        <v>1019</v>
      </c>
      <c r="B21" s="892" t="s">
        <v>1028</v>
      </c>
      <c r="C21" s="890" t="s">
        <v>1029</v>
      </c>
      <c r="D21" s="355"/>
      <c r="E21" s="188">
        <v>44784278</v>
      </c>
      <c r="F21" s="187">
        <v>44666958</v>
      </c>
      <c r="G21" s="187">
        <v>117320</v>
      </c>
      <c r="H21" s="187">
        <v>44728201</v>
      </c>
      <c r="I21" s="187">
        <v>44610881</v>
      </c>
      <c r="J21" s="187">
        <v>117320</v>
      </c>
      <c r="K21" s="187">
        <v>56077</v>
      </c>
      <c r="L21" s="187">
        <v>56077</v>
      </c>
      <c r="M21" s="187" t="s">
        <v>555</v>
      </c>
      <c r="N21" s="187" t="s">
        <v>555</v>
      </c>
      <c r="O21" s="187" t="s">
        <v>555</v>
      </c>
      <c r="P21" s="187" t="s">
        <v>555</v>
      </c>
      <c r="Q21" s="145" t="s">
        <v>1030</v>
      </c>
      <c r="R21" s="181"/>
      <c r="S21" s="189"/>
      <c r="T21" s="173"/>
      <c r="U21" s="173"/>
      <c r="V21" s="173"/>
    </row>
    <row r="22" spans="1:22" s="127" customFormat="1" ht="9.75" customHeight="1" x14ac:dyDescent="0.15">
      <c r="A22" s="892" t="s">
        <v>306</v>
      </c>
      <c r="B22" s="892" t="s">
        <v>306</v>
      </c>
      <c r="C22" s="890" t="s">
        <v>1031</v>
      </c>
      <c r="D22" s="355"/>
      <c r="E22" s="188">
        <v>43867385</v>
      </c>
      <c r="F22" s="187">
        <v>43749848</v>
      </c>
      <c r="G22" s="187">
        <v>117537</v>
      </c>
      <c r="H22" s="187">
        <v>43808763</v>
      </c>
      <c r="I22" s="187">
        <v>43691226</v>
      </c>
      <c r="J22" s="187">
        <v>117537</v>
      </c>
      <c r="K22" s="187">
        <v>58622</v>
      </c>
      <c r="L22" s="187">
        <v>58622</v>
      </c>
      <c r="M22" s="187" t="s">
        <v>555</v>
      </c>
      <c r="N22" s="187" t="s">
        <v>555</v>
      </c>
      <c r="O22" s="187" t="s">
        <v>555</v>
      </c>
      <c r="P22" s="187" t="s">
        <v>555</v>
      </c>
      <c r="Q22" s="144" t="s">
        <v>1032</v>
      </c>
      <c r="R22" s="181"/>
      <c r="S22" s="189"/>
      <c r="T22" s="173"/>
      <c r="U22" s="173"/>
      <c r="V22" s="173"/>
    </row>
    <row r="23" spans="1:22" s="127" customFormat="1" ht="9.75" customHeight="1" x14ac:dyDescent="0.15">
      <c r="A23" s="892" t="s">
        <v>1019</v>
      </c>
      <c r="B23" s="895" t="s">
        <v>1033</v>
      </c>
      <c r="C23" s="890" t="s">
        <v>1034</v>
      </c>
      <c r="D23" s="355"/>
      <c r="E23" s="188">
        <v>42866187</v>
      </c>
      <c r="F23" s="187">
        <v>42754283</v>
      </c>
      <c r="G23" s="187">
        <v>111904</v>
      </c>
      <c r="H23" s="187">
        <v>42802908</v>
      </c>
      <c r="I23" s="187">
        <v>42691004</v>
      </c>
      <c r="J23" s="187">
        <v>111904</v>
      </c>
      <c r="K23" s="187">
        <v>63279</v>
      </c>
      <c r="L23" s="187">
        <v>63279</v>
      </c>
      <c r="M23" s="187" t="s">
        <v>555</v>
      </c>
      <c r="N23" s="187" t="s">
        <v>555</v>
      </c>
      <c r="O23" s="187" t="s">
        <v>555</v>
      </c>
      <c r="P23" s="187" t="s">
        <v>555</v>
      </c>
      <c r="Q23" s="143" t="s">
        <v>1035</v>
      </c>
      <c r="R23" s="181"/>
      <c r="S23" s="189"/>
      <c r="T23" s="173"/>
      <c r="U23" s="173"/>
      <c r="V23" s="173"/>
    </row>
    <row r="24" spans="1:22" s="127" customFormat="1" ht="9.75" customHeight="1" x14ac:dyDescent="0.15">
      <c r="A24" s="892"/>
      <c r="B24" s="892"/>
      <c r="C24" s="893"/>
      <c r="D24" s="351"/>
      <c r="E24" s="188"/>
      <c r="F24" s="187"/>
      <c r="G24" s="187"/>
      <c r="H24" s="187"/>
      <c r="I24" s="187"/>
      <c r="J24" s="187"/>
      <c r="K24" s="187"/>
      <c r="L24" s="187"/>
      <c r="M24" s="187"/>
      <c r="N24" s="187"/>
      <c r="O24" s="192"/>
      <c r="P24" s="187"/>
      <c r="Q24" s="142"/>
      <c r="R24" s="191"/>
      <c r="S24" s="189"/>
      <c r="T24" s="173"/>
      <c r="U24" s="173"/>
      <c r="V24" s="173"/>
    </row>
    <row r="25" spans="1:22" s="127" customFormat="1" ht="9.75" customHeight="1" x14ac:dyDescent="0.15">
      <c r="A25" s="890" t="s">
        <v>307</v>
      </c>
      <c r="B25" s="890" t="s">
        <v>644</v>
      </c>
      <c r="C25" s="892" t="s">
        <v>1036</v>
      </c>
      <c r="D25" s="347"/>
      <c r="E25" s="188">
        <v>16082855</v>
      </c>
      <c r="F25" s="187">
        <v>16040393</v>
      </c>
      <c r="G25" s="187">
        <v>42462</v>
      </c>
      <c r="H25" s="187">
        <v>16058496</v>
      </c>
      <c r="I25" s="187">
        <v>16016034</v>
      </c>
      <c r="J25" s="187">
        <v>42462</v>
      </c>
      <c r="K25" s="187">
        <v>24359</v>
      </c>
      <c r="L25" s="187">
        <v>24359</v>
      </c>
      <c r="M25" s="187" t="s">
        <v>555</v>
      </c>
      <c r="N25" s="187" t="s">
        <v>555</v>
      </c>
      <c r="O25" s="187" t="s">
        <v>555</v>
      </c>
      <c r="P25" s="187" t="s">
        <v>555</v>
      </c>
      <c r="Q25" s="141" t="s">
        <v>1037</v>
      </c>
      <c r="R25" s="181"/>
      <c r="S25" s="189"/>
      <c r="T25" s="173"/>
      <c r="U25" s="173"/>
      <c r="V25" s="173"/>
    </row>
    <row r="26" spans="1:22" s="127" customFormat="1" ht="9.75" customHeight="1" x14ac:dyDescent="0.15">
      <c r="A26" s="892" t="s">
        <v>306</v>
      </c>
      <c r="B26" s="892" t="s">
        <v>306</v>
      </c>
      <c r="C26" s="892" t="s">
        <v>1038</v>
      </c>
      <c r="D26" s="347"/>
      <c r="E26" s="188">
        <v>14262017</v>
      </c>
      <c r="F26" s="187">
        <v>14221243</v>
      </c>
      <c r="G26" s="187">
        <v>40774</v>
      </c>
      <c r="H26" s="187">
        <v>14237230</v>
      </c>
      <c r="I26" s="187">
        <v>14196456</v>
      </c>
      <c r="J26" s="187">
        <v>40774</v>
      </c>
      <c r="K26" s="187">
        <v>24787</v>
      </c>
      <c r="L26" s="187">
        <v>24787</v>
      </c>
      <c r="M26" s="187" t="s">
        <v>555</v>
      </c>
      <c r="N26" s="187" t="s">
        <v>555</v>
      </c>
      <c r="O26" s="187" t="s">
        <v>555</v>
      </c>
      <c r="P26" s="187" t="s">
        <v>555</v>
      </c>
      <c r="Q26" s="136" t="s">
        <v>1039</v>
      </c>
      <c r="R26" s="181"/>
      <c r="S26" s="189"/>
      <c r="T26" s="173"/>
      <c r="U26" s="173"/>
      <c r="V26" s="173"/>
    </row>
    <row r="27" spans="1:22" s="127" customFormat="1" ht="9.75" customHeight="1" x14ac:dyDescent="0.15">
      <c r="A27" s="892" t="s">
        <v>306</v>
      </c>
      <c r="B27" s="892" t="s">
        <v>306</v>
      </c>
      <c r="C27" s="892" t="s">
        <v>1040</v>
      </c>
      <c r="D27" s="347"/>
      <c r="E27" s="188">
        <v>15618092</v>
      </c>
      <c r="F27" s="187">
        <v>15570486</v>
      </c>
      <c r="G27" s="187">
        <v>47606</v>
      </c>
      <c r="H27" s="187">
        <v>15593835</v>
      </c>
      <c r="I27" s="187">
        <v>15546229</v>
      </c>
      <c r="J27" s="187">
        <v>47606</v>
      </c>
      <c r="K27" s="187">
        <v>24257</v>
      </c>
      <c r="L27" s="187">
        <v>24257</v>
      </c>
      <c r="M27" s="187" t="s">
        <v>555</v>
      </c>
      <c r="N27" s="187" t="s">
        <v>555</v>
      </c>
      <c r="O27" s="187" t="s">
        <v>555</v>
      </c>
      <c r="P27" s="190" t="s">
        <v>555</v>
      </c>
      <c r="Q27" s="136" t="s">
        <v>1041</v>
      </c>
      <c r="R27" s="181"/>
      <c r="S27" s="189"/>
      <c r="T27" s="173"/>
      <c r="U27" s="173"/>
      <c r="V27" s="173"/>
    </row>
    <row r="28" spans="1:22" s="127" customFormat="1" ht="9.75" customHeight="1" x14ac:dyDescent="0.15">
      <c r="A28" s="892" t="s">
        <v>306</v>
      </c>
      <c r="B28" s="892" t="s">
        <v>306</v>
      </c>
      <c r="C28" s="892" t="s">
        <v>1042</v>
      </c>
      <c r="D28" s="347"/>
      <c r="E28" s="188">
        <v>14919104</v>
      </c>
      <c r="F28" s="187">
        <v>14877302</v>
      </c>
      <c r="G28" s="187">
        <v>41802</v>
      </c>
      <c r="H28" s="187">
        <v>14895744</v>
      </c>
      <c r="I28" s="187">
        <v>14853942</v>
      </c>
      <c r="J28" s="187">
        <v>41802</v>
      </c>
      <c r="K28" s="187">
        <v>23360</v>
      </c>
      <c r="L28" s="187">
        <v>23360</v>
      </c>
      <c r="M28" s="187" t="s">
        <v>555</v>
      </c>
      <c r="N28" s="187" t="s">
        <v>555</v>
      </c>
      <c r="O28" s="187" t="s">
        <v>555</v>
      </c>
      <c r="P28" s="187" t="s">
        <v>555</v>
      </c>
      <c r="Q28" s="136" t="s">
        <v>1043</v>
      </c>
      <c r="R28" s="181"/>
      <c r="S28" s="189"/>
      <c r="T28" s="173"/>
      <c r="U28" s="173"/>
      <c r="V28" s="173"/>
    </row>
    <row r="29" spans="1:22" s="127" customFormat="1" ht="9.75" customHeight="1" x14ac:dyDescent="0.15">
      <c r="A29" s="892" t="s">
        <v>1019</v>
      </c>
      <c r="B29" s="895" t="s">
        <v>1028</v>
      </c>
      <c r="C29" s="892" t="s">
        <v>1044</v>
      </c>
      <c r="D29" s="347"/>
      <c r="E29" s="188">
        <v>13744194</v>
      </c>
      <c r="F29" s="187">
        <v>13696558</v>
      </c>
      <c r="G29" s="187">
        <v>47636</v>
      </c>
      <c r="H29" s="187">
        <v>13721662</v>
      </c>
      <c r="I29" s="187">
        <v>13674026</v>
      </c>
      <c r="J29" s="187">
        <v>47636</v>
      </c>
      <c r="K29" s="187">
        <v>22532</v>
      </c>
      <c r="L29" s="187">
        <v>22532</v>
      </c>
      <c r="M29" s="187" t="s">
        <v>555</v>
      </c>
      <c r="N29" s="187" t="s">
        <v>555</v>
      </c>
      <c r="O29" s="187" t="s">
        <v>555</v>
      </c>
      <c r="P29" s="187" t="s">
        <v>555</v>
      </c>
      <c r="Q29" s="136" t="s">
        <v>1045</v>
      </c>
      <c r="R29" s="181"/>
      <c r="S29" s="189"/>
      <c r="T29" s="173"/>
      <c r="U29" s="173"/>
      <c r="V29" s="173"/>
    </row>
    <row r="30" spans="1:22" s="127" customFormat="1" ht="9.75" customHeight="1" x14ac:dyDescent="0.15">
      <c r="A30" s="892" t="s">
        <v>306</v>
      </c>
      <c r="B30" s="892" t="s">
        <v>306</v>
      </c>
      <c r="C30" s="892" t="s">
        <v>1046</v>
      </c>
      <c r="D30" s="347"/>
      <c r="E30" s="188">
        <v>13770099</v>
      </c>
      <c r="F30" s="187">
        <v>13717678</v>
      </c>
      <c r="G30" s="187">
        <v>52421</v>
      </c>
      <c r="H30" s="187">
        <v>13743791</v>
      </c>
      <c r="I30" s="187">
        <v>13691370</v>
      </c>
      <c r="J30" s="187">
        <v>52421</v>
      </c>
      <c r="K30" s="187">
        <v>26308</v>
      </c>
      <c r="L30" s="187">
        <v>26308</v>
      </c>
      <c r="M30" s="187" t="s">
        <v>555</v>
      </c>
      <c r="N30" s="187" t="s">
        <v>555</v>
      </c>
      <c r="O30" s="187" t="s">
        <v>555</v>
      </c>
      <c r="P30" s="187" t="s">
        <v>555</v>
      </c>
      <c r="Q30" s="136" t="s">
        <v>649</v>
      </c>
      <c r="R30" s="181"/>
      <c r="S30" s="189"/>
      <c r="T30" s="173"/>
      <c r="U30" s="173"/>
      <c r="V30" s="173"/>
    </row>
    <row r="31" spans="1:22" s="127" customFormat="1" ht="9.75" customHeight="1" x14ac:dyDescent="0.15">
      <c r="A31" s="892" t="s">
        <v>306</v>
      </c>
      <c r="B31" s="892" t="s">
        <v>306</v>
      </c>
      <c r="C31" s="892" t="s">
        <v>1047</v>
      </c>
      <c r="D31" s="347"/>
      <c r="E31" s="188">
        <v>14896192</v>
      </c>
      <c r="F31" s="187">
        <v>14860174</v>
      </c>
      <c r="G31" s="187">
        <v>36018</v>
      </c>
      <c r="H31" s="187">
        <v>14878102</v>
      </c>
      <c r="I31" s="187">
        <v>14842084</v>
      </c>
      <c r="J31" s="187">
        <v>36018</v>
      </c>
      <c r="K31" s="187">
        <v>18090</v>
      </c>
      <c r="L31" s="187">
        <v>18090</v>
      </c>
      <c r="M31" s="187" t="s">
        <v>555</v>
      </c>
      <c r="N31" s="187" t="s">
        <v>555</v>
      </c>
      <c r="O31" s="187" t="s">
        <v>555</v>
      </c>
      <c r="P31" s="187" t="s">
        <v>555</v>
      </c>
      <c r="Q31" s="136" t="s">
        <v>1048</v>
      </c>
      <c r="R31" s="181"/>
      <c r="S31" s="173"/>
      <c r="T31" s="173"/>
      <c r="U31" s="173"/>
      <c r="V31" s="173"/>
    </row>
    <row r="32" spans="1:22" s="127" customFormat="1" ht="9.75" customHeight="1" x14ac:dyDescent="0.15">
      <c r="A32" s="892" t="s">
        <v>306</v>
      </c>
      <c r="B32" s="892" t="s">
        <v>306</v>
      </c>
      <c r="C32" s="892" t="s">
        <v>1049</v>
      </c>
      <c r="D32" s="347"/>
      <c r="E32" s="188">
        <v>15759681</v>
      </c>
      <c r="F32" s="187">
        <v>15715269</v>
      </c>
      <c r="G32" s="187">
        <v>44412</v>
      </c>
      <c r="H32" s="187">
        <v>15738710</v>
      </c>
      <c r="I32" s="187">
        <v>15694298</v>
      </c>
      <c r="J32" s="187">
        <v>44412</v>
      </c>
      <c r="K32" s="187">
        <v>20971</v>
      </c>
      <c r="L32" s="187">
        <v>20971</v>
      </c>
      <c r="M32" s="187" t="s">
        <v>555</v>
      </c>
      <c r="N32" s="187" t="s">
        <v>555</v>
      </c>
      <c r="O32" s="187" t="s">
        <v>555</v>
      </c>
      <c r="P32" s="187" t="s">
        <v>555</v>
      </c>
      <c r="Q32" s="136" t="s">
        <v>1050</v>
      </c>
      <c r="R32" s="181"/>
      <c r="S32" s="173"/>
      <c r="T32" s="173"/>
      <c r="U32" s="173"/>
      <c r="V32" s="173"/>
    </row>
    <row r="33" spans="1:25" s="127" customFormat="1" ht="9.75" customHeight="1" x14ac:dyDescent="0.15">
      <c r="A33" s="892" t="s">
        <v>306</v>
      </c>
      <c r="B33" s="892" t="s">
        <v>306</v>
      </c>
      <c r="C33" s="892" t="s">
        <v>1051</v>
      </c>
      <c r="D33" s="347"/>
      <c r="E33" s="188">
        <v>14128405</v>
      </c>
      <c r="F33" s="187">
        <v>14091515</v>
      </c>
      <c r="G33" s="187">
        <v>36890</v>
      </c>
      <c r="H33" s="187">
        <v>14111389</v>
      </c>
      <c r="I33" s="187">
        <v>14074499</v>
      </c>
      <c r="J33" s="187">
        <v>36890</v>
      </c>
      <c r="K33" s="187">
        <v>17016</v>
      </c>
      <c r="L33" s="187">
        <v>17016</v>
      </c>
      <c r="M33" s="187" t="s">
        <v>555</v>
      </c>
      <c r="N33" s="187" t="s">
        <v>555</v>
      </c>
      <c r="O33" s="187" t="s">
        <v>555</v>
      </c>
      <c r="P33" s="187" t="s">
        <v>555</v>
      </c>
      <c r="Q33" s="136" t="s">
        <v>1052</v>
      </c>
      <c r="R33" s="181"/>
      <c r="S33" s="173"/>
      <c r="T33" s="173"/>
      <c r="U33" s="173"/>
      <c r="V33" s="173"/>
    </row>
    <row r="34" spans="1:25" s="127" customFormat="1" ht="9.75" customHeight="1" x14ac:dyDescent="0.15">
      <c r="A34" s="892" t="s">
        <v>306</v>
      </c>
      <c r="B34" s="892" t="s">
        <v>306</v>
      </c>
      <c r="C34" s="896" t="s">
        <v>1053</v>
      </c>
      <c r="D34" s="347"/>
      <c r="E34" s="188">
        <v>13845192</v>
      </c>
      <c r="F34" s="187">
        <v>13811345</v>
      </c>
      <c r="G34" s="187">
        <v>33847</v>
      </c>
      <c r="H34" s="187">
        <v>13816155</v>
      </c>
      <c r="I34" s="187">
        <v>13782308</v>
      </c>
      <c r="J34" s="187">
        <v>33847</v>
      </c>
      <c r="K34" s="187">
        <v>29037</v>
      </c>
      <c r="L34" s="187">
        <v>29037</v>
      </c>
      <c r="M34" s="187" t="s">
        <v>555</v>
      </c>
      <c r="N34" s="187" t="s">
        <v>555</v>
      </c>
      <c r="O34" s="187" t="s">
        <v>555</v>
      </c>
      <c r="P34" s="187" t="s">
        <v>555</v>
      </c>
      <c r="Q34" s="136" t="s">
        <v>1054</v>
      </c>
      <c r="R34" s="181"/>
      <c r="S34" s="173"/>
      <c r="T34" s="173"/>
      <c r="U34" s="173"/>
      <c r="V34" s="173"/>
    </row>
    <row r="35" spans="1:25" s="127" customFormat="1" ht="9.75" customHeight="1" x14ac:dyDescent="0.15">
      <c r="A35" s="892" t="s">
        <v>306</v>
      </c>
      <c r="B35" s="892" t="s">
        <v>306</v>
      </c>
      <c r="C35" s="896" t="s">
        <v>1055</v>
      </c>
      <c r="D35" s="347"/>
      <c r="E35" s="188">
        <v>14408922</v>
      </c>
      <c r="F35" s="187">
        <v>14367522</v>
      </c>
      <c r="G35" s="187">
        <v>41400</v>
      </c>
      <c r="H35" s="187">
        <v>14396709</v>
      </c>
      <c r="I35" s="187">
        <v>14355309</v>
      </c>
      <c r="J35" s="187">
        <v>41400</v>
      </c>
      <c r="K35" s="187">
        <v>12213</v>
      </c>
      <c r="L35" s="187">
        <v>12213</v>
      </c>
      <c r="M35" s="187" t="s">
        <v>555</v>
      </c>
      <c r="N35" s="187" t="s">
        <v>555</v>
      </c>
      <c r="O35" s="187" t="s">
        <v>555</v>
      </c>
      <c r="P35" s="187" t="s">
        <v>555</v>
      </c>
      <c r="Q35" s="136" t="s">
        <v>1056</v>
      </c>
      <c r="R35" s="181"/>
      <c r="S35" s="173"/>
      <c r="T35" s="173"/>
      <c r="U35" s="173"/>
      <c r="V35" s="173"/>
    </row>
    <row r="36" spans="1:25" s="127" customFormat="1" ht="9.75" customHeight="1" x14ac:dyDescent="0.15">
      <c r="A36" s="892" t="s">
        <v>306</v>
      </c>
      <c r="B36" s="892" t="s">
        <v>306</v>
      </c>
      <c r="C36" s="896" t="s">
        <v>1057</v>
      </c>
      <c r="D36" s="347"/>
      <c r="E36" s="188">
        <v>15613271</v>
      </c>
      <c r="F36" s="187">
        <v>15570981</v>
      </c>
      <c r="G36" s="187">
        <v>42290</v>
      </c>
      <c r="H36" s="187">
        <v>15595899</v>
      </c>
      <c r="I36" s="187">
        <v>15553609</v>
      </c>
      <c r="J36" s="187">
        <v>42290</v>
      </c>
      <c r="K36" s="187">
        <v>17372</v>
      </c>
      <c r="L36" s="187">
        <v>17372</v>
      </c>
      <c r="M36" s="187" t="s">
        <v>555</v>
      </c>
      <c r="N36" s="187" t="s">
        <v>555</v>
      </c>
      <c r="O36" s="187" t="s">
        <v>555</v>
      </c>
      <c r="P36" s="187" t="s">
        <v>555</v>
      </c>
      <c r="Q36" s="136" t="s">
        <v>1058</v>
      </c>
      <c r="R36" s="181"/>
      <c r="S36" s="173"/>
      <c r="T36" s="173"/>
      <c r="U36" s="173"/>
      <c r="V36" s="173"/>
    </row>
    <row r="37" spans="1:25" s="127" customFormat="1" ht="9.75" customHeight="1" x14ac:dyDescent="0.15">
      <c r="A37" s="892" t="s">
        <v>1019</v>
      </c>
      <c r="B37" s="895" t="s">
        <v>1033</v>
      </c>
      <c r="C37" s="892" t="s">
        <v>1059</v>
      </c>
      <c r="D37" s="347"/>
      <c r="E37" s="188">
        <v>15292984</v>
      </c>
      <c r="F37" s="187">
        <v>15260170</v>
      </c>
      <c r="G37" s="187">
        <v>32814</v>
      </c>
      <c r="H37" s="187">
        <v>15271857</v>
      </c>
      <c r="I37" s="187">
        <v>15239043</v>
      </c>
      <c r="J37" s="187">
        <v>32814</v>
      </c>
      <c r="K37" s="187">
        <v>21127</v>
      </c>
      <c r="L37" s="187">
        <v>21127</v>
      </c>
      <c r="M37" s="187" t="s">
        <v>555</v>
      </c>
      <c r="N37" s="187" t="s">
        <v>555</v>
      </c>
      <c r="O37" s="187" t="s">
        <v>555</v>
      </c>
      <c r="P37" s="187" t="s">
        <v>555</v>
      </c>
      <c r="Q37" s="141" t="s">
        <v>1060</v>
      </c>
      <c r="R37" s="181"/>
      <c r="S37" s="173"/>
      <c r="T37" s="173"/>
      <c r="U37" s="173"/>
      <c r="V37" s="173"/>
    </row>
    <row r="38" spans="1:25" s="127" customFormat="1" ht="9.75" customHeight="1" x14ac:dyDescent="0.15">
      <c r="A38" s="892" t="s">
        <v>306</v>
      </c>
      <c r="B38" s="892" t="s">
        <v>306</v>
      </c>
      <c r="C38" s="892" t="s">
        <v>1061</v>
      </c>
      <c r="D38" s="347"/>
      <c r="E38" s="188">
        <v>13430745</v>
      </c>
      <c r="F38" s="187">
        <v>13389618</v>
      </c>
      <c r="G38" s="187">
        <v>41127</v>
      </c>
      <c r="H38" s="187">
        <v>13408567</v>
      </c>
      <c r="I38" s="187">
        <v>13367440</v>
      </c>
      <c r="J38" s="187">
        <v>41127</v>
      </c>
      <c r="K38" s="187">
        <v>22178</v>
      </c>
      <c r="L38" s="187">
        <v>22178</v>
      </c>
      <c r="M38" s="187" t="s">
        <v>555</v>
      </c>
      <c r="N38" s="187" t="s">
        <v>555</v>
      </c>
      <c r="O38" s="187" t="s">
        <v>555</v>
      </c>
      <c r="P38" s="187" t="s">
        <v>555</v>
      </c>
      <c r="Q38" s="136" t="s">
        <v>646</v>
      </c>
      <c r="R38" s="181"/>
      <c r="S38" s="173"/>
      <c r="T38" s="173"/>
      <c r="U38" s="173"/>
      <c r="V38" s="173"/>
    </row>
    <row r="39" spans="1:25" s="127" customFormat="1" ht="9.75" customHeight="1" x14ac:dyDescent="0.15">
      <c r="A39" s="897" t="s">
        <v>306</v>
      </c>
      <c r="B39" s="897" t="s">
        <v>306</v>
      </c>
      <c r="C39" s="898" t="s">
        <v>1062</v>
      </c>
      <c r="D39" s="345"/>
      <c r="E39" s="186">
        <v>14142458</v>
      </c>
      <c r="F39" s="185">
        <v>14104495</v>
      </c>
      <c r="G39" s="185">
        <v>37963</v>
      </c>
      <c r="H39" s="185">
        <v>14122484</v>
      </c>
      <c r="I39" s="185">
        <v>14084521</v>
      </c>
      <c r="J39" s="185">
        <v>37963</v>
      </c>
      <c r="K39" s="185">
        <v>19974</v>
      </c>
      <c r="L39" s="185">
        <v>19974</v>
      </c>
      <c r="M39" s="185" t="s">
        <v>555</v>
      </c>
      <c r="N39" s="185" t="s">
        <v>555</v>
      </c>
      <c r="O39" s="185" t="s">
        <v>555</v>
      </c>
      <c r="P39" s="185" t="s">
        <v>555</v>
      </c>
      <c r="Q39" s="132" t="s">
        <v>1041</v>
      </c>
      <c r="R39" s="181"/>
      <c r="S39" s="173"/>
      <c r="T39" s="173"/>
      <c r="U39" s="173"/>
      <c r="V39" s="173"/>
    </row>
    <row r="40" spans="1:25" s="127" customFormat="1" ht="9.75" customHeight="1" x14ac:dyDescent="0.15">
      <c r="A40" s="184"/>
      <c r="B40" s="184"/>
      <c r="C40" s="191"/>
      <c r="D40" s="184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2"/>
      <c r="R40" s="181"/>
      <c r="S40" s="173"/>
      <c r="T40" s="173"/>
      <c r="U40" s="173"/>
      <c r="V40" s="173"/>
    </row>
    <row r="41" spans="1:25" s="178" customFormat="1" ht="9.75" customHeight="1" x14ac:dyDescent="0.15">
      <c r="A41" s="180"/>
      <c r="B41" s="180"/>
      <c r="C41" s="180"/>
      <c r="D41" s="180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3"/>
      <c r="T41" s="173"/>
      <c r="U41" s="173"/>
      <c r="V41" s="173"/>
    </row>
    <row r="42" spans="1:25" s="173" customFormat="1" ht="12.75" customHeight="1" x14ac:dyDescent="0.15">
      <c r="A42" s="177" t="s">
        <v>265</v>
      </c>
      <c r="B42" s="829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6" t="s">
        <v>264</v>
      </c>
      <c r="U42" s="175"/>
      <c r="V42" s="174"/>
      <c r="W42" s="174"/>
      <c r="X42" s="174"/>
      <c r="Y42" s="174"/>
    </row>
    <row r="43" spans="1:25" s="149" customFormat="1" ht="10.5" customHeight="1" x14ac:dyDescent="0.15">
      <c r="A43" s="1008" t="s">
        <v>638</v>
      </c>
      <c r="B43" s="1008"/>
      <c r="C43" s="1008"/>
      <c r="D43" s="1009"/>
      <c r="E43" s="155"/>
      <c r="F43" s="1012"/>
      <c r="G43" s="1012"/>
      <c r="H43" s="1012"/>
      <c r="I43" s="1012"/>
      <c r="J43" s="1012"/>
      <c r="K43" s="1012"/>
      <c r="L43" s="1012"/>
      <c r="M43" s="1012"/>
      <c r="N43" s="1012"/>
      <c r="O43" s="1012"/>
      <c r="P43" s="1012"/>
      <c r="Q43" s="1012"/>
      <c r="R43" s="1012"/>
      <c r="S43" s="172"/>
      <c r="T43" s="171"/>
      <c r="U43" s="1004" t="s">
        <v>1063</v>
      </c>
      <c r="V43" s="150"/>
      <c r="W43" s="150"/>
      <c r="X43" s="150"/>
      <c r="Y43" s="150"/>
    </row>
    <row r="44" spans="1:25" s="149" customFormat="1" ht="11.45" customHeight="1" x14ac:dyDescent="0.15">
      <c r="A44" s="1010"/>
      <c r="B44" s="1010"/>
      <c r="C44" s="1010"/>
      <c r="D44" s="1011"/>
      <c r="E44" s="155" t="s">
        <v>263</v>
      </c>
      <c r="F44" s="170"/>
      <c r="G44" s="842"/>
      <c r="H44" s="166" t="s">
        <v>262</v>
      </c>
      <c r="I44" s="841"/>
      <c r="J44" s="169"/>
      <c r="K44" s="166" t="s">
        <v>261</v>
      </c>
      <c r="L44" s="841"/>
      <c r="M44" s="842"/>
      <c r="N44" s="166" t="s">
        <v>260</v>
      </c>
      <c r="O44" s="168"/>
      <c r="P44" s="167"/>
      <c r="Q44" s="166" t="s">
        <v>1064</v>
      </c>
      <c r="R44" s="841"/>
      <c r="S44" s="165"/>
      <c r="T44" s="154" t="s">
        <v>259</v>
      </c>
      <c r="U44" s="1005"/>
      <c r="V44" s="164"/>
      <c r="W44" s="150"/>
      <c r="X44" s="150"/>
      <c r="Y44" s="150"/>
    </row>
    <row r="45" spans="1:25" s="149" customFormat="1" ht="21" customHeight="1" x14ac:dyDescent="0.15">
      <c r="A45" s="1010"/>
      <c r="B45" s="1010"/>
      <c r="C45" s="1010"/>
      <c r="D45" s="1011"/>
      <c r="E45" s="155"/>
      <c r="F45" s="163"/>
      <c r="G45" s="844"/>
      <c r="H45" s="155" t="s">
        <v>258</v>
      </c>
      <c r="I45" s="845"/>
      <c r="J45" s="162"/>
      <c r="K45" s="155" t="s">
        <v>258</v>
      </c>
      <c r="L45" s="161"/>
      <c r="M45" s="160"/>
      <c r="N45" s="155" t="s">
        <v>257</v>
      </c>
      <c r="O45" s="159"/>
      <c r="P45" s="844"/>
      <c r="Q45" s="153" t="s">
        <v>257</v>
      </c>
      <c r="R45" s="158"/>
      <c r="S45" s="157"/>
      <c r="T45" s="847" t="s">
        <v>1065</v>
      </c>
      <c r="U45" s="1005"/>
      <c r="V45" s="150"/>
      <c r="W45" s="150"/>
      <c r="X45" s="150"/>
      <c r="Y45" s="150"/>
    </row>
    <row r="46" spans="1:25" s="149" customFormat="1" ht="15" customHeight="1" x14ac:dyDescent="0.15">
      <c r="A46" s="1010"/>
      <c r="B46" s="1010"/>
      <c r="C46" s="1010"/>
      <c r="D46" s="1011"/>
      <c r="E46" s="155" t="s">
        <v>1066</v>
      </c>
      <c r="F46" s="156" t="s">
        <v>1009</v>
      </c>
      <c r="G46" s="156" t="s">
        <v>1067</v>
      </c>
      <c r="H46" s="155" t="s">
        <v>1068</v>
      </c>
      <c r="I46" s="154" t="s">
        <v>1007</v>
      </c>
      <c r="J46" s="154" t="s">
        <v>1069</v>
      </c>
      <c r="K46" s="1002" t="s">
        <v>256</v>
      </c>
      <c r="L46" s="154" t="s">
        <v>1009</v>
      </c>
      <c r="M46" s="154" t="s">
        <v>1008</v>
      </c>
      <c r="N46" s="1002" t="s">
        <v>1011</v>
      </c>
      <c r="O46" s="154" t="s">
        <v>1009</v>
      </c>
      <c r="P46" s="154" t="s">
        <v>1010</v>
      </c>
      <c r="Q46" s="1002" t="s">
        <v>255</v>
      </c>
      <c r="R46" s="154" t="s">
        <v>1009</v>
      </c>
      <c r="S46" s="154" t="s">
        <v>1010</v>
      </c>
      <c r="T46" s="154" t="s">
        <v>1010</v>
      </c>
      <c r="U46" s="1005"/>
      <c r="V46" s="150"/>
      <c r="W46" s="150"/>
      <c r="X46" s="150"/>
      <c r="Y46" s="150"/>
    </row>
    <row r="47" spans="1:25" s="149" customFormat="1" ht="14.25" customHeight="1" x14ac:dyDescent="0.15">
      <c r="A47" s="1010"/>
      <c r="B47" s="1010"/>
      <c r="C47" s="1010"/>
      <c r="D47" s="1011"/>
      <c r="E47" s="1002"/>
      <c r="F47" s="1002" t="s">
        <v>1015</v>
      </c>
      <c r="G47" s="1002" t="s">
        <v>1070</v>
      </c>
      <c r="H47" s="153" t="s">
        <v>63</v>
      </c>
      <c r="I47" s="1002" t="s">
        <v>1071</v>
      </c>
      <c r="J47" s="1002" t="s">
        <v>1013</v>
      </c>
      <c r="K47" s="1002"/>
      <c r="L47" s="1002" t="s">
        <v>1071</v>
      </c>
      <c r="M47" s="1002" t="s">
        <v>1072</v>
      </c>
      <c r="N47" s="1002"/>
      <c r="O47" s="1002" t="s">
        <v>1012</v>
      </c>
      <c r="P47" s="1002" t="s">
        <v>1070</v>
      </c>
      <c r="Q47" s="1002"/>
      <c r="R47" s="1002" t="s">
        <v>1015</v>
      </c>
      <c r="S47" s="1002" t="s">
        <v>1072</v>
      </c>
      <c r="T47" s="1002" t="s">
        <v>1070</v>
      </c>
      <c r="U47" s="1005"/>
      <c r="V47" s="150"/>
      <c r="W47" s="150"/>
      <c r="X47" s="150"/>
      <c r="Y47" s="150"/>
    </row>
    <row r="48" spans="1:25" s="149" customFormat="1" ht="11.45" customHeight="1" x14ac:dyDescent="0.15">
      <c r="A48" s="1012"/>
      <c r="B48" s="1012"/>
      <c r="C48" s="1012"/>
      <c r="D48" s="1013"/>
      <c r="E48" s="1006"/>
      <c r="F48" s="1003"/>
      <c r="G48" s="1003"/>
      <c r="H48" s="847"/>
      <c r="I48" s="1003"/>
      <c r="J48" s="1003"/>
      <c r="K48" s="847" t="s">
        <v>1073</v>
      </c>
      <c r="L48" s="1003"/>
      <c r="M48" s="1003"/>
      <c r="N48" s="152" t="s">
        <v>1074</v>
      </c>
      <c r="O48" s="1003"/>
      <c r="P48" s="1003"/>
      <c r="Q48" s="847" t="s">
        <v>1073</v>
      </c>
      <c r="R48" s="1003"/>
      <c r="S48" s="1003"/>
      <c r="T48" s="1003"/>
      <c r="U48" s="151"/>
      <c r="V48" s="150"/>
      <c r="W48" s="150"/>
      <c r="X48" s="150"/>
      <c r="Y48" s="150"/>
    </row>
    <row r="49" spans="1:25" s="127" customFormat="1" ht="9.75" customHeight="1" x14ac:dyDescent="0.15">
      <c r="A49" s="889" t="s">
        <v>307</v>
      </c>
      <c r="B49" s="890" t="s">
        <v>1016</v>
      </c>
      <c r="C49" s="891"/>
      <c r="D49" s="362"/>
      <c r="E49" s="140">
        <v>15709740</v>
      </c>
      <c r="F49" s="138">
        <v>15598147</v>
      </c>
      <c r="G49" s="138">
        <v>111593</v>
      </c>
      <c r="H49" s="138">
        <v>11321998</v>
      </c>
      <c r="I49" s="138">
        <v>11254571</v>
      </c>
      <c r="J49" s="138">
        <v>67427</v>
      </c>
      <c r="K49" s="138">
        <v>10480</v>
      </c>
      <c r="L49" s="138">
        <v>10480</v>
      </c>
      <c r="M49" s="138" t="s">
        <v>555</v>
      </c>
      <c r="N49" s="138">
        <v>404</v>
      </c>
      <c r="O49" s="138" t="s">
        <v>555</v>
      </c>
      <c r="P49" s="138">
        <v>404</v>
      </c>
      <c r="Q49" s="138">
        <v>4340379</v>
      </c>
      <c r="R49" s="138">
        <v>4333096</v>
      </c>
      <c r="S49" s="138">
        <v>7283</v>
      </c>
      <c r="T49" s="137">
        <v>36479</v>
      </c>
      <c r="U49" s="148" t="s">
        <v>1075</v>
      </c>
      <c r="V49" s="131"/>
      <c r="W49" s="130"/>
      <c r="X49" s="130"/>
      <c r="Y49" s="129"/>
    </row>
    <row r="50" spans="1:25" s="127" customFormat="1" ht="9.75" customHeight="1" x14ac:dyDescent="0.15">
      <c r="A50" s="892" t="s">
        <v>306</v>
      </c>
      <c r="B50" s="890">
        <v>28</v>
      </c>
      <c r="C50" s="891"/>
      <c r="D50" s="362"/>
      <c r="E50" s="140">
        <v>14076605</v>
      </c>
      <c r="F50" s="138">
        <v>13964669</v>
      </c>
      <c r="G50" s="138">
        <v>111936</v>
      </c>
      <c r="H50" s="138">
        <v>10371286</v>
      </c>
      <c r="I50" s="138">
        <v>10310222</v>
      </c>
      <c r="J50" s="138">
        <v>61064</v>
      </c>
      <c r="K50" s="138">
        <v>9626</v>
      </c>
      <c r="L50" s="138">
        <v>9626</v>
      </c>
      <c r="M50" s="138" t="s">
        <v>555</v>
      </c>
      <c r="N50" s="138" t="s">
        <v>555</v>
      </c>
      <c r="O50" s="138" t="s">
        <v>555</v>
      </c>
      <c r="P50" s="138" t="s">
        <v>555</v>
      </c>
      <c r="Q50" s="138">
        <v>3658995</v>
      </c>
      <c r="R50" s="138">
        <v>3644821</v>
      </c>
      <c r="S50" s="138">
        <v>14174</v>
      </c>
      <c r="T50" s="137">
        <v>36698</v>
      </c>
      <c r="U50" s="148" t="s">
        <v>1076</v>
      </c>
      <c r="V50" s="131"/>
      <c r="W50" s="130"/>
      <c r="X50" s="130"/>
      <c r="Y50" s="129"/>
    </row>
    <row r="51" spans="1:25" s="127" customFormat="1" ht="9.75" customHeight="1" x14ac:dyDescent="0.15">
      <c r="A51" s="892" t="s">
        <v>306</v>
      </c>
      <c r="B51" s="890">
        <v>29</v>
      </c>
      <c r="C51" s="891"/>
      <c r="D51" s="362"/>
      <c r="E51" s="140">
        <v>13662704</v>
      </c>
      <c r="F51" s="138">
        <v>13554898</v>
      </c>
      <c r="G51" s="138">
        <v>107806</v>
      </c>
      <c r="H51" s="138">
        <v>10286517</v>
      </c>
      <c r="I51" s="138">
        <v>10229574</v>
      </c>
      <c r="J51" s="138">
        <v>56943</v>
      </c>
      <c r="K51" s="138">
        <v>9471</v>
      </c>
      <c r="L51" s="138">
        <v>9471</v>
      </c>
      <c r="M51" s="138" t="s">
        <v>555</v>
      </c>
      <c r="N51" s="138" t="s">
        <v>555</v>
      </c>
      <c r="O51" s="138" t="s">
        <v>555</v>
      </c>
      <c r="P51" s="138" t="s">
        <v>555</v>
      </c>
      <c r="Q51" s="138">
        <v>3330939</v>
      </c>
      <c r="R51" s="138">
        <v>3315853</v>
      </c>
      <c r="S51" s="138">
        <v>15086</v>
      </c>
      <c r="T51" s="137">
        <v>35777</v>
      </c>
      <c r="U51" s="148" t="s">
        <v>1077</v>
      </c>
      <c r="V51" s="131"/>
      <c r="W51" s="130"/>
      <c r="X51" s="130"/>
      <c r="Y51" s="129"/>
    </row>
    <row r="52" spans="1:25" s="127" customFormat="1" ht="9.75" customHeight="1" x14ac:dyDescent="0.15">
      <c r="A52" s="892" t="s">
        <v>306</v>
      </c>
      <c r="B52" s="890">
        <v>30</v>
      </c>
      <c r="C52" s="891"/>
      <c r="D52" s="362"/>
      <c r="E52" s="140">
        <v>12659407</v>
      </c>
      <c r="F52" s="138">
        <v>12587807</v>
      </c>
      <c r="G52" s="138">
        <v>71600</v>
      </c>
      <c r="H52" s="138">
        <v>9365920</v>
      </c>
      <c r="I52" s="138">
        <v>9338176</v>
      </c>
      <c r="J52" s="138">
        <v>27744</v>
      </c>
      <c r="K52" s="138">
        <v>8692</v>
      </c>
      <c r="L52" s="138">
        <v>8692</v>
      </c>
      <c r="M52" s="138" t="s">
        <v>555</v>
      </c>
      <c r="N52" s="138" t="s">
        <v>555</v>
      </c>
      <c r="O52" s="138" t="s">
        <v>555</v>
      </c>
      <c r="P52" s="138" t="s">
        <v>555</v>
      </c>
      <c r="Q52" s="138">
        <v>3250976</v>
      </c>
      <c r="R52" s="138">
        <v>3240939</v>
      </c>
      <c r="S52" s="138">
        <v>10037</v>
      </c>
      <c r="T52" s="137">
        <v>33819</v>
      </c>
      <c r="U52" s="148" t="s">
        <v>1018</v>
      </c>
      <c r="V52" s="131"/>
      <c r="W52" s="130"/>
      <c r="X52" s="130"/>
      <c r="Y52" s="129"/>
    </row>
    <row r="53" spans="1:25" s="127" customFormat="1" ht="9.75" customHeight="1" x14ac:dyDescent="0.15">
      <c r="A53" s="892" t="s">
        <v>1019</v>
      </c>
      <c r="B53" s="892" t="s">
        <v>1078</v>
      </c>
      <c r="C53" s="891"/>
      <c r="D53" s="362"/>
      <c r="E53" s="140">
        <v>11745857</v>
      </c>
      <c r="F53" s="138">
        <v>11672724</v>
      </c>
      <c r="G53" s="138">
        <v>73133</v>
      </c>
      <c r="H53" s="138">
        <v>9867893</v>
      </c>
      <c r="I53" s="138">
        <v>9830995</v>
      </c>
      <c r="J53" s="138">
        <v>36898</v>
      </c>
      <c r="K53" s="138">
        <v>12293</v>
      </c>
      <c r="L53" s="138">
        <v>12293</v>
      </c>
      <c r="M53" s="138" t="s">
        <v>555</v>
      </c>
      <c r="N53" s="138" t="s">
        <v>555</v>
      </c>
      <c r="O53" s="138" t="s">
        <v>555</v>
      </c>
      <c r="P53" s="138" t="s">
        <v>555</v>
      </c>
      <c r="Q53" s="138">
        <v>1838252</v>
      </c>
      <c r="R53" s="138">
        <v>1829436</v>
      </c>
      <c r="S53" s="138">
        <v>8816</v>
      </c>
      <c r="T53" s="137">
        <v>27419</v>
      </c>
      <c r="U53" s="148" t="s">
        <v>1079</v>
      </c>
      <c r="V53" s="131"/>
      <c r="W53" s="130"/>
      <c r="X53" s="130"/>
      <c r="Y53" s="129"/>
    </row>
    <row r="54" spans="1:25" s="127" customFormat="1" ht="9.75" customHeight="1" x14ac:dyDescent="0.15">
      <c r="A54" s="892"/>
      <c r="B54" s="892"/>
      <c r="C54" s="893"/>
      <c r="D54" s="351"/>
      <c r="E54" s="140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7"/>
      <c r="U54" s="142"/>
      <c r="V54" s="131"/>
      <c r="W54" s="130"/>
      <c r="X54" s="130"/>
      <c r="Y54" s="129"/>
    </row>
    <row r="55" spans="1:25" s="127" customFormat="1" ht="9.75" customHeight="1" x14ac:dyDescent="0.15">
      <c r="A55" s="890" t="s">
        <v>307</v>
      </c>
      <c r="B55" s="890" t="s">
        <v>1022</v>
      </c>
      <c r="C55" s="894"/>
      <c r="D55" s="355"/>
      <c r="E55" s="140">
        <v>12772755</v>
      </c>
      <c r="F55" s="138">
        <v>12705695</v>
      </c>
      <c r="G55" s="138">
        <v>67060</v>
      </c>
      <c r="H55" s="138">
        <v>10000253</v>
      </c>
      <c r="I55" s="138">
        <v>9975317</v>
      </c>
      <c r="J55" s="138">
        <v>24936</v>
      </c>
      <c r="K55" s="138">
        <v>8907</v>
      </c>
      <c r="L55" s="138">
        <v>8907</v>
      </c>
      <c r="M55" s="138" t="s">
        <v>555</v>
      </c>
      <c r="N55" s="138" t="s">
        <v>555</v>
      </c>
      <c r="O55" s="138" t="s">
        <v>555</v>
      </c>
      <c r="P55" s="138" t="s">
        <v>555</v>
      </c>
      <c r="Q55" s="138">
        <v>2732763</v>
      </c>
      <c r="R55" s="138">
        <v>2721471</v>
      </c>
      <c r="S55" s="138">
        <v>11292</v>
      </c>
      <c r="T55" s="137">
        <v>30832</v>
      </c>
      <c r="U55" s="147" t="s">
        <v>1080</v>
      </c>
      <c r="V55" s="138"/>
      <c r="W55" s="138"/>
      <c r="X55" s="130"/>
      <c r="Y55" s="129"/>
    </row>
    <row r="56" spans="1:25" s="127" customFormat="1" ht="9.75" customHeight="1" x14ac:dyDescent="0.15">
      <c r="A56" s="892" t="s">
        <v>1019</v>
      </c>
      <c r="B56" s="892" t="s">
        <v>1078</v>
      </c>
      <c r="C56" s="894"/>
      <c r="D56" s="355"/>
      <c r="E56" s="140">
        <v>12195010</v>
      </c>
      <c r="F56" s="138">
        <v>12104198</v>
      </c>
      <c r="G56" s="138">
        <v>90812</v>
      </c>
      <c r="H56" s="138">
        <v>9388769</v>
      </c>
      <c r="I56" s="138">
        <v>9332872</v>
      </c>
      <c r="J56" s="138">
        <v>55897</v>
      </c>
      <c r="K56" s="138">
        <v>19943</v>
      </c>
      <c r="L56" s="138">
        <v>19943</v>
      </c>
      <c r="M56" s="138" t="s">
        <v>555</v>
      </c>
      <c r="N56" s="138" t="s">
        <v>555</v>
      </c>
      <c r="O56" s="138" t="s">
        <v>555</v>
      </c>
      <c r="P56" s="138" t="s">
        <v>555</v>
      </c>
      <c r="Q56" s="138">
        <v>2758992</v>
      </c>
      <c r="R56" s="138">
        <v>2751383</v>
      </c>
      <c r="S56" s="138">
        <v>7609</v>
      </c>
      <c r="T56" s="137">
        <v>27306</v>
      </c>
      <c r="U56" s="147" t="s">
        <v>1081</v>
      </c>
      <c r="V56" s="131"/>
      <c r="W56" s="130"/>
      <c r="X56" s="130"/>
      <c r="Y56" s="129"/>
    </row>
    <row r="57" spans="1:25" s="127" customFormat="1" ht="9.75" customHeight="1" x14ac:dyDescent="0.15">
      <c r="A57" s="892"/>
      <c r="B57" s="892"/>
      <c r="C57" s="893"/>
      <c r="D57" s="351"/>
      <c r="E57" s="140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7"/>
      <c r="U57" s="142"/>
      <c r="V57" s="131"/>
      <c r="W57" s="130"/>
      <c r="X57" s="130"/>
      <c r="Y57" s="129"/>
    </row>
    <row r="58" spans="1:25" s="127" customFormat="1" ht="9.75" customHeight="1" x14ac:dyDescent="0.15">
      <c r="A58" s="890" t="s">
        <v>307</v>
      </c>
      <c r="B58" s="890" t="s">
        <v>644</v>
      </c>
      <c r="C58" s="890" t="s">
        <v>1034</v>
      </c>
      <c r="D58" s="355"/>
      <c r="E58" s="140">
        <v>12772755</v>
      </c>
      <c r="F58" s="138">
        <v>12705695</v>
      </c>
      <c r="G58" s="138">
        <v>67060</v>
      </c>
      <c r="H58" s="138">
        <v>10000253</v>
      </c>
      <c r="I58" s="138">
        <v>9975317</v>
      </c>
      <c r="J58" s="138">
        <v>24936</v>
      </c>
      <c r="K58" s="138">
        <v>8907</v>
      </c>
      <c r="L58" s="138">
        <v>8907</v>
      </c>
      <c r="M58" s="138" t="s">
        <v>555</v>
      </c>
      <c r="N58" s="138" t="s">
        <v>555</v>
      </c>
      <c r="O58" s="138" t="s">
        <v>555</v>
      </c>
      <c r="P58" s="138" t="s">
        <v>555</v>
      </c>
      <c r="Q58" s="138">
        <v>2732763</v>
      </c>
      <c r="R58" s="138">
        <v>2721471</v>
      </c>
      <c r="S58" s="138">
        <v>11292</v>
      </c>
      <c r="T58" s="137">
        <v>30832</v>
      </c>
      <c r="U58" s="143" t="s">
        <v>645</v>
      </c>
      <c r="V58" s="131"/>
      <c r="W58" s="130"/>
      <c r="X58" s="130"/>
      <c r="Y58" s="129"/>
    </row>
    <row r="59" spans="1:25" s="127" customFormat="1" ht="9.75" customHeight="1" x14ac:dyDescent="0.15">
      <c r="A59" s="892" t="s">
        <v>306</v>
      </c>
      <c r="B59" s="892" t="s">
        <v>306</v>
      </c>
      <c r="C59" s="890" t="s">
        <v>1027</v>
      </c>
      <c r="D59" s="355"/>
      <c r="E59" s="140">
        <v>13084251</v>
      </c>
      <c r="F59" s="138">
        <v>13029461</v>
      </c>
      <c r="G59" s="138">
        <v>54790</v>
      </c>
      <c r="H59" s="138">
        <v>10011203</v>
      </c>
      <c r="I59" s="138">
        <v>9984083</v>
      </c>
      <c r="J59" s="138">
        <v>27120</v>
      </c>
      <c r="K59" s="138">
        <v>12893</v>
      </c>
      <c r="L59" s="138">
        <v>12893</v>
      </c>
      <c r="M59" s="138" t="s">
        <v>555</v>
      </c>
      <c r="N59" s="138" t="s">
        <v>555</v>
      </c>
      <c r="O59" s="138" t="s">
        <v>555</v>
      </c>
      <c r="P59" s="138" t="s">
        <v>555</v>
      </c>
      <c r="Q59" s="138">
        <v>3037568</v>
      </c>
      <c r="R59" s="138">
        <v>3032485</v>
      </c>
      <c r="S59" s="138">
        <v>5083</v>
      </c>
      <c r="T59" s="137">
        <v>22587</v>
      </c>
      <c r="U59" s="146" t="s">
        <v>1082</v>
      </c>
      <c r="V59" s="131"/>
      <c r="W59" s="130"/>
      <c r="X59" s="130"/>
      <c r="Y59" s="129"/>
    </row>
    <row r="60" spans="1:25" s="127" customFormat="1" ht="9.75" customHeight="1" x14ac:dyDescent="0.15">
      <c r="A60" s="892" t="s">
        <v>1019</v>
      </c>
      <c r="B60" s="892" t="s">
        <v>1028</v>
      </c>
      <c r="C60" s="890" t="s">
        <v>1083</v>
      </c>
      <c r="D60" s="355"/>
      <c r="E60" s="140">
        <v>11976928</v>
      </c>
      <c r="F60" s="138">
        <v>11912947</v>
      </c>
      <c r="G60" s="138">
        <v>63981</v>
      </c>
      <c r="H60" s="138">
        <v>9495915</v>
      </c>
      <c r="I60" s="138">
        <v>9467906</v>
      </c>
      <c r="J60" s="138">
        <v>28009</v>
      </c>
      <c r="K60" s="138">
        <v>8828</v>
      </c>
      <c r="L60" s="138">
        <v>8828</v>
      </c>
      <c r="M60" s="138" t="s">
        <v>555</v>
      </c>
      <c r="N60" s="138" t="s">
        <v>555</v>
      </c>
      <c r="O60" s="138" t="s">
        <v>555</v>
      </c>
      <c r="P60" s="138" t="s">
        <v>555</v>
      </c>
      <c r="Q60" s="138">
        <v>2444272</v>
      </c>
      <c r="R60" s="138">
        <v>2436213</v>
      </c>
      <c r="S60" s="138">
        <v>8059</v>
      </c>
      <c r="T60" s="137">
        <v>27913</v>
      </c>
      <c r="U60" s="145" t="s">
        <v>1030</v>
      </c>
      <c r="V60" s="131"/>
      <c r="W60" s="130"/>
      <c r="X60" s="130"/>
      <c r="Y60" s="129"/>
    </row>
    <row r="61" spans="1:25" s="127" customFormat="1" ht="9.75" customHeight="1" x14ac:dyDescent="0.15">
      <c r="A61" s="892" t="s">
        <v>306</v>
      </c>
      <c r="B61" s="892" t="s">
        <v>306</v>
      </c>
      <c r="C61" s="890" t="s">
        <v>1084</v>
      </c>
      <c r="D61" s="355"/>
      <c r="E61" s="140">
        <v>11745857</v>
      </c>
      <c r="F61" s="138">
        <v>11672724</v>
      </c>
      <c r="G61" s="138">
        <v>73133</v>
      </c>
      <c r="H61" s="138">
        <v>9867893</v>
      </c>
      <c r="I61" s="138">
        <v>9830995</v>
      </c>
      <c r="J61" s="138">
        <v>36898</v>
      </c>
      <c r="K61" s="138">
        <v>12293</v>
      </c>
      <c r="L61" s="138">
        <v>12293</v>
      </c>
      <c r="M61" s="138" t="s">
        <v>555</v>
      </c>
      <c r="N61" s="138" t="s">
        <v>555</v>
      </c>
      <c r="O61" s="138" t="s">
        <v>555</v>
      </c>
      <c r="P61" s="138" t="s">
        <v>555</v>
      </c>
      <c r="Q61" s="138">
        <v>1838252</v>
      </c>
      <c r="R61" s="138">
        <v>1829436</v>
      </c>
      <c r="S61" s="138">
        <v>8816</v>
      </c>
      <c r="T61" s="137">
        <v>27419</v>
      </c>
      <c r="U61" s="144" t="s">
        <v>1032</v>
      </c>
      <c r="V61" s="131"/>
      <c r="W61" s="130"/>
      <c r="X61" s="130"/>
      <c r="Y61" s="129"/>
    </row>
    <row r="62" spans="1:25" s="127" customFormat="1" ht="9.75" customHeight="1" x14ac:dyDescent="0.15">
      <c r="A62" s="892" t="s">
        <v>1019</v>
      </c>
      <c r="B62" s="895" t="s">
        <v>1033</v>
      </c>
      <c r="C62" s="890" t="s">
        <v>1034</v>
      </c>
      <c r="D62" s="355"/>
      <c r="E62" s="140">
        <v>12195010</v>
      </c>
      <c r="F62" s="138">
        <v>12104198</v>
      </c>
      <c r="G62" s="138">
        <v>90812</v>
      </c>
      <c r="H62" s="138">
        <v>9388769</v>
      </c>
      <c r="I62" s="138">
        <v>9332872</v>
      </c>
      <c r="J62" s="138">
        <v>55897</v>
      </c>
      <c r="K62" s="138">
        <v>19943</v>
      </c>
      <c r="L62" s="138">
        <v>19943</v>
      </c>
      <c r="M62" s="138" t="s">
        <v>555</v>
      </c>
      <c r="N62" s="138" t="s">
        <v>555</v>
      </c>
      <c r="O62" s="138" t="s">
        <v>555</v>
      </c>
      <c r="P62" s="138" t="s">
        <v>555</v>
      </c>
      <c r="Q62" s="138">
        <v>2758992</v>
      </c>
      <c r="R62" s="138">
        <v>2751383</v>
      </c>
      <c r="S62" s="138">
        <v>7609</v>
      </c>
      <c r="T62" s="137">
        <v>27306</v>
      </c>
      <c r="U62" s="143" t="s">
        <v>1085</v>
      </c>
      <c r="V62" s="131"/>
      <c r="W62" s="130"/>
      <c r="X62" s="130"/>
      <c r="Y62" s="129"/>
    </row>
    <row r="63" spans="1:25" s="127" customFormat="1" ht="9.75" customHeight="1" x14ac:dyDescent="0.15">
      <c r="A63" s="892"/>
      <c r="B63" s="892"/>
      <c r="C63" s="893"/>
      <c r="D63" s="351"/>
      <c r="E63" s="140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7"/>
      <c r="U63" s="142"/>
      <c r="V63" s="131"/>
      <c r="W63" s="130"/>
      <c r="X63" s="130"/>
      <c r="Y63" s="129"/>
    </row>
    <row r="64" spans="1:25" s="127" customFormat="1" ht="9.75" customHeight="1" x14ac:dyDescent="0.15">
      <c r="A64" s="890" t="s">
        <v>307</v>
      </c>
      <c r="B64" s="890" t="s">
        <v>644</v>
      </c>
      <c r="C64" s="892" t="s">
        <v>1036</v>
      </c>
      <c r="D64" s="347"/>
      <c r="E64" s="140">
        <v>12668444</v>
      </c>
      <c r="F64" s="138">
        <v>12597334</v>
      </c>
      <c r="G64" s="138">
        <v>71110</v>
      </c>
      <c r="H64" s="138">
        <v>9262905</v>
      </c>
      <c r="I64" s="138">
        <v>9235457</v>
      </c>
      <c r="J64" s="138">
        <v>27448</v>
      </c>
      <c r="K64" s="138">
        <v>8134</v>
      </c>
      <c r="L64" s="138">
        <v>8134</v>
      </c>
      <c r="M64" s="138" t="s">
        <v>555</v>
      </c>
      <c r="N64" s="138" t="s">
        <v>555</v>
      </c>
      <c r="O64" s="138" t="s">
        <v>555</v>
      </c>
      <c r="P64" s="138" t="s">
        <v>555</v>
      </c>
      <c r="Q64" s="139">
        <v>3365414</v>
      </c>
      <c r="R64" s="139">
        <v>3353743</v>
      </c>
      <c r="S64" s="138">
        <v>11671</v>
      </c>
      <c r="T64" s="137">
        <v>31991</v>
      </c>
      <c r="U64" s="141" t="s">
        <v>1037</v>
      </c>
      <c r="V64" s="131"/>
      <c r="W64" s="130"/>
      <c r="X64" s="130"/>
      <c r="Y64" s="129"/>
    </row>
    <row r="65" spans="1:25" s="127" customFormat="1" ht="9.75" customHeight="1" x14ac:dyDescent="0.15">
      <c r="A65" s="892" t="s">
        <v>306</v>
      </c>
      <c r="B65" s="892" t="s">
        <v>306</v>
      </c>
      <c r="C65" s="892" t="s">
        <v>1061</v>
      </c>
      <c r="D65" s="347"/>
      <c r="E65" s="140">
        <v>12329746</v>
      </c>
      <c r="F65" s="138">
        <v>12256556</v>
      </c>
      <c r="G65" s="138">
        <v>73190</v>
      </c>
      <c r="H65" s="138">
        <v>9830587</v>
      </c>
      <c r="I65" s="138">
        <v>9803397</v>
      </c>
      <c r="J65" s="138">
        <v>27190</v>
      </c>
      <c r="K65" s="138">
        <v>8918</v>
      </c>
      <c r="L65" s="138">
        <v>8918</v>
      </c>
      <c r="M65" s="138" t="s">
        <v>555</v>
      </c>
      <c r="N65" s="138" t="s">
        <v>555</v>
      </c>
      <c r="O65" s="138" t="s">
        <v>555</v>
      </c>
      <c r="P65" s="138" t="s">
        <v>555</v>
      </c>
      <c r="Q65" s="139">
        <v>2454982</v>
      </c>
      <c r="R65" s="139">
        <v>2444241</v>
      </c>
      <c r="S65" s="138">
        <v>10741</v>
      </c>
      <c r="T65" s="137">
        <v>35259</v>
      </c>
      <c r="U65" s="136" t="s">
        <v>1039</v>
      </c>
      <c r="V65" s="131"/>
      <c r="W65" s="130"/>
      <c r="X65" s="130"/>
      <c r="Y65" s="129"/>
    </row>
    <row r="66" spans="1:25" s="127" customFormat="1" ht="9.75" customHeight="1" x14ac:dyDescent="0.15">
      <c r="A66" s="892" t="s">
        <v>306</v>
      </c>
      <c r="B66" s="892" t="s">
        <v>306</v>
      </c>
      <c r="C66" s="892" t="s">
        <v>1086</v>
      </c>
      <c r="D66" s="347"/>
      <c r="E66" s="140">
        <v>12772755</v>
      </c>
      <c r="F66" s="138">
        <v>12705695</v>
      </c>
      <c r="G66" s="138">
        <v>67060</v>
      </c>
      <c r="H66" s="138">
        <v>10000253</v>
      </c>
      <c r="I66" s="138">
        <v>9975317</v>
      </c>
      <c r="J66" s="138">
        <v>24936</v>
      </c>
      <c r="K66" s="138">
        <v>8907</v>
      </c>
      <c r="L66" s="138">
        <v>8907</v>
      </c>
      <c r="M66" s="138" t="s">
        <v>555</v>
      </c>
      <c r="N66" s="138" t="s">
        <v>555</v>
      </c>
      <c r="O66" s="138" t="s">
        <v>555</v>
      </c>
      <c r="P66" s="138" t="s">
        <v>555</v>
      </c>
      <c r="Q66" s="139">
        <v>2732763</v>
      </c>
      <c r="R66" s="139">
        <v>2721471</v>
      </c>
      <c r="S66" s="138">
        <v>11292</v>
      </c>
      <c r="T66" s="137">
        <v>30832</v>
      </c>
      <c r="U66" s="136" t="s">
        <v>1041</v>
      </c>
      <c r="V66" s="131"/>
      <c r="W66" s="130"/>
      <c r="X66" s="130"/>
      <c r="Y66" s="129"/>
    </row>
    <row r="67" spans="1:25" s="127" customFormat="1" ht="9.75" customHeight="1" x14ac:dyDescent="0.15">
      <c r="A67" s="892" t="s">
        <v>306</v>
      </c>
      <c r="B67" s="892" t="s">
        <v>306</v>
      </c>
      <c r="C67" s="892" t="s">
        <v>1087</v>
      </c>
      <c r="D67" s="347"/>
      <c r="E67" s="140">
        <v>12369985</v>
      </c>
      <c r="F67" s="138">
        <v>12295852</v>
      </c>
      <c r="G67" s="138">
        <v>74133</v>
      </c>
      <c r="H67" s="138">
        <v>9340797</v>
      </c>
      <c r="I67" s="138">
        <v>9304920</v>
      </c>
      <c r="J67" s="138">
        <v>35877</v>
      </c>
      <c r="K67" s="138">
        <v>8887</v>
      </c>
      <c r="L67" s="138">
        <v>8887</v>
      </c>
      <c r="M67" s="138" t="s">
        <v>555</v>
      </c>
      <c r="N67" s="138" t="s">
        <v>555</v>
      </c>
      <c r="O67" s="138" t="s">
        <v>555</v>
      </c>
      <c r="P67" s="138" t="s">
        <v>555</v>
      </c>
      <c r="Q67" s="139">
        <v>2989841</v>
      </c>
      <c r="R67" s="139">
        <v>2982045</v>
      </c>
      <c r="S67" s="138">
        <v>7796</v>
      </c>
      <c r="T67" s="137">
        <v>30460</v>
      </c>
      <c r="U67" s="136" t="s">
        <v>1043</v>
      </c>
      <c r="V67" s="131"/>
      <c r="W67" s="130"/>
      <c r="X67" s="130"/>
      <c r="Y67" s="129"/>
    </row>
    <row r="68" spans="1:25" s="127" customFormat="1" ht="9.75" customHeight="1" x14ac:dyDescent="0.15">
      <c r="A68" s="892" t="s">
        <v>1019</v>
      </c>
      <c r="B68" s="895" t="s">
        <v>1028</v>
      </c>
      <c r="C68" s="892" t="s">
        <v>1044</v>
      </c>
      <c r="D68" s="347"/>
      <c r="E68" s="140">
        <v>13626311</v>
      </c>
      <c r="F68" s="138">
        <v>13556026</v>
      </c>
      <c r="G68" s="138">
        <v>70285</v>
      </c>
      <c r="H68" s="138">
        <v>10070481</v>
      </c>
      <c r="I68" s="138">
        <v>10032314</v>
      </c>
      <c r="J68" s="138">
        <v>38167</v>
      </c>
      <c r="K68" s="138">
        <v>11176</v>
      </c>
      <c r="L68" s="138">
        <v>11176</v>
      </c>
      <c r="M68" s="138" t="s">
        <v>555</v>
      </c>
      <c r="N68" s="138" t="s">
        <v>555</v>
      </c>
      <c r="O68" s="138" t="s">
        <v>555</v>
      </c>
      <c r="P68" s="138" t="s">
        <v>555</v>
      </c>
      <c r="Q68" s="139">
        <v>3518522</v>
      </c>
      <c r="R68" s="139">
        <v>3512536</v>
      </c>
      <c r="S68" s="138">
        <v>5986</v>
      </c>
      <c r="T68" s="137">
        <v>26132</v>
      </c>
      <c r="U68" s="136" t="s">
        <v>1045</v>
      </c>
      <c r="V68" s="131"/>
      <c r="W68" s="130"/>
      <c r="X68" s="130"/>
      <c r="Y68" s="129"/>
    </row>
    <row r="69" spans="1:25" s="127" customFormat="1" ht="9.75" customHeight="1" x14ac:dyDescent="0.15">
      <c r="A69" s="892" t="s">
        <v>306</v>
      </c>
      <c r="B69" s="892" t="s">
        <v>306</v>
      </c>
      <c r="C69" s="892" t="s">
        <v>1088</v>
      </c>
      <c r="D69" s="347"/>
      <c r="E69" s="140">
        <v>13084251</v>
      </c>
      <c r="F69" s="138">
        <v>13029461</v>
      </c>
      <c r="G69" s="138">
        <v>54790</v>
      </c>
      <c r="H69" s="138">
        <v>10011203</v>
      </c>
      <c r="I69" s="138">
        <v>9984083</v>
      </c>
      <c r="J69" s="138">
        <v>27120</v>
      </c>
      <c r="K69" s="138">
        <v>12893</v>
      </c>
      <c r="L69" s="138">
        <v>12893</v>
      </c>
      <c r="M69" s="138" t="s">
        <v>555</v>
      </c>
      <c r="N69" s="138" t="s">
        <v>555</v>
      </c>
      <c r="O69" s="138" t="s">
        <v>555</v>
      </c>
      <c r="P69" s="138" t="s">
        <v>555</v>
      </c>
      <c r="Q69" s="139">
        <v>3037568</v>
      </c>
      <c r="R69" s="139">
        <v>3032485</v>
      </c>
      <c r="S69" s="138">
        <v>5083</v>
      </c>
      <c r="T69" s="137">
        <v>22587</v>
      </c>
      <c r="U69" s="136" t="s">
        <v>649</v>
      </c>
      <c r="V69" s="131"/>
      <c r="W69" s="130"/>
      <c r="X69" s="130"/>
      <c r="Y69" s="129"/>
    </row>
    <row r="70" spans="1:25" s="127" customFormat="1" ht="9.75" customHeight="1" x14ac:dyDescent="0.15">
      <c r="A70" s="892" t="s">
        <v>306</v>
      </c>
      <c r="B70" s="892" t="s">
        <v>306</v>
      </c>
      <c r="C70" s="892" t="s">
        <v>1047</v>
      </c>
      <c r="D70" s="347"/>
      <c r="E70" s="140">
        <v>13325571</v>
      </c>
      <c r="F70" s="138">
        <v>13263838</v>
      </c>
      <c r="G70" s="138">
        <v>61733</v>
      </c>
      <c r="H70" s="138">
        <v>9892661</v>
      </c>
      <c r="I70" s="138">
        <v>9862237</v>
      </c>
      <c r="J70" s="138">
        <v>30424</v>
      </c>
      <c r="K70" s="138">
        <v>12604</v>
      </c>
      <c r="L70" s="138">
        <v>12604</v>
      </c>
      <c r="M70" s="138" t="s">
        <v>555</v>
      </c>
      <c r="N70" s="138" t="s">
        <v>555</v>
      </c>
      <c r="O70" s="138" t="s">
        <v>555</v>
      </c>
      <c r="P70" s="138" t="s">
        <v>555</v>
      </c>
      <c r="Q70" s="139">
        <v>3396580</v>
      </c>
      <c r="R70" s="139">
        <v>3388997</v>
      </c>
      <c r="S70" s="138">
        <v>7583</v>
      </c>
      <c r="T70" s="137">
        <v>23726</v>
      </c>
      <c r="U70" s="136" t="s">
        <v>1048</v>
      </c>
      <c r="V70" s="131"/>
      <c r="W70" s="130"/>
      <c r="X70" s="130"/>
      <c r="Y70" s="129"/>
    </row>
    <row r="71" spans="1:25" s="127" customFormat="1" ht="9.75" customHeight="1" x14ac:dyDescent="0.15">
      <c r="A71" s="892" t="s">
        <v>306</v>
      </c>
      <c r="B71" s="892" t="s">
        <v>306</v>
      </c>
      <c r="C71" s="892" t="s">
        <v>1049</v>
      </c>
      <c r="D71" s="347"/>
      <c r="E71" s="140">
        <v>12908471</v>
      </c>
      <c r="F71" s="138">
        <v>12846784</v>
      </c>
      <c r="G71" s="138">
        <v>61687</v>
      </c>
      <c r="H71" s="138">
        <v>9704833</v>
      </c>
      <c r="I71" s="138">
        <v>9676280</v>
      </c>
      <c r="J71" s="138">
        <v>28553</v>
      </c>
      <c r="K71" s="138">
        <v>9520</v>
      </c>
      <c r="L71" s="138">
        <v>9520</v>
      </c>
      <c r="M71" s="138" t="s">
        <v>555</v>
      </c>
      <c r="N71" s="138" t="s">
        <v>555</v>
      </c>
      <c r="O71" s="138" t="s">
        <v>555</v>
      </c>
      <c r="P71" s="138" t="s">
        <v>555</v>
      </c>
      <c r="Q71" s="139">
        <v>3169394</v>
      </c>
      <c r="R71" s="139">
        <v>3160984</v>
      </c>
      <c r="S71" s="138">
        <v>8410</v>
      </c>
      <c r="T71" s="137">
        <v>24724</v>
      </c>
      <c r="U71" s="136" t="s">
        <v>1050</v>
      </c>
      <c r="V71" s="131"/>
      <c r="W71" s="130"/>
      <c r="X71" s="130"/>
      <c r="Y71" s="129"/>
    </row>
    <row r="72" spans="1:25" s="127" customFormat="1" ht="9.75" customHeight="1" x14ac:dyDescent="0.15">
      <c r="A72" s="892" t="s">
        <v>306</v>
      </c>
      <c r="B72" s="892" t="s">
        <v>306</v>
      </c>
      <c r="C72" s="892" t="s">
        <v>1051</v>
      </c>
      <c r="D72" s="347"/>
      <c r="E72" s="140">
        <v>11976928</v>
      </c>
      <c r="F72" s="138">
        <v>11912947</v>
      </c>
      <c r="G72" s="138">
        <v>63981</v>
      </c>
      <c r="H72" s="138">
        <v>9495915</v>
      </c>
      <c r="I72" s="138">
        <v>9467906</v>
      </c>
      <c r="J72" s="138">
        <v>28009</v>
      </c>
      <c r="K72" s="138">
        <v>8828</v>
      </c>
      <c r="L72" s="138">
        <v>8828</v>
      </c>
      <c r="M72" s="138" t="s">
        <v>555</v>
      </c>
      <c r="N72" s="138" t="s">
        <v>555</v>
      </c>
      <c r="O72" s="138" t="s">
        <v>555</v>
      </c>
      <c r="P72" s="138" t="s">
        <v>555</v>
      </c>
      <c r="Q72" s="139">
        <v>2444272</v>
      </c>
      <c r="R72" s="139">
        <v>2436213</v>
      </c>
      <c r="S72" s="138">
        <v>8059</v>
      </c>
      <c r="T72" s="137">
        <v>27913</v>
      </c>
      <c r="U72" s="136" t="s">
        <v>1052</v>
      </c>
      <c r="V72" s="131"/>
      <c r="W72" s="130"/>
      <c r="X72" s="130"/>
      <c r="Y72" s="129"/>
    </row>
    <row r="73" spans="1:25" s="127" customFormat="1" ht="9.75" customHeight="1" x14ac:dyDescent="0.15">
      <c r="A73" s="892" t="s">
        <v>306</v>
      </c>
      <c r="B73" s="892" t="s">
        <v>306</v>
      </c>
      <c r="C73" s="896" t="s">
        <v>1053</v>
      </c>
      <c r="D73" s="347"/>
      <c r="E73" s="140">
        <v>11801546</v>
      </c>
      <c r="F73" s="138">
        <v>11730203</v>
      </c>
      <c r="G73" s="138">
        <v>71343</v>
      </c>
      <c r="H73" s="138">
        <v>9355712</v>
      </c>
      <c r="I73" s="138">
        <v>9319247</v>
      </c>
      <c r="J73" s="138">
        <v>36465</v>
      </c>
      <c r="K73" s="138">
        <v>7519</v>
      </c>
      <c r="L73" s="138">
        <v>7519</v>
      </c>
      <c r="M73" s="138" t="s">
        <v>555</v>
      </c>
      <c r="N73" s="138" t="s">
        <v>555</v>
      </c>
      <c r="O73" s="138" t="s">
        <v>555</v>
      </c>
      <c r="P73" s="138" t="s">
        <v>555</v>
      </c>
      <c r="Q73" s="139">
        <v>2411372</v>
      </c>
      <c r="R73" s="139">
        <v>2403437</v>
      </c>
      <c r="S73" s="138">
        <v>7935</v>
      </c>
      <c r="T73" s="137">
        <v>26943</v>
      </c>
      <c r="U73" s="136" t="s">
        <v>1054</v>
      </c>
      <c r="V73" s="131"/>
      <c r="W73" s="130"/>
      <c r="X73" s="130"/>
      <c r="Y73" s="129"/>
    </row>
    <row r="74" spans="1:25" s="127" customFormat="1" ht="9.75" customHeight="1" x14ac:dyDescent="0.15">
      <c r="A74" s="892" t="s">
        <v>306</v>
      </c>
      <c r="B74" s="892" t="s">
        <v>306</v>
      </c>
      <c r="C74" s="896" t="s">
        <v>1055</v>
      </c>
      <c r="D74" s="347"/>
      <c r="E74" s="140">
        <v>11455597</v>
      </c>
      <c r="F74" s="138">
        <v>11384785</v>
      </c>
      <c r="G74" s="138">
        <v>70812</v>
      </c>
      <c r="H74" s="138">
        <v>9157152</v>
      </c>
      <c r="I74" s="138">
        <v>9122467</v>
      </c>
      <c r="J74" s="138">
        <v>34685</v>
      </c>
      <c r="K74" s="138">
        <v>9324</v>
      </c>
      <c r="L74" s="138">
        <v>9324</v>
      </c>
      <c r="M74" s="138" t="s">
        <v>555</v>
      </c>
      <c r="N74" s="138" t="s">
        <v>555</v>
      </c>
      <c r="O74" s="138" t="s">
        <v>555</v>
      </c>
      <c r="P74" s="138" t="s">
        <v>555</v>
      </c>
      <c r="Q74" s="139">
        <v>2261655</v>
      </c>
      <c r="R74" s="139">
        <v>2252994</v>
      </c>
      <c r="S74" s="138">
        <v>8661</v>
      </c>
      <c r="T74" s="137">
        <v>27466</v>
      </c>
      <c r="U74" s="136" t="s">
        <v>1056</v>
      </c>
      <c r="V74" s="131"/>
      <c r="W74" s="130"/>
      <c r="X74" s="130"/>
      <c r="Y74" s="129"/>
    </row>
    <row r="75" spans="1:25" s="127" customFormat="1" ht="9.75" customHeight="1" x14ac:dyDescent="0.15">
      <c r="A75" s="892" t="s">
        <v>306</v>
      </c>
      <c r="B75" s="892" t="s">
        <v>306</v>
      </c>
      <c r="C75" s="896" t="s">
        <v>1057</v>
      </c>
      <c r="D75" s="347"/>
      <c r="E75" s="140">
        <v>11745857</v>
      </c>
      <c r="F75" s="138">
        <v>11672724</v>
      </c>
      <c r="G75" s="138">
        <v>73133</v>
      </c>
      <c r="H75" s="138">
        <v>9867893</v>
      </c>
      <c r="I75" s="138">
        <v>9830995</v>
      </c>
      <c r="J75" s="138">
        <v>36898</v>
      </c>
      <c r="K75" s="138">
        <v>12293</v>
      </c>
      <c r="L75" s="138">
        <v>12293</v>
      </c>
      <c r="M75" s="138" t="s">
        <v>555</v>
      </c>
      <c r="N75" s="138" t="s">
        <v>555</v>
      </c>
      <c r="O75" s="138" t="s">
        <v>555</v>
      </c>
      <c r="P75" s="138" t="s">
        <v>555</v>
      </c>
      <c r="Q75" s="139">
        <v>1838252</v>
      </c>
      <c r="R75" s="139">
        <v>1829436</v>
      </c>
      <c r="S75" s="138">
        <v>8816</v>
      </c>
      <c r="T75" s="137">
        <v>27419</v>
      </c>
      <c r="U75" s="136" t="s">
        <v>1058</v>
      </c>
      <c r="V75" s="131"/>
      <c r="W75" s="130"/>
      <c r="X75" s="130"/>
      <c r="Y75" s="129"/>
    </row>
    <row r="76" spans="1:25" s="127" customFormat="1" ht="9.75" customHeight="1" x14ac:dyDescent="0.15">
      <c r="A76" s="892" t="s">
        <v>1019</v>
      </c>
      <c r="B76" s="895" t="s">
        <v>1033</v>
      </c>
      <c r="C76" s="892" t="s">
        <v>1059</v>
      </c>
      <c r="D76" s="347"/>
      <c r="E76" s="140">
        <v>11043832</v>
      </c>
      <c r="F76" s="138">
        <v>10957249</v>
      </c>
      <c r="G76" s="138">
        <v>86583</v>
      </c>
      <c r="H76" s="138">
        <v>9480350</v>
      </c>
      <c r="I76" s="138">
        <v>9438232</v>
      </c>
      <c r="J76" s="138">
        <v>42118</v>
      </c>
      <c r="K76" s="138">
        <v>9608</v>
      </c>
      <c r="L76" s="138">
        <v>9608</v>
      </c>
      <c r="M76" s="138" t="s">
        <v>555</v>
      </c>
      <c r="N76" s="138" t="s">
        <v>555</v>
      </c>
      <c r="O76" s="138" t="s">
        <v>555</v>
      </c>
      <c r="P76" s="138" t="s">
        <v>555</v>
      </c>
      <c r="Q76" s="139">
        <v>1523314</v>
      </c>
      <c r="R76" s="139">
        <v>1509409</v>
      </c>
      <c r="S76" s="138">
        <v>13905</v>
      </c>
      <c r="T76" s="137">
        <v>30560</v>
      </c>
      <c r="U76" s="141" t="s">
        <v>1089</v>
      </c>
      <c r="V76" s="131"/>
      <c r="W76" s="130"/>
      <c r="X76" s="130"/>
      <c r="Y76" s="129"/>
    </row>
    <row r="77" spans="1:25" s="127" customFormat="1" ht="9.75" customHeight="1" x14ac:dyDescent="0.15">
      <c r="A77" s="892" t="s">
        <v>306</v>
      </c>
      <c r="B77" s="892" t="s">
        <v>306</v>
      </c>
      <c r="C77" s="892" t="s">
        <v>1061</v>
      </c>
      <c r="D77" s="347"/>
      <c r="E77" s="140">
        <v>10870391</v>
      </c>
      <c r="F77" s="138">
        <v>10787047</v>
      </c>
      <c r="G77" s="138">
        <v>83344</v>
      </c>
      <c r="H77" s="138">
        <v>9180832</v>
      </c>
      <c r="I77" s="138">
        <v>9140246</v>
      </c>
      <c r="J77" s="138">
        <v>40586</v>
      </c>
      <c r="K77" s="138">
        <v>7031</v>
      </c>
      <c r="L77" s="138">
        <v>7031</v>
      </c>
      <c r="M77" s="138" t="s">
        <v>555</v>
      </c>
      <c r="N77" s="138" t="s">
        <v>555</v>
      </c>
      <c r="O77" s="138" t="s">
        <v>555</v>
      </c>
      <c r="P77" s="138" t="s">
        <v>555</v>
      </c>
      <c r="Q77" s="139">
        <v>1651669</v>
      </c>
      <c r="R77" s="139">
        <v>1639770</v>
      </c>
      <c r="S77" s="138">
        <v>11899</v>
      </c>
      <c r="T77" s="137">
        <v>30859</v>
      </c>
      <c r="U77" s="136" t="s">
        <v>1039</v>
      </c>
      <c r="V77" s="131"/>
      <c r="W77" s="130"/>
      <c r="X77" s="130"/>
      <c r="Y77" s="129"/>
    </row>
    <row r="78" spans="1:25" s="127" customFormat="1" ht="9.75" customHeight="1" x14ac:dyDescent="0.15">
      <c r="A78" s="897" t="s">
        <v>306</v>
      </c>
      <c r="B78" s="897" t="s">
        <v>306</v>
      </c>
      <c r="C78" s="898" t="s">
        <v>1062</v>
      </c>
      <c r="D78" s="345"/>
      <c r="E78" s="135">
        <v>12195010</v>
      </c>
      <c r="F78" s="134">
        <v>12104198</v>
      </c>
      <c r="G78" s="134">
        <v>90812</v>
      </c>
      <c r="H78" s="134">
        <v>9388769</v>
      </c>
      <c r="I78" s="134">
        <v>9332872</v>
      </c>
      <c r="J78" s="134">
        <v>55897</v>
      </c>
      <c r="K78" s="134">
        <v>19943</v>
      </c>
      <c r="L78" s="134">
        <v>19943</v>
      </c>
      <c r="M78" s="134" t="s">
        <v>555</v>
      </c>
      <c r="N78" s="134" t="s">
        <v>555</v>
      </c>
      <c r="O78" s="134" t="s">
        <v>555</v>
      </c>
      <c r="P78" s="134" t="s">
        <v>555</v>
      </c>
      <c r="Q78" s="134">
        <v>2758992</v>
      </c>
      <c r="R78" s="134">
        <v>2751383</v>
      </c>
      <c r="S78" s="134">
        <v>7609</v>
      </c>
      <c r="T78" s="133">
        <v>27306</v>
      </c>
      <c r="U78" s="132" t="s">
        <v>647</v>
      </c>
      <c r="V78" s="131"/>
      <c r="W78" s="130"/>
      <c r="X78" s="130"/>
      <c r="Y78" s="129"/>
    </row>
    <row r="79" spans="1:25" s="127" customFormat="1" ht="9.9499999999999993" customHeight="1" x14ac:dyDescent="0.15">
      <c r="A79" s="129"/>
      <c r="B79" s="129"/>
      <c r="C79" s="129"/>
      <c r="D79" s="129"/>
      <c r="N79" s="128"/>
      <c r="O79" s="128"/>
      <c r="P79" s="128"/>
    </row>
    <row r="80" spans="1:25" s="126" customFormat="1" ht="11.45" customHeight="1" x14ac:dyDescent="0.15"/>
    <row r="81" s="126" customFormat="1" ht="11.45" customHeight="1" x14ac:dyDescent="0.15"/>
    <row r="82" s="126" customFormat="1" ht="11.45" customHeight="1" x14ac:dyDescent="0.15"/>
    <row r="83" s="126" customFormat="1" ht="11.45" customHeight="1" x14ac:dyDescent="0.15"/>
    <row r="84" s="126" customFormat="1" ht="11.45" customHeight="1" x14ac:dyDescent="0.15"/>
    <row r="85" s="126" customFormat="1" ht="11.45" customHeight="1" x14ac:dyDescent="0.15"/>
    <row r="86" s="126" customFormat="1" ht="11.45" customHeight="1" x14ac:dyDescent="0.15"/>
    <row r="87" s="126" customFormat="1" ht="11.45" customHeight="1" x14ac:dyDescent="0.15"/>
    <row r="88" s="126" customFormat="1" ht="11.45" customHeight="1" x14ac:dyDescent="0.15"/>
    <row r="89" s="126" customFormat="1" ht="11.45" customHeight="1" x14ac:dyDescent="0.15"/>
    <row r="90" s="126" customFormat="1" ht="11.45" customHeight="1" x14ac:dyDescent="0.15"/>
    <row r="91" s="126" customFormat="1" ht="11.45" customHeight="1" x14ac:dyDescent="0.15"/>
    <row r="92" ht="11.45" customHeight="1" x14ac:dyDescent="0.15"/>
    <row r="93" ht="11.45" customHeight="1" x14ac:dyDescent="0.15"/>
    <row r="94" ht="11.45" customHeight="1" x14ac:dyDescent="0.15"/>
    <row r="95" ht="11.45" customHeight="1" x14ac:dyDescent="0.15"/>
    <row r="96" ht="11.45" customHeight="1" x14ac:dyDescent="0.15"/>
    <row r="97" ht="11.45" customHeight="1" x14ac:dyDescent="0.15"/>
    <row r="98" ht="11.45" customHeight="1" x14ac:dyDescent="0.15"/>
    <row r="99" ht="11.45" customHeight="1" x14ac:dyDescent="0.15"/>
    <row r="100" ht="11.45" customHeight="1" x14ac:dyDescent="0.15"/>
    <row r="101" ht="11.45" customHeight="1" x14ac:dyDescent="0.15"/>
    <row r="102" ht="11.45" customHeight="1" x14ac:dyDescent="0.15"/>
    <row r="103" ht="11.45" customHeight="1" x14ac:dyDescent="0.15"/>
    <row r="104" ht="11.45" customHeight="1" x14ac:dyDescent="0.15"/>
    <row r="105" ht="11.45" customHeight="1" x14ac:dyDescent="0.15"/>
    <row r="106" ht="11.45" customHeight="1" x14ac:dyDescent="0.15"/>
    <row r="107" ht="11.45" customHeight="1" x14ac:dyDescent="0.15"/>
    <row r="108" ht="11.45" customHeight="1" x14ac:dyDescent="0.15"/>
    <row r="109" ht="11.45" customHeight="1" x14ac:dyDescent="0.15"/>
    <row r="110" ht="12.95" customHeight="1" x14ac:dyDescent="0.15"/>
    <row r="111" ht="12.95" customHeight="1" x14ac:dyDescent="0.15"/>
    <row r="112" ht="12.95" customHeight="1" x14ac:dyDescent="0.15"/>
    <row r="113" ht="12.95" customHeight="1" x14ac:dyDescent="0.15"/>
    <row r="114" ht="12.95" customHeight="1" x14ac:dyDescent="0.15"/>
    <row r="115" ht="12.95" customHeight="1" x14ac:dyDescent="0.15"/>
    <row r="116" ht="12.9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</sheetData>
  <mergeCells count="32">
    <mergeCell ref="F8:F9"/>
    <mergeCell ref="G8:G9"/>
    <mergeCell ref="I8:I9"/>
    <mergeCell ref="J8:J9"/>
    <mergeCell ref="L8:L9"/>
    <mergeCell ref="M8:M9"/>
    <mergeCell ref="O8:O9"/>
    <mergeCell ref="P8:P9"/>
    <mergeCell ref="A43:D48"/>
    <mergeCell ref="F43:R43"/>
    <mergeCell ref="M47:M48"/>
    <mergeCell ref="O47:O48"/>
    <mergeCell ref="P47:P48"/>
    <mergeCell ref="R47:R48"/>
    <mergeCell ref="A4:D9"/>
    <mergeCell ref="F4:P4"/>
    <mergeCell ref="Q4:Q8"/>
    <mergeCell ref="K7:K8"/>
    <mergeCell ref="N7:N8"/>
    <mergeCell ref="E8:E9"/>
    <mergeCell ref="E47:E48"/>
    <mergeCell ref="F47:F48"/>
    <mergeCell ref="G47:G48"/>
    <mergeCell ref="I47:I48"/>
    <mergeCell ref="J47:J48"/>
    <mergeCell ref="S47:S48"/>
    <mergeCell ref="T47:T48"/>
    <mergeCell ref="U43:U47"/>
    <mergeCell ref="K46:K47"/>
    <mergeCell ref="N46:N47"/>
    <mergeCell ref="Q46:Q47"/>
    <mergeCell ref="L47:L48"/>
  </mergeCells>
  <phoneticPr fontId="28"/>
  <pageMargins left="0.59055118110236227" right="0.59055118110236227" top="0.59055118110236227" bottom="0.59055118110236227" header="0.59055118110236227" footer="0.1574803149606299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view="pageBreakPreview" topLeftCell="D1" zoomScale="80" zoomScaleNormal="50" zoomScaleSheetLayoutView="80" workbookViewId="0">
      <selection activeCell="J15" sqref="J15"/>
    </sheetView>
  </sheetViews>
  <sheetFormatPr defaultRowHeight="17.25" x14ac:dyDescent="0.2"/>
  <cols>
    <col min="1" max="1" width="2.625" style="255" customWidth="1"/>
    <col min="2" max="2" width="12.375" style="255" customWidth="1"/>
    <col min="3" max="19" width="11.625" style="255" customWidth="1"/>
    <col min="20" max="20" width="18.625" style="937" customWidth="1"/>
    <col min="21" max="21" width="2.625" style="256" customWidth="1"/>
    <col min="22" max="16384" width="9" style="255"/>
  </cols>
  <sheetData>
    <row r="1" spans="1:21" s="902" customFormat="1" ht="17.25" customHeight="1" x14ac:dyDescent="0.15">
      <c r="A1" s="899"/>
      <c r="B1" s="899" t="s">
        <v>298</v>
      </c>
      <c r="C1" s="900"/>
      <c r="D1" s="95"/>
      <c r="E1" s="95"/>
      <c r="F1" s="95"/>
      <c r="G1" s="95"/>
      <c r="H1" s="95"/>
      <c r="I1" s="899"/>
      <c r="J1" s="899"/>
      <c r="K1" s="95"/>
      <c r="L1" s="901"/>
      <c r="M1" s="901"/>
      <c r="N1" s="901"/>
      <c r="O1" s="901"/>
      <c r="P1" s="901"/>
      <c r="Q1" s="901"/>
      <c r="U1" s="901"/>
    </row>
    <row r="2" spans="1:21" s="371" customFormat="1" ht="17.25" customHeight="1" x14ac:dyDescent="0.15">
      <c r="A2" s="95"/>
      <c r="B2" s="899" t="s">
        <v>1090</v>
      </c>
      <c r="C2" s="900"/>
      <c r="D2" s="95"/>
      <c r="E2" s="95"/>
      <c r="F2" s="95"/>
      <c r="G2" s="899"/>
      <c r="H2" s="899"/>
      <c r="I2" s="899"/>
      <c r="J2" s="899"/>
      <c r="K2" s="95"/>
      <c r="L2" s="903"/>
      <c r="M2" s="903"/>
      <c r="N2" s="903"/>
      <c r="O2" s="903"/>
      <c r="U2" s="903"/>
    </row>
    <row r="3" spans="1:21" s="260" customFormat="1" ht="17.25" customHeight="1" x14ac:dyDescent="0.15">
      <c r="A3" s="468"/>
      <c r="B3" s="245" t="s">
        <v>1091</v>
      </c>
      <c r="C3" s="244"/>
      <c r="D3" s="245"/>
      <c r="E3" s="245"/>
      <c r="F3" s="245"/>
      <c r="G3" s="245"/>
      <c r="H3" s="245"/>
      <c r="I3" s="245"/>
      <c r="J3" s="245"/>
      <c r="K3" s="245"/>
      <c r="L3" s="463"/>
      <c r="M3" s="463"/>
      <c r="N3" s="463"/>
      <c r="O3" s="463"/>
      <c r="P3" s="463"/>
      <c r="Q3" s="904"/>
      <c r="R3" s="463"/>
      <c r="S3" s="905" t="s">
        <v>667</v>
      </c>
      <c r="T3" s="905"/>
      <c r="U3" s="906"/>
    </row>
    <row r="4" spans="1:21" s="337" customFormat="1" ht="16.5" customHeight="1" x14ac:dyDescent="0.15">
      <c r="A4" s="907"/>
      <c r="B4" s="296"/>
      <c r="C4" s="908"/>
      <c r="D4" s="460"/>
      <c r="E4" s="460"/>
      <c r="F4" s="460"/>
      <c r="G4" s="460"/>
      <c r="H4" s="460"/>
      <c r="I4" s="460"/>
      <c r="J4" s="460"/>
      <c r="K4" s="459"/>
      <c r="L4" s="241"/>
      <c r="M4" s="240"/>
      <c r="N4" s="240"/>
      <c r="O4" s="240"/>
      <c r="P4" s="240"/>
      <c r="Q4" s="239"/>
      <c r="R4" s="238"/>
      <c r="S4" s="237"/>
      <c r="T4" s="240"/>
      <c r="U4" s="878"/>
    </row>
    <row r="5" spans="1:21" s="337" customFormat="1" ht="16.5" customHeight="1" x14ac:dyDescent="0.15">
      <c r="A5" s="909"/>
      <c r="B5" s="292" t="s">
        <v>1092</v>
      </c>
      <c r="C5" s="227" t="s">
        <v>297</v>
      </c>
      <c r="D5" s="229" t="s">
        <v>1093</v>
      </c>
      <c r="E5" s="229" t="s">
        <v>1094</v>
      </c>
      <c r="F5" s="229" t="s">
        <v>1095</v>
      </c>
      <c r="G5" s="229" t="s">
        <v>1096</v>
      </c>
      <c r="H5" s="229" t="s">
        <v>1097</v>
      </c>
      <c r="I5" s="229" t="s">
        <v>1098</v>
      </c>
      <c r="J5" s="458"/>
      <c r="K5" s="290"/>
      <c r="L5" s="228" t="s">
        <v>1099</v>
      </c>
      <c r="M5" s="229" t="s">
        <v>1100</v>
      </c>
      <c r="N5" s="229" t="s">
        <v>1101</v>
      </c>
      <c r="O5" s="229" t="s">
        <v>1102</v>
      </c>
      <c r="P5" s="234" t="s">
        <v>1103</v>
      </c>
      <c r="Q5" s="233"/>
      <c r="R5" s="232"/>
      <c r="S5" s="227" t="s">
        <v>1104</v>
      </c>
      <c r="T5" s="229" t="s">
        <v>296</v>
      </c>
      <c r="U5" s="878"/>
    </row>
    <row r="6" spans="1:21" s="337" customFormat="1" ht="16.5" customHeight="1" x14ac:dyDescent="0.15">
      <c r="A6" s="909"/>
      <c r="B6" s="292"/>
      <c r="C6" s="227"/>
      <c r="D6" s="229" t="s">
        <v>294</v>
      </c>
      <c r="E6" s="229" t="s">
        <v>294</v>
      </c>
      <c r="F6" s="229" t="s">
        <v>295</v>
      </c>
      <c r="G6" s="229"/>
      <c r="H6" s="229"/>
      <c r="I6" s="229" t="s">
        <v>294</v>
      </c>
      <c r="J6" s="229" t="s">
        <v>293</v>
      </c>
      <c r="K6" s="457" t="s">
        <v>292</v>
      </c>
      <c r="L6" s="228"/>
      <c r="M6" s="229"/>
      <c r="N6" s="229"/>
      <c r="O6" s="229"/>
      <c r="P6" s="229"/>
      <c r="Q6" s="229" t="s">
        <v>1105</v>
      </c>
      <c r="R6" s="228" t="s">
        <v>1106</v>
      </c>
      <c r="S6" s="227"/>
      <c r="T6" s="229"/>
      <c r="U6" s="878"/>
    </row>
    <row r="7" spans="1:21" s="337" customFormat="1" ht="33.75" customHeight="1" x14ac:dyDescent="0.15">
      <c r="A7" s="909"/>
      <c r="B7" s="910"/>
      <c r="C7" s="456" t="s">
        <v>690</v>
      </c>
      <c r="D7" s="456" t="s">
        <v>291</v>
      </c>
      <c r="E7" s="456" t="s">
        <v>570</v>
      </c>
      <c r="F7" s="456" t="s">
        <v>571</v>
      </c>
      <c r="G7" s="456" t="s">
        <v>290</v>
      </c>
      <c r="H7" s="456" t="s">
        <v>1107</v>
      </c>
      <c r="I7" s="456" t="s">
        <v>1108</v>
      </c>
      <c r="J7" s="456" t="s">
        <v>574</v>
      </c>
      <c r="K7" s="455" t="s">
        <v>575</v>
      </c>
      <c r="L7" s="223" t="s">
        <v>1109</v>
      </c>
      <c r="M7" s="223" t="s">
        <v>289</v>
      </c>
      <c r="N7" s="223" t="s">
        <v>288</v>
      </c>
      <c r="O7" s="222" t="s">
        <v>287</v>
      </c>
      <c r="P7" s="454" t="s">
        <v>576</v>
      </c>
      <c r="Q7" s="866"/>
      <c r="R7" s="866"/>
      <c r="S7" s="870" t="s">
        <v>577</v>
      </c>
      <c r="T7" s="911"/>
      <c r="U7" s="878"/>
    </row>
    <row r="8" spans="1:21" s="250" customFormat="1" ht="15.6" customHeight="1" x14ac:dyDescent="0.15">
      <c r="A8" s="912"/>
      <c r="B8" s="296"/>
      <c r="C8" s="252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11"/>
      <c r="T8" s="913"/>
      <c r="U8" s="131"/>
    </row>
    <row r="9" spans="1:21" s="915" customFormat="1" ht="15.6" customHeight="1" x14ac:dyDescent="0.15">
      <c r="A9" s="912"/>
      <c r="B9" s="283" t="s">
        <v>286</v>
      </c>
      <c r="C9" s="216">
        <v>10182641</v>
      </c>
      <c r="D9" s="215">
        <v>1543686</v>
      </c>
      <c r="E9" s="215">
        <v>1683364</v>
      </c>
      <c r="F9" s="215">
        <v>892701</v>
      </c>
      <c r="G9" s="215">
        <v>2241277</v>
      </c>
      <c r="H9" s="215">
        <v>1562082</v>
      </c>
      <c r="I9" s="215">
        <v>2259531</v>
      </c>
      <c r="J9" s="215">
        <v>830981</v>
      </c>
      <c r="K9" s="215">
        <v>1428550</v>
      </c>
      <c r="L9" s="215">
        <v>455711</v>
      </c>
      <c r="M9" s="215">
        <v>219228</v>
      </c>
      <c r="N9" s="215">
        <v>8411</v>
      </c>
      <c r="O9" s="215">
        <v>12988</v>
      </c>
      <c r="P9" s="215">
        <v>1862530</v>
      </c>
      <c r="Q9" s="215">
        <v>1227262</v>
      </c>
      <c r="R9" s="215">
        <v>635268</v>
      </c>
      <c r="S9" s="214">
        <v>71266</v>
      </c>
      <c r="T9" s="914" t="s">
        <v>285</v>
      </c>
      <c r="U9" s="912"/>
    </row>
    <row r="10" spans="1:21" s="250" customFormat="1" ht="15.6" customHeight="1" x14ac:dyDescent="0.15">
      <c r="A10" s="912"/>
      <c r="B10" s="296" t="s">
        <v>284</v>
      </c>
      <c r="C10" s="213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8"/>
      <c r="Q10" s="218"/>
      <c r="R10" s="218"/>
      <c r="S10" s="217"/>
      <c r="T10" s="916"/>
      <c r="U10" s="912"/>
    </row>
    <row r="11" spans="1:21" s="250" customFormat="1" ht="15.6" customHeight="1" x14ac:dyDescent="0.15">
      <c r="A11" s="912"/>
      <c r="B11" s="279" t="s">
        <v>657</v>
      </c>
      <c r="C11" s="213">
        <v>5764658</v>
      </c>
      <c r="D11" s="212">
        <v>707959</v>
      </c>
      <c r="E11" s="220">
        <v>1079156</v>
      </c>
      <c r="F11" s="220">
        <v>595433</v>
      </c>
      <c r="G11" s="220">
        <v>1027294</v>
      </c>
      <c r="H11" s="220">
        <v>954560</v>
      </c>
      <c r="I11" s="212">
        <v>1400256</v>
      </c>
      <c r="J11" s="220">
        <v>388148</v>
      </c>
      <c r="K11" s="220">
        <v>1012108</v>
      </c>
      <c r="L11" s="220">
        <v>180625</v>
      </c>
      <c r="M11" s="220">
        <v>170587</v>
      </c>
      <c r="N11" s="220" t="s">
        <v>555</v>
      </c>
      <c r="O11" s="220">
        <v>2686</v>
      </c>
      <c r="P11" s="212">
        <v>219058</v>
      </c>
      <c r="Q11" s="212">
        <v>78490</v>
      </c>
      <c r="R11" s="212">
        <v>140568</v>
      </c>
      <c r="S11" s="211" t="s">
        <v>555</v>
      </c>
      <c r="T11" s="913" t="s">
        <v>266</v>
      </c>
      <c r="U11" s="912"/>
    </row>
    <row r="12" spans="1:21" s="250" customFormat="1" ht="15.6" customHeight="1" x14ac:dyDescent="0.15">
      <c r="A12" s="912"/>
      <c r="B12" s="279"/>
      <c r="C12" s="213"/>
      <c r="D12" s="212"/>
      <c r="E12" s="220"/>
      <c r="F12" s="220"/>
      <c r="G12" s="220"/>
      <c r="H12" s="220"/>
      <c r="I12" s="212"/>
      <c r="J12" s="220"/>
      <c r="K12" s="220"/>
      <c r="L12" s="220"/>
      <c r="M12" s="220"/>
      <c r="N12" s="220"/>
      <c r="O12" s="220"/>
      <c r="P12" s="220"/>
      <c r="Q12" s="220"/>
      <c r="R12" s="220"/>
      <c r="S12" s="219"/>
      <c r="T12" s="913"/>
      <c r="U12" s="912"/>
    </row>
    <row r="13" spans="1:21" s="250" customFormat="1" ht="23.25" customHeight="1" x14ac:dyDescent="0.15">
      <c r="A13" s="912"/>
      <c r="B13" s="279" t="s">
        <v>658</v>
      </c>
      <c r="C13" s="213">
        <v>4417983</v>
      </c>
      <c r="D13" s="212">
        <v>835727</v>
      </c>
      <c r="E13" s="212">
        <v>604208</v>
      </c>
      <c r="F13" s="212">
        <v>297268</v>
      </c>
      <c r="G13" s="212">
        <v>1213983</v>
      </c>
      <c r="H13" s="212">
        <v>607522</v>
      </c>
      <c r="I13" s="212">
        <v>859275</v>
      </c>
      <c r="J13" s="212">
        <v>442833</v>
      </c>
      <c r="K13" s="212">
        <v>416442</v>
      </c>
      <c r="L13" s="212">
        <v>275086</v>
      </c>
      <c r="M13" s="212">
        <v>48641</v>
      </c>
      <c r="N13" s="212">
        <v>8411</v>
      </c>
      <c r="O13" s="212">
        <v>10302</v>
      </c>
      <c r="P13" s="220">
        <v>1643472</v>
      </c>
      <c r="Q13" s="220">
        <v>1148772</v>
      </c>
      <c r="R13" s="220">
        <v>494700</v>
      </c>
      <c r="S13" s="219">
        <v>71266</v>
      </c>
      <c r="T13" s="913" t="s">
        <v>270</v>
      </c>
      <c r="U13" s="912"/>
    </row>
    <row r="14" spans="1:21" s="250" customFormat="1" ht="15.6" customHeight="1" x14ac:dyDescent="0.15">
      <c r="A14" s="912"/>
      <c r="B14" s="296" t="s">
        <v>284</v>
      </c>
      <c r="C14" s="213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8"/>
      <c r="Q14" s="218"/>
      <c r="R14" s="218"/>
      <c r="S14" s="217"/>
      <c r="T14" s="916"/>
      <c r="U14" s="912"/>
    </row>
    <row r="15" spans="1:21" s="250" customFormat="1" ht="15.6" customHeight="1" x14ac:dyDescent="0.15">
      <c r="A15" s="912"/>
      <c r="B15" s="917" t="s">
        <v>283</v>
      </c>
      <c r="C15" s="216">
        <v>201835716</v>
      </c>
      <c r="D15" s="215">
        <v>53257161</v>
      </c>
      <c r="E15" s="215">
        <v>44228392</v>
      </c>
      <c r="F15" s="215">
        <v>16462767</v>
      </c>
      <c r="G15" s="215">
        <v>15695323</v>
      </c>
      <c r="H15" s="215">
        <v>43742401</v>
      </c>
      <c r="I15" s="215">
        <v>28449672</v>
      </c>
      <c r="J15" s="215">
        <v>12252413</v>
      </c>
      <c r="K15" s="215">
        <v>16197259</v>
      </c>
      <c r="L15" s="215">
        <v>2547301</v>
      </c>
      <c r="M15" s="215">
        <v>2887121</v>
      </c>
      <c r="N15" s="215">
        <v>67285</v>
      </c>
      <c r="O15" s="215">
        <v>83894</v>
      </c>
      <c r="P15" s="215">
        <v>14642184</v>
      </c>
      <c r="Q15" s="215">
        <v>10890442</v>
      </c>
      <c r="R15" s="215">
        <v>3751742</v>
      </c>
      <c r="S15" s="214">
        <v>72804126</v>
      </c>
      <c r="T15" s="918" t="s">
        <v>578</v>
      </c>
      <c r="U15" s="912"/>
    </row>
    <row r="16" spans="1:21" s="250" customFormat="1" ht="15.6" customHeight="1" x14ac:dyDescent="0.15">
      <c r="A16" s="912"/>
      <c r="B16" s="296"/>
      <c r="C16" s="213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8"/>
      <c r="Q16" s="218"/>
      <c r="R16" s="218"/>
      <c r="S16" s="217"/>
      <c r="T16" s="913"/>
      <c r="U16" s="912"/>
    </row>
    <row r="17" spans="1:21" s="250" customFormat="1" ht="15.6" customHeight="1" x14ac:dyDescent="0.15">
      <c r="A17" s="912"/>
      <c r="B17" s="279" t="s">
        <v>1110</v>
      </c>
      <c r="C17" s="213">
        <v>166582480</v>
      </c>
      <c r="D17" s="212">
        <v>49801526</v>
      </c>
      <c r="E17" s="212">
        <v>18086763</v>
      </c>
      <c r="F17" s="212">
        <v>16127729</v>
      </c>
      <c r="G17" s="212">
        <v>13602668</v>
      </c>
      <c r="H17" s="212">
        <v>42106699</v>
      </c>
      <c r="I17" s="212">
        <v>26857095</v>
      </c>
      <c r="J17" s="212">
        <v>11687310</v>
      </c>
      <c r="K17" s="212">
        <v>15169785</v>
      </c>
      <c r="L17" s="212">
        <v>2268946</v>
      </c>
      <c r="M17" s="212">
        <v>2809413</v>
      </c>
      <c r="N17" s="212">
        <v>57844</v>
      </c>
      <c r="O17" s="212">
        <v>72023</v>
      </c>
      <c r="P17" s="212">
        <v>3824341</v>
      </c>
      <c r="Q17" s="212">
        <v>2058754</v>
      </c>
      <c r="R17" s="212">
        <v>1765587</v>
      </c>
      <c r="S17" s="211" t="s">
        <v>555</v>
      </c>
      <c r="T17" s="913" t="s">
        <v>282</v>
      </c>
      <c r="U17" s="912"/>
    </row>
    <row r="18" spans="1:21" s="250" customFormat="1" ht="15.6" customHeight="1" x14ac:dyDescent="0.15">
      <c r="A18" s="912"/>
      <c r="B18" s="279"/>
      <c r="C18" s="213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1"/>
      <c r="T18" s="913"/>
      <c r="U18" s="912"/>
    </row>
    <row r="19" spans="1:21" s="250" customFormat="1" ht="15.6" customHeight="1" x14ac:dyDescent="0.15">
      <c r="A19" s="912"/>
      <c r="B19" s="279" t="s">
        <v>659</v>
      </c>
      <c r="C19" s="213">
        <v>31720740</v>
      </c>
      <c r="D19" s="212">
        <v>2306235</v>
      </c>
      <c r="E19" s="212">
        <v>25968884</v>
      </c>
      <c r="F19" s="212">
        <v>240422</v>
      </c>
      <c r="G19" s="212">
        <v>1692406</v>
      </c>
      <c r="H19" s="212">
        <v>707459</v>
      </c>
      <c r="I19" s="212">
        <v>805334</v>
      </c>
      <c r="J19" s="212">
        <v>114834</v>
      </c>
      <c r="K19" s="212">
        <v>690500</v>
      </c>
      <c r="L19" s="212">
        <v>235247</v>
      </c>
      <c r="M19" s="212">
        <v>44425</v>
      </c>
      <c r="N19" s="212">
        <v>1817</v>
      </c>
      <c r="O19" s="212">
        <v>11871</v>
      </c>
      <c r="P19" s="212">
        <v>10762268</v>
      </c>
      <c r="Q19" s="212">
        <v>8831688</v>
      </c>
      <c r="R19" s="212">
        <v>1930580</v>
      </c>
      <c r="S19" s="211">
        <v>72221502</v>
      </c>
      <c r="T19" s="273" t="s">
        <v>281</v>
      </c>
      <c r="U19" s="912"/>
    </row>
    <row r="20" spans="1:21" s="250" customFormat="1" ht="15.6" customHeight="1" x14ac:dyDescent="0.15">
      <c r="A20" s="912"/>
      <c r="B20" s="279"/>
      <c r="C20" s="213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8"/>
      <c r="Q20" s="218"/>
      <c r="R20" s="218"/>
      <c r="S20" s="217"/>
      <c r="T20" s="273"/>
      <c r="U20" s="912"/>
    </row>
    <row r="21" spans="1:21" s="250" customFormat="1" ht="30.75" customHeight="1" x14ac:dyDescent="0.15">
      <c r="A21" s="912"/>
      <c r="B21" s="279" t="s">
        <v>660</v>
      </c>
      <c r="C21" s="213">
        <v>212718</v>
      </c>
      <c r="D21" s="212" t="s">
        <v>555</v>
      </c>
      <c r="E21" s="212" t="s">
        <v>555</v>
      </c>
      <c r="F21" s="212" t="s">
        <v>555</v>
      </c>
      <c r="G21" s="212">
        <v>27193</v>
      </c>
      <c r="H21" s="212">
        <v>119156</v>
      </c>
      <c r="I21" s="212">
        <v>66369</v>
      </c>
      <c r="J21" s="212">
        <v>51881</v>
      </c>
      <c r="K21" s="212">
        <v>14488</v>
      </c>
      <c r="L21" s="212" t="s">
        <v>555</v>
      </c>
      <c r="M21" s="212">
        <v>114</v>
      </c>
      <c r="N21" s="212">
        <v>7624</v>
      </c>
      <c r="O21" s="212" t="s">
        <v>555</v>
      </c>
      <c r="P21" s="212">
        <v>55575</v>
      </c>
      <c r="Q21" s="212" t="s">
        <v>555</v>
      </c>
      <c r="R21" s="212">
        <v>55575</v>
      </c>
      <c r="S21" s="211">
        <v>2330</v>
      </c>
      <c r="T21" s="273" t="s">
        <v>1111</v>
      </c>
      <c r="U21" s="912"/>
    </row>
    <row r="22" spans="1:21" s="250" customFormat="1" ht="15.6" customHeight="1" x14ac:dyDescent="0.15">
      <c r="A22" s="912"/>
      <c r="B22" s="279"/>
      <c r="C22" s="213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8"/>
      <c r="Q22" s="218"/>
      <c r="R22" s="218"/>
      <c r="S22" s="217"/>
      <c r="T22" s="273"/>
      <c r="U22" s="912"/>
    </row>
    <row r="23" spans="1:21" s="250" customFormat="1" ht="22.5" customHeight="1" x14ac:dyDescent="0.15">
      <c r="A23" s="912"/>
      <c r="B23" s="279" t="s">
        <v>280</v>
      </c>
      <c r="C23" s="213" t="s">
        <v>555</v>
      </c>
      <c r="D23" s="212" t="s">
        <v>555</v>
      </c>
      <c r="E23" s="212" t="s">
        <v>555</v>
      </c>
      <c r="F23" s="212" t="s">
        <v>555</v>
      </c>
      <c r="G23" s="212" t="s">
        <v>555</v>
      </c>
      <c r="H23" s="212" t="s">
        <v>555</v>
      </c>
      <c r="I23" s="212" t="s">
        <v>555</v>
      </c>
      <c r="J23" s="212" t="s">
        <v>555</v>
      </c>
      <c r="K23" s="212" t="s">
        <v>555</v>
      </c>
      <c r="L23" s="212" t="s">
        <v>555</v>
      </c>
      <c r="M23" s="212" t="s">
        <v>555</v>
      </c>
      <c r="N23" s="212" t="s">
        <v>555</v>
      </c>
      <c r="O23" s="212" t="s">
        <v>555</v>
      </c>
      <c r="P23" s="212" t="s">
        <v>555</v>
      </c>
      <c r="Q23" s="212" t="s">
        <v>555</v>
      </c>
      <c r="R23" s="212" t="s">
        <v>555</v>
      </c>
      <c r="S23" s="211" t="s">
        <v>555</v>
      </c>
      <c r="T23" s="273" t="s">
        <v>1112</v>
      </c>
      <c r="U23" s="912"/>
    </row>
    <row r="24" spans="1:21" s="250" customFormat="1" ht="15.6" customHeight="1" x14ac:dyDescent="0.15">
      <c r="A24" s="912"/>
      <c r="B24" s="279"/>
      <c r="C24" s="213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8"/>
      <c r="Q24" s="218"/>
      <c r="R24" s="218"/>
      <c r="S24" s="217"/>
      <c r="T24" s="273"/>
      <c r="U24" s="912"/>
    </row>
    <row r="25" spans="1:21" s="250" customFormat="1" ht="15.6" customHeight="1" x14ac:dyDescent="0.15">
      <c r="A25" s="912"/>
      <c r="B25" s="919" t="s">
        <v>1113</v>
      </c>
      <c r="C25" s="213">
        <v>3319778</v>
      </c>
      <c r="D25" s="212">
        <v>1149400</v>
      </c>
      <c r="E25" s="212">
        <v>172745</v>
      </c>
      <c r="F25" s="212">
        <v>94616</v>
      </c>
      <c r="G25" s="212">
        <v>373056</v>
      </c>
      <c r="H25" s="212">
        <v>809087</v>
      </c>
      <c r="I25" s="212">
        <v>720874</v>
      </c>
      <c r="J25" s="212">
        <v>398388</v>
      </c>
      <c r="K25" s="212">
        <v>322486</v>
      </c>
      <c r="L25" s="212">
        <v>43108</v>
      </c>
      <c r="M25" s="212">
        <v>33169</v>
      </c>
      <c r="N25" s="212" t="s">
        <v>555</v>
      </c>
      <c r="O25" s="212" t="s">
        <v>555</v>
      </c>
      <c r="P25" s="212" t="s">
        <v>555</v>
      </c>
      <c r="Q25" s="212" t="s">
        <v>555</v>
      </c>
      <c r="R25" s="212" t="s">
        <v>555</v>
      </c>
      <c r="S25" s="211">
        <v>580294</v>
      </c>
      <c r="T25" s="273" t="s">
        <v>279</v>
      </c>
      <c r="U25" s="912"/>
    </row>
    <row r="26" spans="1:21" s="250" customFormat="1" ht="15.6" customHeight="1" x14ac:dyDescent="0.15">
      <c r="A26" s="912"/>
      <c r="B26" s="920"/>
      <c r="C26" s="213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1"/>
      <c r="T26" s="273"/>
      <c r="U26" s="912"/>
    </row>
    <row r="27" spans="1:21" s="250" customFormat="1" ht="15.6" customHeight="1" x14ac:dyDescent="0.15">
      <c r="A27" s="912"/>
      <c r="B27" s="917" t="s">
        <v>278</v>
      </c>
      <c r="C27" s="216">
        <v>202351834</v>
      </c>
      <c r="D27" s="215">
        <v>53073155</v>
      </c>
      <c r="E27" s="215">
        <v>44454489</v>
      </c>
      <c r="F27" s="215">
        <v>16504822</v>
      </c>
      <c r="G27" s="215">
        <v>15636170</v>
      </c>
      <c r="H27" s="215">
        <v>43911464</v>
      </c>
      <c r="I27" s="215">
        <v>28771734</v>
      </c>
      <c r="J27" s="215">
        <v>12352146</v>
      </c>
      <c r="K27" s="215">
        <v>16419588</v>
      </c>
      <c r="L27" s="215">
        <v>2542413</v>
      </c>
      <c r="M27" s="215">
        <v>2898188</v>
      </c>
      <c r="N27" s="215">
        <v>66977</v>
      </c>
      <c r="O27" s="215">
        <v>80628</v>
      </c>
      <c r="P27" s="215">
        <v>14665770</v>
      </c>
      <c r="Q27" s="215">
        <v>10916327</v>
      </c>
      <c r="R27" s="215">
        <v>3749443</v>
      </c>
      <c r="S27" s="214">
        <v>72769669</v>
      </c>
      <c r="T27" s="914" t="s">
        <v>579</v>
      </c>
      <c r="U27" s="912"/>
    </row>
    <row r="28" spans="1:21" s="250" customFormat="1" ht="15.6" customHeight="1" x14ac:dyDescent="0.15">
      <c r="A28" s="912"/>
      <c r="B28" s="296"/>
      <c r="C28" s="213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8"/>
      <c r="Q28" s="218"/>
      <c r="R28" s="218"/>
      <c r="S28" s="217"/>
      <c r="T28" s="273"/>
      <c r="U28" s="912"/>
    </row>
    <row r="29" spans="1:21" s="250" customFormat="1" ht="15.6" customHeight="1" x14ac:dyDescent="0.15">
      <c r="A29" s="131"/>
      <c r="B29" s="279" t="s">
        <v>277</v>
      </c>
      <c r="C29" s="213">
        <v>165316129</v>
      </c>
      <c r="D29" s="212">
        <v>49651370</v>
      </c>
      <c r="E29" s="212">
        <v>43768988</v>
      </c>
      <c r="F29" s="212">
        <v>5198787</v>
      </c>
      <c r="G29" s="212">
        <v>14354693</v>
      </c>
      <c r="H29" s="212">
        <v>33977052</v>
      </c>
      <c r="I29" s="212">
        <v>18365239</v>
      </c>
      <c r="J29" s="212">
        <v>10620746</v>
      </c>
      <c r="K29" s="212">
        <v>7744493</v>
      </c>
      <c r="L29" s="212">
        <v>1578055</v>
      </c>
      <c r="M29" s="212">
        <v>1872588</v>
      </c>
      <c r="N29" s="212">
        <v>48606</v>
      </c>
      <c r="O29" s="212">
        <v>43514</v>
      </c>
      <c r="P29" s="212">
        <v>10850618</v>
      </c>
      <c r="Q29" s="212">
        <v>9275370</v>
      </c>
      <c r="R29" s="212">
        <v>1575248</v>
      </c>
      <c r="S29" s="211">
        <v>72762396</v>
      </c>
      <c r="T29" s="273" t="s">
        <v>276</v>
      </c>
      <c r="U29" s="131"/>
    </row>
    <row r="30" spans="1:21" s="250" customFormat="1" ht="15.6" customHeight="1" x14ac:dyDescent="0.15">
      <c r="A30" s="131"/>
      <c r="B30" s="279"/>
      <c r="C30" s="213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1"/>
      <c r="T30" s="273"/>
      <c r="U30" s="131"/>
    </row>
    <row r="31" spans="1:21" s="250" customFormat="1" ht="15.6" customHeight="1" x14ac:dyDescent="0.15">
      <c r="A31" s="912"/>
      <c r="B31" s="279" t="s">
        <v>661</v>
      </c>
      <c r="C31" s="213">
        <v>34069069</v>
      </c>
      <c r="D31" s="212">
        <v>3406830</v>
      </c>
      <c r="E31" s="212">
        <v>3240</v>
      </c>
      <c r="F31" s="212">
        <v>11164796</v>
      </c>
      <c r="G31" s="212">
        <v>955739</v>
      </c>
      <c r="H31" s="212">
        <v>9901113</v>
      </c>
      <c r="I31" s="212">
        <v>8637351</v>
      </c>
      <c r="J31" s="212">
        <v>1672616</v>
      </c>
      <c r="K31" s="212">
        <v>6964735</v>
      </c>
      <c r="L31" s="212">
        <v>839240</v>
      </c>
      <c r="M31" s="212">
        <v>59956</v>
      </c>
      <c r="N31" s="212">
        <v>923</v>
      </c>
      <c r="O31" s="212">
        <v>36055</v>
      </c>
      <c r="P31" s="212">
        <v>186335</v>
      </c>
      <c r="Q31" s="212">
        <v>163822</v>
      </c>
      <c r="R31" s="212">
        <v>22513</v>
      </c>
      <c r="S31" s="211" t="s">
        <v>555</v>
      </c>
      <c r="T31" s="273" t="s">
        <v>275</v>
      </c>
      <c r="U31" s="912"/>
    </row>
    <row r="32" spans="1:21" s="250" customFormat="1" ht="15.6" customHeight="1" x14ac:dyDescent="0.15">
      <c r="A32" s="912"/>
      <c r="B32" s="279"/>
      <c r="C32" s="213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1"/>
      <c r="T32" s="273"/>
      <c r="U32" s="912"/>
    </row>
    <row r="33" spans="1:21" s="250" customFormat="1" ht="31.5" customHeight="1" x14ac:dyDescent="0.15">
      <c r="A33" s="912"/>
      <c r="B33" s="279" t="s">
        <v>274</v>
      </c>
      <c r="C33" s="213">
        <v>1182842</v>
      </c>
      <c r="D33" s="212">
        <v>14624</v>
      </c>
      <c r="E33" s="212">
        <v>641460</v>
      </c>
      <c r="F33" s="212">
        <v>104073</v>
      </c>
      <c r="G33" s="212">
        <v>275670</v>
      </c>
      <c r="H33" s="212">
        <v>32001</v>
      </c>
      <c r="I33" s="212">
        <v>115014</v>
      </c>
      <c r="J33" s="212">
        <v>2561</v>
      </c>
      <c r="K33" s="212">
        <v>112453</v>
      </c>
      <c r="L33" s="212">
        <v>10957</v>
      </c>
      <c r="M33" s="212">
        <v>4646</v>
      </c>
      <c r="N33" s="212" t="s">
        <v>555</v>
      </c>
      <c r="O33" s="212">
        <v>1</v>
      </c>
      <c r="P33" s="212">
        <v>568040</v>
      </c>
      <c r="Q33" s="212">
        <v>62708</v>
      </c>
      <c r="R33" s="212">
        <v>505332</v>
      </c>
      <c r="S33" s="211" t="s">
        <v>555</v>
      </c>
      <c r="T33" s="273" t="s">
        <v>1114</v>
      </c>
      <c r="U33" s="912"/>
    </row>
    <row r="34" spans="1:21" s="250" customFormat="1" ht="15.6" customHeight="1" x14ac:dyDescent="0.15">
      <c r="A34" s="912"/>
      <c r="B34" s="279"/>
      <c r="C34" s="213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1"/>
      <c r="T34" s="273"/>
      <c r="U34" s="912"/>
    </row>
    <row r="35" spans="1:21" s="250" customFormat="1" ht="15.6" customHeight="1" x14ac:dyDescent="0.15">
      <c r="A35" s="912"/>
      <c r="B35" s="279" t="s">
        <v>662</v>
      </c>
      <c r="C35" s="213">
        <v>1729995</v>
      </c>
      <c r="D35" s="212">
        <v>331</v>
      </c>
      <c r="E35" s="212">
        <v>24168</v>
      </c>
      <c r="F35" s="212" t="s">
        <v>555</v>
      </c>
      <c r="G35" s="212">
        <v>50068</v>
      </c>
      <c r="H35" s="212">
        <v>1298</v>
      </c>
      <c r="I35" s="212">
        <v>1654130</v>
      </c>
      <c r="J35" s="212">
        <v>56223</v>
      </c>
      <c r="K35" s="212">
        <v>1597907</v>
      </c>
      <c r="L35" s="212">
        <v>87244</v>
      </c>
      <c r="M35" s="212">
        <v>960998</v>
      </c>
      <c r="N35" s="212">
        <v>1</v>
      </c>
      <c r="O35" s="212" t="s">
        <v>555</v>
      </c>
      <c r="P35" s="212">
        <v>213679</v>
      </c>
      <c r="Q35" s="212">
        <v>18230</v>
      </c>
      <c r="R35" s="212">
        <v>195449</v>
      </c>
      <c r="S35" s="211">
        <v>884</v>
      </c>
      <c r="T35" s="273" t="s">
        <v>273</v>
      </c>
      <c r="U35" s="912"/>
    </row>
    <row r="36" spans="1:21" s="250" customFormat="1" ht="15.6" customHeight="1" x14ac:dyDescent="0.15">
      <c r="A36" s="912"/>
      <c r="B36" s="279"/>
      <c r="C36" s="213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1"/>
      <c r="T36" s="273"/>
      <c r="U36" s="912"/>
    </row>
    <row r="37" spans="1:21" s="250" customFormat="1" ht="15.6" customHeight="1" x14ac:dyDescent="0.15">
      <c r="A37" s="912"/>
      <c r="B37" s="919" t="s">
        <v>1115</v>
      </c>
      <c r="C37" s="213">
        <v>53799</v>
      </c>
      <c r="D37" s="212" t="s">
        <v>555</v>
      </c>
      <c r="E37" s="212">
        <v>16633</v>
      </c>
      <c r="F37" s="212">
        <v>37166</v>
      </c>
      <c r="G37" s="212" t="s">
        <v>555</v>
      </c>
      <c r="H37" s="212" t="s">
        <v>555</v>
      </c>
      <c r="I37" s="212" t="s">
        <v>555</v>
      </c>
      <c r="J37" s="212" t="s">
        <v>555</v>
      </c>
      <c r="K37" s="212" t="s">
        <v>555</v>
      </c>
      <c r="L37" s="212">
        <v>26917</v>
      </c>
      <c r="M37" s="212" t="s">
        <v>555</v>
      </c>
      <c r="N37" s="212">
        <v>17447</v>
      </c>
      <c r="O37" s="212">
        <v>1058</v>
      </c>
      <c r="P37" s="212">
        <v>2847098</v>
      </c>
      <c r="Q37" s="212">
        <v>1396197</v>
      </c>
      <c r="R37" s="212">
        <v>1450901</v>
      </c>
      <c r="S37" s="211">
        <v>6389</v>
      </c>
      <c r="T37" s="273" t="s">
        <v>272</v>
      </c>
      <c r="U37" s="912"/>
    </row>
    <row r="38" spans="1:21" s="250" customFormat="1" ht="15.6" customHeight="1" x14ac:dyDescent="0.15">
      <c r="A38" s="912"/>
      <c r="B38" s="296"/>
      <c r="C38" s="213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1"/>
      <c r="T38" s="273"/>
      <c r="U38" s="912"/>
    </row>
    <row r="39" spans="1:21" s="250" customFormat="1" ht="15.6" customHeight="1" x14ac:dyDescent="0.15">
      <c r="A39" s="912"/>
      <c r="B39" s="917" t="s">
        <v>271</v>
      </c>
      <c r="C39" s="216">
        <v>9666523</v>
      </c>
      <c r="D39" s="215">
        <v>1727692</v>
      </c>
      <c r="E39" s="215">
        <v>1457267</v>
      </c>
      <c r="F39" s="215">
        <v>850646</v>
      </c>
      <c r="G39" s="215">
        <v>2300430</v>
      </c>
      <c r="H39" s="215">
        <v>1393019</v>
      </c>
      <c r="I39" s="215">
        <v>1937469</v>
      </c>
      <c r="J39" s="215">
        <v>731248</v>
      </c>
      <c r="K39" s="215">
        <v>1206221</v>
      </c>
      <c r="L39" s="215">
        <v>460599</v>
      </c>
      <c r="M39" s="215">
        <v>208161</v>
      </c>
      <c r="N39" s="215">
        <v>8719</v>
      </c>
      <c r="O39" s="215">
        <v>16254</v>
      </c>
      <c r="P39" s="215">
        <v>1838944</v>
      </c>
      <c r="Q39" s="215">
        <v>1201377</v>
      </c>
      <c r="R39" s="215">
        <v>637567</v>
      </c>
      <c r="S39" s="214">
        <v>105723</v>
      </c>
      <c r="T39" s="914" t="s">
        <v>663</v>
      </c>
      <c r="U39" s="912"/>
    </row>
    <row r="40" spans="1:21" s="250" customFormat="1" ht="15.6" customHeight="1" x14ac:dyDescent="0.15">
      <c r="A40" s="912"/>
      <c r="B40" s="296"/>
      <c r="C40" s="213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1"/>
      <c r="T40" s="273"/>
      <c r="U40" s="912"/>
    </row>
    <row r="41" spans="1:21" s="250" customFormat="1" ht="15.6" customHeight="1" x14ac:dyDescent="0.15">
      <c r="A41" s="912"/>
      <c r="B41" s="279" t="s">
        <v>657</v>
      </c>
      <c r="C41" s="213">
        <v>5110010</v>
      </c>
      <c r="D41" s="212">
        <v>753112</v>
      </c>
      <c r="E41" s="212">
        <v>983981</v>
      </c>
      <c r="F41" s="212">
        <v>493039</v>
      </c>
      <c r="G41" s="212">
        <v>948285</v>
      </c>
      <c r="H41" s="212">
        <v>753630</v>
      </c>
      <c r="I41" s="212">
        <v>1177963</v>
      </c>
      <c r="J41" s="212">
        <v>291478</v>
      </c>
      <c r="K41" s="212">
        <v>886485</v>
      </c>
      <c r="L41" s="212">
        <v>170119</v>
      </c>
      <c r="M41" s="212">
        <v>154314</v>
      </c>
      <c r="N41" s="212" t="s">
        <v>555</v>
      </c>
      <c r="O41" s="212">
        <v>4563</v>
      </c>
      <c r="P41" s="212">
        <v>205215</v>
      </c>
      <c r="Q41" s="212">
        <v>75821</v>
      </c>
      <c r="R41" s="212">
        <v>129394</v>
      </c>
      <c r="S41" s="211" t="s">
        <v>555</v>
      </c>
      <c r="T41" s="913" t="s">
        <v>266</v>
      </c>
      <c r="U41" s="912"/>
    </row>
    <row r="42" spans="1:21" s="250" customFormat="1" ht="15.6" customHeight="1" x14ac:dyDescent="0.15">
      <c r="A42" s="912"/>
      <c r="B42" s="279"/>
      <c r="C42" s="213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1"/>
      <c r="T42" s="913"/>
      <c r="U42" s="912"/>
    </row>
    <row r="43" spans="1:21" s="250" customFormat="1" ht="21" customHeight="1" x14ac:dyDescent="0.15">
      <c r="A43" s="912"/>
      <c r="B43" s="279" t="s">
        <v>658</v>
      </c>
      <c r="C43" s="213">
        <v>4556513</v>
      </c>
      <c r="D43" s="212">
        <v>974580</v>
      </c>
      <c r="E43" s="212">
        <v>473286</v>
      </c>
      <c r="F43" s="212">
        <v>357607</v>
      </c>
      <c r="G43" s="212">
        <v>1352145</v>
      </c>
      <c r="H43" s="212">
        <v>639389</v>
      </c>
      <c r="I43" s="212">
        <v>759506</v>
      </c>
      <c r="J43" s="212">
        <v>439770</v>
      </c>
      <c r="K43" s="212">
        <v>319736</v>
      </c>
      <c r="L43" s="212">
        <v>290480</v>
      </c>
      <c r="M43" s="212">
        <v>53847</v>
      </c>
      <c r="N43" s="212">
        <v>8719</v>
      </c>
      <c r="O43" s="212">
        <v>11691</v>
      </c>
      <c r="P43" s="212">
        <v>1633729</v>
      </c>
      <c r="Q43" s="212">
        <v>1125556</v>
      </c>
      <c r="R43" s="212">
        <v>508173</v>
      </c>
      <c r="S43" s="211">
        <v>105723</v>
      </c>
      <c r="T43" s="913" t="s">
        <v>270</v>
      </c>
      <c r="U43" s="912"/>
    </row>
    <row r="44" spans="1:21" s="250" customFormat="1" ht="15.6" customHeight="1" x14ac:dyDescent="0.15">
      <c r="A44" s="912"/>
      <c r="B44" s="921"/>
      <c r="C44" s="210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8"/>
      <c r="T44" s="922"/>
      <c r="U44" s="131"/>
    </row>
    <row r="45" spans="1:21" s="382" customFormat="1" ht="15.6" customHeight="1" x14ac:dyDescent="0.15">
      <c r="A45" s="923"/>
      <c r="B45" s="924" t="s">
        <v>269</v>
      </c>
      <c r="C45" s="925"/>
      <c r="D45" s="925"/>
      <c r="E45" s="926"/>
      <c r="F45" s="926"/>
      <c r="G45" s="926"/>
      <c r="H45" s="925"/>
      <c r="I45" s="925"/>
      <c r="L45" s="927" t="s">
        <v>1116</v>
      </c>
      <c r="M45" s="928"/>
      <c r="N45" s="927"/>
      <c r="O45" s="925"/>
      <c r="P45" s="925"/>
      <c r="Q45" s="925"/>
      <c r="R45" s="925"/>
      <c r="S45" s="925"/>
      <c r="T45" s="925"/>
      <c r="U45" s="929"/>
    </row>
    <row r="46" spans="1:21" s="382" customFormat="1" ht="15.6" customHeight="1" x14ac:dyDescent="0.15">
      <c r="A46" s="930"/>
      <c r="B46" s="383" t="s">
        <v>664</v>
      </c>
      <c r="C46" s="931"/>
      <c r="D46" s="931"/>
      <c r="E46" s="928"/>
      <c r="F46" s="932"/>
      <c r="L46" s="933" t="s">
        <v>1117</v>
      </c>
      <c r="M46" s="931"/>
      <c r="N46" s="931"/>
      <c r="O46" s="931"/>
      <c r="P46" s="931"/>
      <c r="Q46" s="931"/>
      <c r="R46" s="931"/>
      <c r="S46" s="931"/>
      <c r="T46" s="931"/>
      <c r="U46" s="934"/>
    </row>
    <row r="47" spans="1:21" s="382" customFormat="1" ht="15.6" customHeight="1" x14ac:dyDescent="0.15">
      <c r="A47" s="930"/>
      <c r="B47" s="383" t="s">
        <v>666</v>
      </c>
      <c r="C47" s="931"/>
      <c r="D47" s="931"/>
      <c r="E47" s="931"/>
      <c r="F47" s="931"/>
      <c r="G47" s="931"/>
      <c r="H47" s="931"/>
      <c r="I47" s="931"/>
      <c r="J47" s="931"/>
      <c r="K47" s="931"/>
      <c r="L47" s="931"/>
      <c r="M47" s="931"/>
      <c r="N47" s="931"/>
      <c r="O47" s="931"/>
      <c r="P47" s="931"/>
      <c r="Q47" s="931"/>
      <c r="R47" s="931"/>
      <c r="S47" s="931"/>
      <c r="T47" s="931"/>
      <c r="U47" s="934"/>
    </row>
    <row r="48" spans="1:21" s="382" customFormat="1" ht="17.100000000000001" customHeight="1" x14ac:dyDescent="0.15">
      <c r="A48" s="932"/>
      <c r="B48" s="931"/>
      <c r="C48" s="935"/>
      <c r="D48" s="931"/>
      <c r="E48" s="931"/>
      <c r="F48" s="931"/>
      <c r="G48" s="931"/>
      <c r="H48" s="931"/>
      <c r="I48" s="931"/>
      <c r="J48" s="931"/>
      <c r="K48" s="928"/>
      <c r="L48" s="931"/>
      <c r="M48" s="931"/>
      <c r="N48" s="931"/>
      <c r="O48" s="931"/>
      <c r="P48" s="931"/>
      <c r="Q48" s="931"/>
      <c r="R48" s="931"/>
      <c r="S48" s="931"/>
      <c r="T48" s="931"/>
      <c r="U48" s="936"/>
    </row>
  </sheetData>
  <phoneticPr fontId="28"/>
  <pageMargins left="0.59055118110236227" right="0.55118110236220474" top="0.59055118110236227" bottom="0.59055118110236227" header="0.59055118110236227" footer="0.59055118110236227"/>
  <pageSetup paperSize="9" scale="79" orientation="portrait" horizontalDpi="400" r:id="rId1"/>
  <headerFooter alignWithMargins="0">
    <oddHeader xml:space="preserve">&amp;R
</oddHeader>
  </headerFooter>
  <colBreaks count="1" manualBreakCount="1">
    <brk id="11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view="pageBreakPreview" zoomScale="80" zoomScaleNormal="55" zoomScaleSheetLayoutView="80" workbookViewId="0">
      <selection activeCell="O16" sqref="O16"/>
    </sheetView>
  </sheetViews>
  <sheetFormatPr defaultRowHeight="17.25" x14ac:dyDescent="0.2"/>
  <cols>
    <col min="1" max="1" width="2.625" style="255" customWidth="1"/>
    <col min="2" max="2" width="12.25" style="255" customWidth="1"/>
    <col min="3" max="19" width="11.625" style="255" customWidth="1"/>
    <col min="20" max="20" width="18.625" style="937" customWidth="1"/>
    <col min="21" max="21" width="2.625" style="256" customWidth="1"/>
    <col min="22" max="16384" width="9" style="255"/>
  </cols>
  <sheetData>
    <row r="1" spans="1:21" s="902" customFormat="1" ht="17.25" customHeight="1" x14ac:dyDescent="0.15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938"/>
      <c r="M1" s="938"/>
      <c r="N1" s="938"/>
      <c r="O1" s="938"/>
      <c r="P1" s="938"/>
      <c r="Q1" s="938"/>
      <c r="R1" s="915"/>
      <c r="S1" s="915"/>
      <c r="T1" s="915"/>
      <c r="U1" s="938"/>
    </row>
    <row r="2" spans="1:21" s="371" customFormat="1" ht="17.25" customHeight="1" x14ac:dyDescent="0.15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938"/>
      <c r="M2" s="938"/>
      <c r="N2" s="938"/>
      <c r="O2" s="938"/>
      <c r="P2" s="915"/>
      <c r="Q2" s="915"/>
      <c r="R2" s="915"/>
      <c r="S2" s="915"/>
      <c r="T2" s="915"/>
      <c r="U2" s="938"/>
    </row>
    <row r="3" spans="1:21" s="260" customFormat="1" ht="17.25" customHeight="1" x14ac:dyDescent="0.15">
      <c r="A3" s="352"/>
      <c r="B3" s="245" t="s">
        <v>1118</v>
      </c>
      <c r="C3" s="253"/>
      <c r="D3" s="904"/>
      <c r="E3" s="904"/>
      <c r="F3" s="904"/>
      <c r="G3" s="904"/>
      <c r="H3" s="904"/>
      <c r="I3" s="904"/>
      <c r="J3" s="904"/>
      <c r="K3" s="904"/>
      <c r="L3" s="904"/>
      <c r="M3" s="904"/>
      <c r="N3" s="904"/>
      <c r="O3" s="904"/>
      <c r="P3" s="904"/>
      <c r="Q3" s="904"/>
      <c r="R3" s="904"/>
      <c r="S3" s="905" t="s">
        <v>1119</v>
      </c>
      <c r="T3" s="905"/>
      <c r="U3" s="878"/>
    </row>
    <row r="4" spans="1:21" s="250" customFormat="1" ht="17.25" customHeight="1" x14ac:dyDescent="0.15">
      <c r="A4" s="907"/>
      <c r="B4" s="296"/>
      <c r="C4" s="908"/>
      <c r="D4" s="460"/>
      <c r="E4" s="460"/>
      <c r="F4" s="460"/>
      <c r="G4" s="460"/>
      <c r="H4" s="460"/>
      <c r="I4" s="460"/>
      <c r="J4" s="460"/>
      <c r="K4" s="459"/>
      <c r="L4" s="241"/>
      <c r="M4" s="240"/>
      <c r="N4" s="240"/>
      <c r="O4" s="240"/>
      <c r="P4" s="240"/>
      <c r="Q4" s="239"/>
      <c r="R4" s="238"/>
      <c r="S4" s="237"/>
      <c r="T4" s="240"/>
      <c r="U4" s="878"/>
    </row>
    <row r="5" spans="1:21" s="250" customFormat="1" ht="17.25" customHeight="1" x14ac:dyDescent="0.15">
      <c r="A5" s="909"/>
      <c r="B5" s="292" t="s">
        <v>1120</v>
      </c>
      <c r="C5" s="227" t="s">
        <v>297</v>
      </c>
      <c r="D5" s="229" t="s">
        <v>1121</v>
      </c>
      <c r="E5" s="229" t="s">
        <v>1122</v>
      </c>
      <c r="F5" s="229" t="s">
        <v>1123</v>
      </c>
      <c r="G5" s="229" t="s">
        <v>1124</v>
      </c>
      <c r="H5" s="229" t="s">
        <v>1125</v>
      </c>
      <c r="I5" s="229" t="s">
        <v>562</v>
      </c>
      <c r="J5" s="458"/>
      <c r="K5" s="290"/>
      <c r="L5" s="228" t="s">
        <v>1126</v>
      </c>
      <c r="M5" s="229" t="s">
        <v>1127</v>
      </c>
      <c r="N5" s="229" t="s">
        <v>1128</v>
      </c>
      <c r="O5" s="229" t="s">
        <v>1129</v>
      </c>
      <c r="P5" s="234" t="s">
        <v>1103</v>
      </c>
      <c r="Q5" s="233"/>
      <c r="R5" s="232"/>
      <c r="S5" s="227" t="s">
        <v>567</v>
      </c>
      <c r="T5" s="229" t="s">
        <v>296</v>
      </c>
      <c r="U5" s="878"/>
    </row>
    <row r="6" spans="1:21" s="250" customFormat="1" ht="17.25" customHeight="1" x14ac:dyDescent="0.15">
      <c r="A6" s="909"/>
      <c r="B6" s="292"/>
      <c r="C6" s="227"/>
      <c r="D6" s="229" t="s">
        <v>294</v>
      </c>
      <c r="E6" s="229" t="s">
        <v>294</v>
      </c>
      <c r="F6" s="229" t="s">
        <v>295</v>
      </c>
      <c r="G6" s="229"/>
      <c r="H6" s="229"/>
      <c r="I6" s="229" t="s">
        <v>294</v>
      </c>
      <c r="J6" s="229" t="s">
        <v>293</v>
      </c>
      <c r="K6" s="457" t="s">
        <v>292</v>
      </c>
      <c r="L6" s="228"/>
      <c r="M6" s="229"/>
      <c r="N6" s="229"/>
      <c r="O6" s="229"/>
      <c r="P6" s="229"/>
      <c r="Q6" s="229" t="s">
        <v>1130</v>
      </c>
      <c r="R6" s="228" t="s">
        <v>1131</v>
      </c>
      <c r="S6" s="227"/>
      <c r="T6" s="229"/>
      <c r="U6" s="878"/>
    </row>
    <row r="7" spans="1:21" s="250" customFormat="1" ht="34.5" customHeight="1" x14ac:dyDescent="0.15">
      <c r="A7" s="909"/>
      <c r="B7" s="910"/>
      <c r="C7" s="456" t="s">
        <v>1132</v>
      </c>
      <c r="D7" s="456" t="s">
        <v>291</v>
      </c>
      <c r="E7" s="456" t="s">
        <v>1133</v>
      </c>
      <c r="F7" s="456" t="s">
        <v>1134</v>
      </c>
      <c r="G7" s="456" t="s">
        <v>290</v>
      </c>
      <c r="H7" s="456" t="s">
        <v>1135</v>
      </c>
      <c r="I7" s="456" t="s">
        <v>1136</v>
      </c>
      <c r="J7" s="456" t="s">
        <v>1137</v>
      </c>
      <c r="K7" s="455" t="s">
        <v>1138</v>
      </c>
      <c r="L7" s="223" t="s">
        <v>300</v>
      </c>
      <c r="M7" s="223" t="s">
        <v>289</v>
      </c>
      <c r="N7" s="223" t="s">
        <v>288</v>
      </c>
      <c r="O7" s="222" t="s">
        <v>287</v>
      </c>
      <c r="P7" s="454" t="s">
        <v>1139</v>
      </c>
      <c r="Q7" s="866"/>
      <c r="R7" s="866"/>
      <c r="S7" s="870" t="s">
        <v>1140</v>
      </c>
      <c r="T7" s="911"/>
      <c r="U7" s="878"/>
    </row>
    <row r="8" spans="1:21" s="250" customFormat="1" ht="15.2" customHeight="1" x14ac:dyDescent="0.15">
      <c r="A8" s="912"/>
      <c r="B8" s="296"/>
      <c r="C8" s="252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11"/>
      <c r="T8" s="913"/>
      <c r="U8" s="131"/>
    </row>
    <row r="9" spans="1:21" s="250" customFormat="1" ht="15.2" customHeight="1" x14ac:dyDescent="0.15">
      <c r="A9" s="912"/>
      <c r="B9" s="283" t="s">
        <v>286</v>
      </c>
      <c r="C9" s="216">
        <v>8643881</v>
      </c>
      <c r="D9" s="215">
        <v>1680292</v>
      </c>
      <c r="E9" s="215">
        <v>1325619</v>
      </c>
      <c r="F9" s="215">
        <v>807126</v>
      </c>
      <c r="G9" s="215">
        <v>1349668</v>
      </c>
      <c r="H9" s="215">
        <v>1348617</v>
      </c>
      <c r="I9" s="215">
        <v>2132559</v>
      </c>
      <c r="J9" s="215">
        <v>806371</v>
      </c>
      <c r="K9" s="215">
        <v>1326188</v>
      </c>
      <c r="L9" s="215">
        <v>487015</v>
      </c>
      <c r="M9" s="215">
        <v>185823</v>
      </c>
      <c r="N9" s="215">
        <v>8248</v>
      </c>
      <c r="O9" s="215">
        <v>15814</v>
      </c>
      <c r="P9" s="215">
        <v>1467344</v>
      </c>
      <c r="Q9" s="215">
        <v>912515</v>
      </c>
      <c r="R9" s="215">
        <v>554829</v>
      </c>
      <c r="S9" s="214">
        <v>90340</v>
      </c>
      <c r="T9" s="914" t="s">
        <v>285</v>
      </c>
      <c r="U9" s="912"/>
    </row>
    <row r="10" spans="1:21" s="250" customFormat="1" ht="15.2" customHeight="1" x14ac:dyDescent="0.15">
      <c r="A10" s="912"/>
      <c r="B10" s="296" t="s">
        <v>284</v>
      </c>
      <c r="C10" s="213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8"/>
      <c r="Q10" s="218"/>
      <c r="R10" s="218"/>
      <c r="S10" s="217"/>
      <c r="T10" s="916"/>
      <c r="U10" s="912"/>
    </row>
    <row r="11" spans="1:21" s="250" customFormat="1" ht="15.2" customHeight="1" x14ac:dyDescent="0.15">
      <c r="A11" s="912"/>
      <c r="B11" s="279" t="s">
        <v>1141</v>
      </c>
      <c r="C11" s="213">
        <v>4760164</v>
      </c>
      <c r="D11" s="212">
        <v>746700</v>
      </c>
      <c r="E11" s="220">
        <v>957443</v>
      </c>
      <c r="F11" s="220">
        <v>516139</v>
      </c>
      <c r="G11" s="220">
        <v>595027</v>
      </c>
      <c r="H11" s="220">
        <v>739986</v>
      </c>
      <c r="I11" s="212">
        <v>1204869</v>
      </c>
      <c r="J11" s="220">
        <v>336711</v>
      </c>
      <c r="K11" s="220">
        <v>868158</v>
      </c>
      <c r="L11" s="220">
        <v>189098</v>
      </c>
      <c r="M11" s="220">
        <v>132739</v>
      </c>
      <c r="N11" s="220" t="s">
        <v>555</v>
      </c>
      <c r="O11" s="220">
        <v>4278</v>
      </c>
      <c r="P11" s="212">
        <v>210765</v>
      </c>
      <c r="Q11" s="212">
        <v>79453</v>
      </c>
      <c r="R11" s="212">
        <v>131312</v>
      </c>
      <c r="S11" s="211" t="s">
        <v>555</v>
      </c>
      <c r="T11" s="913" t="s">
        <v>266</v>
      </c>
      <c r="U11" s="912"/>
    </row>
    <row r="12" spans="1:21" s="250" customFormat="1" ht="15.2" customHeight="1" x14ac:dyDescent="0.15">
      <c r="A12" s="912"/>
      <c r="B12" s="279"/>
      <c r="C12" s="213"/>
      <c r="D12" s="212"/>
      <c r="E12" s="220"/>
      <c r="F12" s="220"/>
      <c r="G12" s="220"/>
      <c r="H12" s="220"/>
      <c r="I12" s="212"/>
      <c r="J12" s="220"/>
      <c r="K12" s="220"/>
      <c r="L12" s="220"/>
      <c r="M12" s="220"/>
      <c r="N12" s="220"/>
      <c r="O12" s="220"/>
      <c r="P12" s="220"/>
      <c r="Q12" s="220"/>
      <c r="R12" s="220"/>
      <c r="S12" s="219"/>
      <c r="T12" s="913"/>
      <c r="U12" s="912"/>
    </row>
    <row r="13" spans="1:21" s="250" customFormat="1" ht="21" customHeight="1" x14ac:dyDescent="0.15">
      <c r="A13" s="912"/>
      <c r="B13" s="279" t="s">
        <v>1142</v>
      </c>
      <c r="C13" s="213">
        <v>3883717</v>
      </c>
      <c r="D13" s="212">
        <v>933592</v>
      </c>
      <c r="E13" s="212">
        <v>368176</v>
      </c>
      <c r="F13" s="212">
        <v>290987</v>
      </c>
      <c r="G13" s="212">
        <v>754641</v>
      </c>
      <c r="H13" s="212">
        <v>608631</v>
      </c>
      <c r="I13" s="212">
        <v>927690</v>
      </c>
      <c r="J13" s="212">
        <v>469660</v>
      </c>
      <c r="K13" s="212">
        <v>458030</v>
      </c>
      <c r="L13" s="212">
        <v>297917</v>
      </c>
      <c r="M13" s="212">
        <v>53084</v>
      </c>
      <c r="N13" s="212">
        <v>8248</v>
      </c>
      <c r="O13" s="212">
        <v>11536</v>
      </c>
      <c r="P13" s="220">
        <v>1256579</v>
      </c>
      <c r="Q13" s="220">
        <v>833062</v>
      </c>
      <c r="R13" s="220">
        <v>423517</v>
      </c>
      <c r="S13" s="219">
        <v>90340</v>
      </c>
      <c r="T13" s="913" t="s">
        <v>270</v>
      </c>
      <c r="U13" s="912"/>
    </row>
    <row r="14" spans="1:21" s="250" customFormat="1" ht="15.2" customHeight="1" x14ac:dyDescent="0.15">
      <c r="A14" s="912"/>
      <c r="B14" s="296" t="s">
        <v>284</v>
      </c>
      <c r="C14" s="213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8"/>
      <c r="Q14" s="218"/>
      <c r="R14" s="218"/>
      <c r="S14" s="217"/>
      <c r="T14" s="916"/>
      <c r="U14" s="912"/>
    </row>
    <row r="15" spans="1:21" s="250" customFormat="1" ht="15.2" customHeight="1" x14ac:dyDescent="0.15">
      <c r="A15" s="912"/>
      <c r="B15" s="917" t="s">
        <v>283</v>
      </c>
      <c r="C15" s="216">
        <v>198606187</v>
      </c>
      <c r="D15" s="215">
        <v>52432629</v>
      </c>
      <c r="E15" s="215">
        <v>43604384</v>
      </c>
      <c r="F15" s="215">
        <v>15934227</v>
      </c>
      <c r="G15" s="215">
        <v>15083812</v>
      </c>
      <c r="H15" s="215">
        <v>42819437</v>
      </c>
      <c r="I15" s="215">
        <v>28731698</v>
      </c>
      <c r="J15" s="215">
        <v>11924585</v>
      </c>
      <c r="K15" s="215">
        <v>16807113</v>
      </c>
      <c r="L15" s="215">
        <v>2535910</v>
      </c>
      <c r="M15" s="215">
        <v>2796215</v>
      </c>
      <c r="N15" s="215">
        <v>67760</v>
      </c>
      <c r="O15" s="215">
        <v>81616</v>
      </c>
      <c r="P15" s="215">
        <v>14469394</v>
      </c>
      <c r="Q15" s="215">
        <v>10799416</v>
      </c>
      <c r="R15" s="215">
        <v>3669978</v>
      </c>
      <c r="S15" s="214">
        <v>71632131</v>
      </c>
      <c r="T15" s="918" t="s">
        <v>1143</v>
      </c>
      <c r="U15" s="912"/>
    </row>
    <row r="16" spans="1:21" s="250" customFormat="1" ht="15.2" customHeight="1" x14ac:dyDescent="0.15">
      <c r="A16" s="912"/>
      <c r="B16" s="296"/>
      <c r="C16" s="213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8"/>
      <c r="Q16" s="218"/>
      <c r="R16" s="218"/>
      <c r="S16" s="217"/>
      <c r="T16" s="913"/>
      <c r="U16" s="912"/>
    </row>
    <row r="17" spans="1:21" s="250" customFormat="1" ht="15.2" customHeight="1" x14ac:dyDescent="0.15">
      <c r="A17" s="912"/>
      <c r="B17" s="279" t="s">
        <v>1144</v>
      </c>
      <c r="C17" s="213">
        <v>163411609</v>
      </c>
      <c r="D17" s="212">
        <v>48960432</v>
      </c>
      <c r="E17" s="212">
        <v>17146290</v>
      </c>
      <c r="F17" s="212">
        <v>15618704</v>
      </c>
      <c r="G17" s="212">
        <v>13239564</v>
      </c>
      <c r="H17" s="212">
        <v>41190230</v>
      </c>
      <c r="I17" s="212">
        <v>27256389</v>
      </c>
      <c r="J17" s="212">
        <v>11344599</v>
      </c>
      <c r="K17" s="212">
        <v>15911790</v>
      </c>
      <c r="L17" s="212">
        <v>2259619</v>
      </c>
      <c r="M17" s="212">
        <v>2743973</v>
      </c>
      <c r="N17" s="212">
        <v>58078</v>
      </c>
      <c r="O17" s="212">
        <v>70994</v>
      </c>
      <c r="P17" s="212">
        <v>3631290</v>
      </c>
      <c r="Q17" s="212">
        <v>1930591</v>
      </c>
      <c r="R17" s="212">
        <v>1700699</v>
      </c>
      <c r="S17" s="211" t="s">
        <v>555</v>
      </c>
      <c r="T17" s="913" t="s">
        <v>282</v>
      </c>
      <c r="U17" s="912"/>
    </row>
    <row r="18" spans="1:21" s="250" customFormat="1" ht="15.2" customHeight="1" x14ac:dyDescent="0.15">
      <c r="A18" s="912"/>
      <c r="B18" s="279"/>
      <c r="C18" s="213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1"/>
      <c r="T18" s="913"/>
      <c r="U18" s="912"/>
    </row>
    <row r="19" spans="1:21" s="250" customFormat="1" ht="15.2" customHeight="1" x14ac:dyDescent="0.15">
      <c r="A19" s="912"/>
      <c r="B19" s="279" t="s">
        <v>1145</v>
      </c>
      <c r="C19" s="213">
        <v>32033147</v>
      </c>
      <c r="D19" s="212">
        <v>2469574</v>
      </c>
      <c r="E19" s="212">
        <v>26416408</v>
      </c>
      <c r="F19" s="212">
        <v>209539</v>
      </c>
      <c r="G19" s="212">
        <v>1560934</v>
      </c>
      <c r="H19" s="212">
        <v>796658</v>
      </c>
      <c r="I19" s="212">
        <v>580034</v>
      </c>
      <c r="J19" s="212">
        <v>123099</v>
      </c>
      <c r="K19" s="212">
        <v>456935</v>
      </c>
      <c r="L19" s="212">
        <v>238904</v>
      </c>
      <c r="M19" s="212">
        <v>22274</v>
      </c>
      <c r="N19" s="212">
        <v>1954</v>
      </c>
      <c r="O19" s="212">
        <v>10622</v>
      </c>
      <c r="P19" s="212">
        <v>10785634</v>
      </c>
      <c r="Q19" s="212">
        <v>8868825</v>
      </c>
      <c r="R19" s="212">
        <v>1916809</v>
      </c>
      <c r="S19" s="211">
        <v>71128706</v>
      </c>
      <c r="T19" s="273" t="s">
        <v>281</v>
      </c>
      <c r="U19" s="912"/>
    </row>
    <row r="20" spans="1:21" s="250" customFormat="1" ht="15.2" customHeight="1" x14ac:dyDescent="0.15">
      <c r="A20" s="912"/>
      <c r="B20" s="279"/>
      <c r="C20" s="213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8"/>
      <c r="Q20" s="218"/>
      <c r="R20" s="218"/>
      <c r="S20" s="217"/>
      <c r="T20" s="273"/>
      <c r="U20" s="912"/>
    </row>
    <row r="21" spans="1:21" s="250" customFormat="1" ht="30.75" customHeight="1" x14ac:dyDescent="0.15">
      <c r="A21" s="912"/>
      <c r="B21" s="279" t="s">
        <v>1146</v>
      </c>
      <c r="C21" s="213">
        <v>221984</v>
      </c>
      <c r="D21" s="212">
        <v>1674</v>
      </c>
      <c r="E21" s="212" t="s">
        <v>555</v>
      </c>
      <c r="F21" s="212" t="s">
        <v>555</v>
      </c>
      <c r="G21" s="212">
        <v>21424</v>
      </c>
      <c r="H21" s="212">
        <v>102175</v>
      </c>
      <c r="I21" s="212">
        <v>96711</v>
      </c>
      <c r="J21" s="212">
        <v>79388</v>
      </c>
      <c r="K21" s="212">
        <v>17323</v>
      </c>
      <c r="L21" s="212" t="s">
        <v>555</v>
      </c>
      <c r="M21" s="212">
        <v>144</v>
      </c>
      <c r="N21" s="212">
        <v>7728</v>
      </c>
      <c r="O21" s="212" t="s">
        <v>555</v>
      </c>
      <c r="P21" s="212">
        <v>52470</v>
      </c>
      <c r="Q21" s="212" t="s">
        <v>555</v>
      </c>
      <c r="R21" s="212">
        <v>52470</v>
      </c>
      <c r="S21" s="211">
        <v>2097</v>
      </c>
      <c r="T21" s="273" t="s">
        <v>1147</v>
      </c>
      <c r="U21" s="912"/>
    </row>
    <row r="22" spans="1:21" s="250" customFormat="1" ht="15.2" customHeight="1" x14ac:dyDescent="0.15">
      <c r="A22" s="912"/>
      <c r="B22" s="279"/>
      <c r="C22" s="213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8"/>
      <c r="Q22" s="218"/>
      <c r="R22" s="218"/>
      <c r="S22" s="217"/>
      <c r="T22" s="273"/>
      <c r="U22" s="912"/>
    </row>
    <row r="23" spans="1:21" s="250" customFormat="1" ht="23.25" customHeight="1" x14ac:dyDescent="0.15">
      <c r="A23" s="912"/>
      <c r="B23" s="279" t="s">
        <v>299</v>
      </c>
      <c r="C23" s="213" t="s">
        <v>555</v>
      </c>
      <c r="D23" s="212" t="s">
        <v>555</v>
      </c>
      <c r="E23" s="212" t="s">
        <v>555</v>
      </c>
      <c r="F23" s="212" t="s">
        <v>555</v>
      </c>
      <c r="G23" s="212" t="s">
        <v>555</v>
      </c>
      <c r="H23" s="212" t="s">
        <v>555</v>
      </c>
      <c r="I23" s="212" t="s">
        <v>555</v>
      </c>
      <c r="J23" s="212" t="s">
        <v>555</v>
      </c>
      <c r="K23" s="212" t="s">
        <v>555</v>
      </c>
      <c r="L23" s="212" t="s">
        <v>555</v>
      </c>
      <c r="M23" s="212" t="s">
        <v>555</v>
      </c>
      <c r="N23" s="212" t="s">
        <v>555</v>
      </c>
      <c r="O23" s="212" t="s">
        <v>555</v>
      </c>
      <c r="P23" s="212" t="s">
        <v>555</v>
      </c>
      <c r="Q23" s="212" t="s">
        <v>555</v>
      </c>
      <c r="R23" s="212" t="s">
        <v>555</v>
      </c>
      <c r="S23" s="211" t="s">
        <v>555</v>
      </c>
      <c r="T23" s="273" t="s">
        <v>1148</v>
      </c>
      <c r="U23" s="912"/>
    </row>
    <row r="24" spans="1:21" s="250" customFormat="1" ht="15.2" customHeight="1" x14ac:dyDescent="0.15">
      <c r="A24" s="912"/>
      <c r="B24" s="279"/>
      <c r="C24" s="213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8"/>
      <c r="Q24" s="218"/>
      <c r="R24" s="218"/>
      <c r="S24" s="217"/>
      <c r="T24" s="273"/>
      <c r="U24" s="912"/>
    </row>
    <row r="25" spans="1:21" s="250" customFormat="1" ht="15.2" customHeight="1" x14ac:dyDescent="0.15">
      <c r="A25" s="912"/>
      <c r="B25" s="919" t="s">
        <v>1149</v>
      </c>
      <c r="C25" s="213">
        <v>2939447</v>
      </c>
      <c r="D25" s="212">
        <v>1000949</v>
      </c>
      <c r="E25" s="212">
        <v>41686</v>
      </c>
      <c r="F25" s="212">
        <v>105984</v>
      </c>
      <c r="G25" s="212">
        <v>261890</v>
      </c>
      <c r="H25" s="212">
        <v>730374</v>
      </c>
      <c r="I25" s="212">
        <v>798564</v>
      </c>
      <c r="J25" s="212">
        <v>377499</v>
      </c>
      <c r="K25" s="212">
        <v>421065</v>
      </c>
      <c r="L25" s="212">
        <v>37387</v>
      </c>
      <c r="M25" s="212">
        <v>29824</v>
      </c>
      <c r="N25" s="212" t="s">
        <v>555</v>
      </c>
      <c r="O25" s="212" t="s">
        <v>555</v>
      </c>
      <c r="P25" s="212" t="s">
        <v>555</v>
      </c>
      <c r="Q25" s="212" t="s">
        <v>555</v>
      </c>
      <c r="R25" s="212" t="s">
        <v>555</v>
      </c>
      <c r="S25" s="211">
        <v>501328</v>
      </c>
      <c r="T25" s="273" t="s">
        <v>279</v>
      </c>
      <c r="U25" s="912"/>
    </row>
    <row r="26" spans="1:21" s="250" customFormat="1" ht="15.2" customHeight="1" x14ac:dyDescent="0.15">
      <c r="A26" s="912"/>
      <c r="B26" s="920"/>
      <c r="C26" s="213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8"/>
      <c r="Q26" s="218"/>
      <c r="R26" s="218"/>
      <c r="S26" s="217"/>
      <c r="T26" s="273"/>
      <c r="U26" s="912"/>
    </row>
    <row r="27" spans="1:21" s="250" customFormat="1" ht="15.2" customHeight="1" x14ac:dyDescent="0.15">
      <c r="A27" s="912"/>
      <c r="B27" s="917" t="s">
        <v>278</v>
      </c>
      <c r="C27" s="216">
        <v>198512688</v>
      </c>
      <c r="D27" s="215">
        <v>52242486</v>
      </c>
      <c r="E27" s="215">
        <v>43505724</v>
      </c>
      <c r="F27" s="215">
        <v>15925609</v>
      </c>
      <c r="G27" s="215">
        <v>14988471</v>
      </c>
      <c r="H27" s="215">
        <v>42757982</v>
      </c>
      <c r="I27" s="215">
        <v>29092416</v>
      </c>
      <c r="J27" s="215">
        <v>12018828</v>
      </c>
      <c r="K27" s="215">
        <v>17073588</v>
      </c>
      <c r="L27" s="215">
        <v>2518403</v>
      </c>
      <c r="M27" s="215">
        <v>2758082</v>
      </c>
      <c r="N27" s="215">
        <v>67115</v>
      </c>
      <c r="O27" s="215">
        <v>81155</v>
      </c>
      <c r="P27" s="215">
        <v>14326176</v>
      </c>
      <c r="Q27" s="215">
        <v>10689751</v>
      </c>
      <c r="R27" s="215">
        <v>3636425</v>
      </c>
      <c r="S27" s="214">
        <v>71635762</v>
      </c>
      <c r="T27" s="914" t="s">
        <v>1150</v>
      </c>
      <c r="U27" s="912"/>
    </row>
    <row r="28" spans="1:21" s="250" customFormat="1" ht="15.2" customHeight="1" x14ac:dyDescent="0.15">
      <c r="A28" s="912"/>
      <c r="B28" s="296"/>
      <c r="C28" s="213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8"/>
      <c r="Q28" s="218"/>
      <c r="R28" s="218"/>
      <c r="S28" s="217"/>
      <c r="T28" s="273"/>
      <c r="U28" s="912"/>
    </row>
    <row r="29" spans="1:21" s="250" customFormat="1" ht="15.2" customHeight="1" x14ac:dyDescent="0.15">
      <c r="A29" s="131"/>
      <c r="B29" s="279" t="s">
        <v>277</v>
      </c>
      <c r="C29" s="213">
        <v>161631218</v>
      </c>
      <c r="D29" s="212">
        <v>49107276</v>
      </c>
      <c r="E29" s="212">
        <v>42549631</v>
      </c>
      <c r="F29" s="212">
        <v>5146212</v>
      </c>
      <c r="G29" s="212">
        <v>13621401</v>
      </c>
      <c r="H29" s="212">
        <v>33657000</v>
      </c>
      <c r="I29" s="212">
        <v>17549698</v>
      </c>
      <c r="J29" s="212">
        <v>10155858</v>
      </c>
      <c r="K29" s="212">
        <v>7393840</v>
      </c>
      <c r="L29" s="212">
        <v>1547761</v>
      </c>
      <c r="M29" s="212">
        <v>1810582</v>
      </c>
      <c r="N29" s="212">
        <v>48761</v>
      </c>
      <c r="O29" s="212">
        <v>45181</v>
      </c>
      <c r="P29" s="212">
        <v>10376103</v>
      </c>
      <c r="Q29" s="212">
        <v>9054639</v>
      </c>
      <c r="R29" s="212">
        <v>1321464</v>
      </c>
      <c r="S29" s="211">
        <v>71566032</v>
      </c>
      <c r="T29" s="273" t="s">
        <v>276</v>
      </c>
      <c r="U29" s="131"/>
    </row>
    <row r="30" spans="1:21" s="250" customFormat="1" ht="15.2" customHeight="1" x14ac:dyDescent="0.15">
      <c r="A30" s="131"/>
      <c r="B30" s="279"/>
      <c r="C30" s="213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1"/>
      <c r="T30" s="273"/>
      <c r="U30" s="131"/>
    </row>
    <row r="31" spans="1:21" s="250" customFormat="1" ht="15.2" customHeight="1" x14ac:dyDescent="0.15">
      <c r="A31" s="912"/>
      <c r="B31" s="279" t="s">
        <v>1151</v>
      </c>
      <c r="C31" s="213">
        <v>33586134</v>
      </c>
      <c r="D31" s="212">
        <v>3117453</v>
      </c>
      <c r="E31" s="212">
        <v>3240</v>
      </c>
      <c r="F31" s="212">
        <v>10607853</v>
      </c>
      <c r="G31" s="212">
        <v>996240</v>
      </c>
      <c r="H31" s="212">
        <v>9067853</v>
      </c>
      <c r="I31" s="212">
        <v>9793495</v>
      </c>
      <c r="J31" s="212">
        <v>1809646</v>
      </c>
      <c r="K31" s="212">
        <v>7983849</v>
      </c>
      <c r="L31" s="212">
        <v>843884</v>
      </c>
      <c r="M31" s="212">
        <v>53950</v>
      </c>
      <c r="N31" s="212">
        <v>863</v>
      </c>
      <c r="O31" s="212">
        <v>34932</v>
      </c>
      <c r="P31" s="212">
        <v>171786</v>
      </c>
      <c r="Q31" s="212">
        <v>149275</v>
      </c>
      <c r="R31" s="212">
        <v>22511</v>
      </c>
      <c r="S31" s="211" t="s">
        <v>555</v>
      </c>
      <c r="T31" s="273" t="s">
        <v>275</v>
      </c>
      <c r="U31" s="912"/>
    </row>
    <row r="32" spans="1:21" s="250" customFormat="1" ht="15.2" customHeight="1" x14ac:dyDescent="0.15">
      <c r="A32" s="912"/>
      <c r="B32" s="279"/>
      <c r="C32" s="213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1"/>
      <c r="T32" s="273"/>
      <c r="U32" s="912"/>
    </row>
    <row r="33" spans="1:21" s="250" customFormat="1" ht="32.25" customHeight="1" x14ac:dyDescent="0.15">
      <c r="A33" s="912"/>
      <c r="B33" s="279" t="s">
        <v>274</v>
      </c>
      <c r="C33" s="213">
        <v>1315588</v>
      </c>
      <c r="D33" s="212">
        <v>6198</v>
      </c>
      <c r="E33" s="212">
        <v>775354</v>
      </c>
      <c r="F33" s="212">
        <v>78988</v>
      </c>
      <c r="G33" s="212">
        <v>313721</v>
      </c>
      <c r="H33" s="212">
        <v>31679</v>
      </c>
      <c r="I33" s="212">
        <v>109648</v>
      </c>
      <c r="J33" s="212">
        <v>2529</v>
      </c>
      <c r="K33" s="212">
        <v>107119</v>
      </c>
      <c r="L33" s="212">
        <v>10534</v>
      </c>
      <c r="M33" s="212">
        <v>4646</v>
      </c>
      <c r="N33" s="212" t="s">
        <v>555</v>
      </c>
      <c r="O33" s="212">
        <v>1</v>
      </c>
      <c r="P33" s="212">
        <v>603639</v>
      </c>
      <c r="Q33" s="212">
        <v>62890</v>
      </c>
      <c r="R33" s="212">
        <v>540749</v>
      </c>
      <c r="S33" s="211" t="s">
        <v>555</v>
      </c>
      <c r="T33" s="273" t="s">
        <v>1152</v>
      </c>
      <c r="U33" s="912"/>
    </row>
    <row r="34" spans="1:21" s="250" customFormat="1" ht="15.2" customHeight="1" x14ac:dyDescent="0.15">
      <c r="A34" s="912"/>
      <c r="B34" s="279"/>
      <c r="C34" s="213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1"/>
      <c r="T34" s="273"/>
      <c r="U34" s="912"/>
    </row>
    <row r="35" spans="1:21" s="250" customFormat="1" ht="15.2" customHeight="1" x14ac:dyDescent="0.15">
      <c r="A35" s="912"/>
      <c r="B35" s="279" t="s">
        <v>1153</v>
      </c>
      <c r="C35" s="213">
        <v>1679553</v>
      </c>
      <c r="D35" s="212">
        <v>312</v>
      </c>
      <c r="E35" s="212">
        <v>23403</v>
      </c>
      <c r="F35" s="212" t="s">
        <v>555</v>
      </c>
      <c r="G35" s="212">
        <v>57109</v>
      </c>
      <c r="H35" s="212">
        <v>1450</v>
      </c>
      <c r="I35" s="212">
        <v>1597279</v>
      </c>
      <c r="J35" s="212">
        <v>50795</v>
      </c>
      <c r="K35" s="212">
        <v>1546484</v>
      </c>
      <c r="L35" s="212">
        <v>84308</v>
      </c>
      <c r="M35" s="212">
        <v>888904</v>
      </c>
      <c r="N35" s="212">
        <v>2</v>
      </c>
      <c r="O35" s="212" t="s">
        <v>555</v>
      </c>
      <c r="P35" s="212">
        <v>219349</v>
      </c>
      <c r="Q35" s="212">
        <v>22646</v>
      </c>
      <c r="R35" s="212">
        <v>196703</v>
      </c>
      <c r="S35" s="211">
        <v>874</v>
      </c>
      <c r="T35" s="273" t="s">
        <v>273</v>
      </c>
      <c r="U35" s="912"/>
    </row>
    <row r="36" spans="1:21" s="250" customFormat="1" ht="15.2" customHeight="1" x14ac:dyDescent="0.15">
      <c r="A36" s="912"/>
      <c r="B36" s="279"/>
      <c r="C36" s="213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1"/>
      <c r="T36" s="273"/>
      <c r="U36" s="912"/>
    </row>
    <row r="37" spans="1:21" s="250" customFormat="1" ht="15.2" customHeight="1" x14ac:dyDescent="0.15">
      <c r="A37" s="912"/>
      <c r="B37" s="919" t="s">
        <v>1154</v>
      </c>
      <c r="C37" s="213">
        <v>300195</v>
      </c>
      <c r="D37" s="212">
        <v>11247</v>
      </c>
      <c r="E37" s="212">
        <v>154096</v>
      </c>
      <c r="F37" s="212">
        <v>92556</v>
      </c>
      <c r="G37" s="212" t="s">
        <v>555</v>
      </c>
      <c r="H37" s="212" t="s">
        <v>555</v>
      </c>
      <c r="I37" s="212">
        <v>42296</v>
      </c>
      <c r="J37" s="212" t="s">
        <v>555</v>
      </c>
      <c r="K37" s="212">
        <v>42296</v>
      </c>
      <c r="L37" s="212">
        <v>31916</v>
      </c>
      <c r="M37" s="212" t="s">
        <v>555</v>
      </c>
      <c r="N37" s="212">
        <v>17489</v>
      </c>
      <c r="O37" s="212">
        <v>1041</v>
      </c>
      <c r="P37" s="212">
        <v>2955299</v>
      </c>
      <c r="Q37" s="212">
        <v>1400301</v>
      </c>
      <c r="R37" s="212">
        <v>1554998</v>
      </c>
      <c r="S37" s="211">
        <v>68856</v>
      </c>
      <c r="T37" s="273" t="s">
        <v>272</v>
      </c>
      <c r="U37" s="912"/>
    </row>
    <row r="38" spans="1:21" s="250" customFormat="1" ht="15.2" customHeight="1" x14ac:dyDescent="0.15">
      <c r="A38" s="912"/>
      <c r="B38" s="296"/>
      <c r="C38" s="213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1"/>
      <c r="T38" s="273"/>
      <c r="U38" s="912"/>
    </row>
    <row r="39" spans="1:21" s="250" customFormat="1" ht="15.2" customHeight="1" x14ac:dyDescent="0.15">
      <c r="A39" s="912"/>
      <c r="B39" s="917" t="s">
        <v>271</v>
      </c>
      <c r="C39" s="216">
        <v>8737380</v>
      </c>
      <c r="D39" s="215">
        <v>1870435</v>
      </c>
      <c r="E39" s="215">
        <v>1424279</v>
      </c>
      <c r="F39" s="215">
        <v>815744</v>
      </c>
      <c r="G39" s="215">
        <v>1445009</v>
      </c>
      <c r="H39" s="215">
        <v>1410072</v>
      </c>
      <c r="I39" s="215">
        <v>1771841</v>
      </c>
      <c r="J39" s="215">
        <v>712128</v>
      </c>
      <c r="K39" s="215">
        <v>1059713</v>
      </c>
      <c r="L39" s="215">
        <v>504522</v>
      </c>
      <c r="M39" s="215">
        <v>223956</v>
      </c>
      <c r="N39" s="215">
        <v>8893</v>
      </c>
      <c r="O39" s="215">
        <v>16275</v>
      </c>
      <c r="P39" s="215">
        <v>1610562</v>
      </c>
      <c r="Q39" s="215">
        <v>1022180</v>
      </c>
      <c r="R39" s="215">
        <v>588382</v>
      </c>
      <c r="S39" s="214">
        <v>86709</v>
      </c>
      <c r="T39" s="914" t="s">
        <v>1155</v>
      </c>
      <c r="U39" s="912"/>
    </row>
    <row r="40" spans="1:21" s="250" customFormat="1" ht="15.2" customHeight="1" x14ac:dyDescent="0.15">
      <c r="A40" s="912"/>
      <c r="B40" s="296"/>
      <c r="C40" s="213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1"/>
      <c r="T40" s="273"/>
      <c r="U40" s="912"/>
    </row>
    <row r="41" spans="1:21" s="250" customFormat="1" ht="15.2" customHeight="1" x14ac:dyDescent="0.15">
      <c r="A41" s="912"/>
      <c r="B41" s="279" t="s">
        <v>1141</v>
      </c>
      <c r="C41" s="213">
        <v>4740549</v>
      </c>
      <c r="D41" s="212">
        <v>778494</v>
      </c>
      <c r="E41" s="212">
        <v>996118</v>
      </c>
      <c r="F41" s="212">
        <v>490115</v>
      </c>
      <c r="G41" s="212">
        <v>700378</v>
      </c>
      <c r="H41" s="212">
        <v>716197</v>
      </c>
      <c r="I41" s="212">
        <v>1059247</v>
      </c>
      <c r="J41" s="212">
        <v>298997</v>
      </c>
      <c r="K41" s="212">
        <v>760250</v>
      </c>
      <c r="L41" s="212">
        <v>204557</v>
      </c>
      <c r="M41" s="212">
        <v>166773</v>
      </c>
      <c r="N41" s="212" t="s">
        <v>555</v>
      </c>
      <c r="O41" s="212">
        <v>3993</v>
      </c>
      <c r="P41" s="212">
        <v>238512</v>
      </c>
      <c r="Q41" s="212">
        <v>92720</v>
      </c>
      <c r="R41" s="212">
        <v>145792</v>
      </c>
      <c r="S41" s="211" t="s">
        <v>555</v>
      </c>
      <c r="T41" s="913" t="s">
        <v>266</v>
      </c>
      <c r="U41" s="912"/>
    </row>
    <row r="42" spans="1:21" s="250" customFormat="1" ht="15.2" customHeight="1" x14ac:dyDescent="0.15">
      <c r="A42" s="912"/>
      <c r="B42" s="279"/>
      <c r="C42" s="213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1"/>
      <c r="T42" s="913"/>
      <c r="U42" s="912"/>
    </row>
    <row r="43" spans="1:21" s="250" customFormat="1" ht="21" customHeight="1" x14ac:dyDescent="0.15">
      <c r="A43" s="912"/>
      <c r="B43" s="279" t="s">
        <v>1156</v>
      </c>
      <c r="C43" s="249">
        <v>3996831</v>
      </c>
      <c r="D43" s="248">
        <v>1091941</v>
      </c>
      <c r="E43" s="247">
        <v>428161</v>
      </c>
      <c r="F43" s="248">
        <v>325629</v>
      </c>
      <c r="G43" s="248">
        <v>744631</v>
      </c>
      <c r="H43" s="248">
        <v>693875</v>
      </c>
      <c r="I43" s="247">
        <v>712594</v>
      </c>
      <c r="J43" s="247">
        <v>413131</v>
      </c>
      <c r="K43" s="248">
        <v>299463</v>
      </c>
      <c r="L43" s="247">
        <v>299965</v>
      </c>
      <c r="M43" s="247">
        <v>57183</v>
      </c>
      <c r="N43" s="247">
        <v>8893</v>
      </c>
      <c r="O43" s="247">
        <v>12282</v>
      </c>
      <c r="P43" s="247">
        <v>1372050</v>
      </c>
      <c r="Q43" s="247">
        <v>929460</v>
      </c>
      <c r="R43" s="247">
        <v>442590</v>
      </c>
      <c r="S43" s="246">
        <v>86709</v>
      </c>
      <c r="T43" s="913" t="s">
        <v>270</v>
      </c>
      <c r="U43" s="912"/>
    </row>
    <row r="44" spans="1:21" s="250" customFormat="1" ht="15.2" customHeight="1" x14ac:dyDescent="0.15">
      <c r="A44" s="912"/>
      <c r="B44" s="921"/>
      <c r="C44" s="210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8"/>
      <c r="T44" s="922"/>
      <c r="U44" s="131"/>
    </row>
    <row r="45" spans="1:21" s="382" customFormat="1" ht="15.2" customHeight="1" x14ac:dyDescent="0.15">
      <c r="A45" s="923"/>
      <c r="B45" s="924" t="s">
        <v>269</v>
      </c>
      <c r="C45" s="925"/>
      <c r="D45" s="925"/>
      <c r="E45" s="926"/>
      <c r="F45" s="926"/>
      <c r="G45" s="926"/>
      <c r="H45" s="925"/>
      <c r="I45" s="925"/>
      <c r="L45" s="927" t="s">
        <v>1157</v>
      </c>
      <c r="M45" s="928"/>
      <c r="N45" s="927"/>
      <c r="O45" s="925"/>
      <c r="P45" s="925"/>
      <c r="Q45" s="925"/>
      <c r="R45" s="925"/>
      <c r="S45" s="925"/>
      <c r="T45" s="925"/>
      <c r="U45" s="929"/>
    </row>
    <row r="46" spans="1:21" s="382" customFormat="1" ht="15.2" customHeight="1" x14ac:dyDescent="0.15">
      <c r="A46" s="930"/>
      <c r="B46" s="383" t="s">
        <v>1158</v>
      </c>
      <c r="C46" s="931"/>
      <c r="D46" s="931"/>
      <c r="E46" s="928"/>
      <c r="F46" s="932"/>
      <c r="L46" s="933" t="s">
        <v>665</v>
      </c>
      <c r="M46" s="931"/>
      <c r="N46" s="931"/>
      <c r="O46" s="931"/>
      <c r="P46" s="931"/>
      <c r="Q46" s="931"/>
      <c r="R46" s="931"/>
      <c r="S46" s="931"/>
      <c r="T46" s="931"/>
      <c r="U46" s="934"/>
    </row>
    <row r="47" spans="1:21" s="382" customFormat="1" ht="15.2" customHeight="1" x14ac:dyDescent="0.15">
      <c r="A47" s="930"/>
      <c r="B47" s="383" t="s">
        <v>1159</v>
      </c>
      <c r="C47" s="931"/>
      <c r="D47" s="931"/>
      <c r="E47" s="931"/>
      <c r="F47" s="932"/>
      <c r="G47" s="933"/>
      <c r="H47" s="931"/>
      <c r="I47" s="928"/>
      <c r="J47" s="931"/>
      <c r="K47" s="931"/>
      <c r="L47" s="931"/>
      <c r="M47" s="931"/>
      <c r="N47" s="931"/>
      <c r="O47" s="931"/>
      <c r="P47" s="931"/>
      <c r="Q47" s="931"/>
      <c r="R47" s="931"/>
      <c r="S47" s="931"/>
      <c r="T47" s="931"/>
      <c r="U47" s="934"/>
    </row>
    <row r="48" spans="1:21" s="382" customFormat="1" ht="15.2" customHeight="1" x14ac:dyDescent="0.15">
      <c r="A48" s="932"/>
      <c r="B48" s="931"/>
      <c r="C48" s="931"/>
      <c r="D48" s="931"/>
      <c r="E48" s="931"/>
      <c r="F48" s="931"/>
      <c r="G48" s="931"/>
      <c r="H48" s="931"/>
      <c r="I48" s="931"/>
      <c r="J48" s="931"/>
      <c r="K48" s="931"/>
      <c r="L48" s="931"/>
      <c r="M48" s="931"/>
      <c r="N48" s="931"/>
      <c r="O48" s="931"/>
      <c r="P48" s="931"/>
      <c r="Q48" s="931"/>
      <c r="R48" s="931"/>
      <c r="S48" s="931"/>
      <c r="T48" s="931"/>
      <c r="U48" s="936"/>
    </row>
    <row r="49" spans="21:21" s="382" customFormat="1" ht="15.2" customHeight="1" x14ac:dyDescent="0.15">
      <c r="U49" s="939"/>
    </row>
  </sheetData>
  <phoneticPr fontId="28"/>
  <pageMargins left="0.59055118110236227" right="0.59055118110236227" top="0.59055118110236227" bottom="0.59055118110236227" header="0.59055118110236227" footer="0.15748031496062992"/>
  <pageSetup paperSize="9" scale="78" fitToHeight="0" orientation="portrait" r:id="rId1"/>
  <headerFooter alignWithMargins="0">
    <oddHeader xml:space="preserve">&amp;R
</oddHeader>
  </headerFooter>
  <colBreaks count="1" manualBreakCount="1">
    <brk id="11" max="4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view="pageBreakPreview" zoomScaleNormal="50" zoomScaleSheetLayoutView="100" workbookViewId="0">
      <selection activeCell="P14" sqref="P14"/>
    </sheetView>
  </sheetViews>
  <sheetFormatPr defaultRowHeight="17.25" x14ac:dyDescent="0.2"/>
  <cols>
    <col min="1" max="1" width="2.625" style="255" customWidth="1"/>
    <col min="2" max="2" width="12.375" style="255" customWidth="1"/>
    <col min="3" max="19" width="10.625" style="255" customWidth="1"/>
    <col min="20" max="20" width="18.625" style="257" customWidth="1"/>
    <col min="21" max="21" width="2.625" style="256" customWidth="1"/>
    <col min="22" max="22" width="6.5" style="255" customWidth="1"/>
    <col min="23" max="16384" width="9" style="255"/>
  </cols>
  <sheetData>
    <row r="1" spans="1:21" s="315" customFormat="1" ht="17.25" customHeight="1" x14ac:dyDescent="0.2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T1" s="316"/>
      <c r="U1" s="305"/>
    </row>
    <row r="2" spans="1:21" s="305" customFormat="1" ht="17.25" customHeight="1" x14ac:dyDescent="0.2">
      <c r="A2" s="312"/>
      <c r="B2" s="314" t="s">
        <v>669</v>
      </c>
      <c r="C2" s="311"/>
      <c r="D2" s="311"/>
      <c r="E2" s="306"/>
      <c r="F2" s="313"/>
      <c r="G2" s="312"/>
      <c r="H2" s="312"/>
      <c r="I2" s="248"/>
      <c r="J2" s="310"/>
      <c r="K2" s="306"/>
      <c r="L2" s="309"/>
      <c r="M2" s="306"/>
      <c r="N2" s="308"/>
      <c r="O2" s="308"/>
      <c r="P2" s="308"/>
      <c r="Q2" s="308"/>
      <c r="R2" s="308"/>
      <c r="S2" s="248"/>
      <c r="T2" s="307"/>
      <c r="U2" s="306"/>
    </row>
    <row r="3" spans="1:21" s="305" customFormat="1" ht="17.25" customHeight="1" x14ac:dyDescent="0.2">
      <c r="A3" s="312"/>
      <c r="B3" s="314" t="s">
        <v>1160</v>
      </c>
      <c r="C3" s="311"/>
      <c r="D3" s="311"/>
      <c r="E3" s="306"/>
      <c r="F3" s="313"/>
      <c r="G3" s="312"/>
      <c r="H3" s="312"/>
      <c r="I3" s="311"/>
      <c r="J3" s="310"/>
      <c r="K3" s="306"/>
      <c r="L3" s="309"/>
      <c r="M3" s="306"/>
      <c r="N3" s="308"/>
      <c r="O3" s="308"/>
      <c r="P3" s="308"/>
      <c r="Q3" s="308"/>
      <c r="R3" s="308"/>
      <c r="S3" s="308"/>
      <c r="T3" s="307"/>
      <c r="U3" s="306"/>
    </row>
    <row r="4" spans="1:21" ht="17.25" customHeight="1" x14ac:dyDescent="0.2">
      <c r="A4" s="304"/>
      <c r="B4" s="245" t="s">
        <v>1091</v>
      </c>
      <c r="C4" s="302"/>
      <c r="D4" s="302"/>
      <c r="E4" s="302"/>
      <c r="F4" s="303" t="s">
        <v>284</v>
      </c>
      <c r="G4" s="302" t="s">
        <v>284</v>
      </c>
      <c r="H4" s="302"/>
      <c r="I4" s="302"/>
      <c r="J4" s="302"/>
      <c r="K4" s="302"/>
      <c r="L4" s="301"/>
      <c r="M4" s="301"/>
      <c r="N4" s="300"/>
      <c r="O4" s="463"/>
      <c r="P4" s="463"/>
      <c r="Q4" s="904"/>
      <c r="R4" s="463"/>
      <c r="S4" s="905" t="s">
        <v>667</v>
      </c>
      <c r="T4" s="299"/>
      <c r="U4" s="298"/>
    </row>
    <row r="5" spans="1:21" s="260" customFormat="1" ht="17.25" customHeight="1" x14ac:dyDescent="0.15">
      <c r="A5" s="297"/>
      <c r="B5" s="296"/>
      <c r="C5" s="908"/>
      <c r="D5" s="460"/>
      <c r="E5" s="460"/>
      <c r="F5" s="460"/>
      <c r="G5" s="460"/>
      <c r="H5" s="460"/>
      <c r="I5" s="460"/>
      <c r="J5" s="460"/>
      <c r="K5" s="459"/>
      <c r="L5" s="241"/>
      <c r="M5" s="240"/>
      <c r="N5" s="240"/>
      <c r="O5" s="240"/>
      <c r="P5" s="240"/>
      <c r="Q5" s="239"/>
      <c r="R5" s="295"/>
      <c r="S5" s="237"/>
      <c r="T5" s="240"/>
      <c r="U5" s="239"/>
    </row>
    <row r="6" spans="1:21" s="260" customFormat="1" ht="17.25" customHeight="1" x14ac:dyDescent="0.15">
      <c r="A6" s="291"/>
      <c r="B6" s="292" t="s">
        <v>1092</v>
      </c>
      <c r="C6" s="227" t="s">
        <v>297</v>
      </c>
      <c r="D6" s="229" t="s">
        <v>1093</v>
      </c>
      <c r="E6" s="229" t="s">
        <v>1094</v>
      </c>
      <c r="F6" s="229" t="s">
        <v>559</v>
      </c>
      <c r="G6" s="229" t="s">
        <v>1096</v>
      </c>
      <c r="H6" s="229" t="s">
        <v>1161</v>
      </c>
      <c r="I6" s="229" t="s">
        <v>562</v>
      </c>
      <c r="J6" s="458"/>
      <c r="K6" s="290"/>
      <c r="L6" s="228" t="s">
        <v>563</v>
      </c>
      <c r="M6" s="229" t="s">
        <v>564</v>
      </c>
      <c r="N6" s="229" t="s">
        <v>1101</v>
      </c>
      <c r="O6" s="229" t="s">
        <v>1162</v>
      </c>
      <c r="P6" s="234" t="s">
        <v>580</v>
      </c>
      <c r="Q6" s="294"/>
      <c r="R6" s="293"/>
      <c r="S6" s="227" t="s">
        <v>567</v>
      </c>
      <c r="T6" s="229" t="s">
        <v>296</v>
      </c>
      <c r="U6" s="239"/>
    </row>
    <row r="7" spans="1:21" s="260" customFormat="1" ht="17.25" customHeight="1" x14ac:dyDescent="0.15">
      <c r="A7" s="291"/>
      <c r="B7" s="292"/>
      <c r="C7" s="227"/>
      <c r="D7" s="229" t="s">
        <v>294</v>
      </c>
      <c r="E7" s="229" t="s">
        <v>294</v>
      </c>
      <c r="F7" s="229" t="s">
        <v>295</v>
      </c>
      <c r="G7" s="229"/>
      <c r="H7" s="229"/>
      <c r="I7" s="229" t="s">
        <v>294</v>
      </c>
      <c r="J7" s="229" t="s">
        <v>293</v>
      </c>
      <c r="K7" s="457" t="s">
        <v>292</v>
      </c>
      <c r="L7" s="228"/>
      <c r="M7" s="229"/>
      <c r="N7" s="229"/>
      <c r="O7" s="229"/>
      <c r="P7" s="229"/>
      <c r="Q7" s="229" t="s">
        <v>1163</v>
      </c>
      <c r="R7" s="228" t="s">
        <v>1164</v>
      </c>
      <c r="S7" s="227"/>
      <c r="T7" s="229"/>
      <c r="U7" s="239"/>
    </row>
    <row r="8" spans="1:21" s="260" customFormat="1" ht="34.5" customHeight="1" x14ac:dyDescent="0.15">
      <c r="A8" s="291"/>
      <c r="B8" s="290"/>
      <c r="C8" s="456" t="s">
        <v>690</v>
      </c>
      <c r="D8" s="456" t="s">
        <v>291</v>
      </c>
      <c r="E8" s="456" t="s">
        <v>1165</v>
      </c>
      <c r="F8" s="456" t="s">
        <v>1166</v>
      </c>
      <c r="G8" s="456" t="s">
        <v>290</v>
      </c>
      <c r="H8" s="456" t="s">
        <v>1167</v>
      </c>
      <c r="I8" s="456" t="s">
        <v>573</v>
      </c>
      <c r="J8" s="456" t="s">
        <v>1168</v>
      </c>
      <c r="K8" s="455" t="s">
        <v>575</v>
      </c>
      <c r="L8" s="223" t="s">
        <v>1169</v>
      </c>
      <c r="M8" s="223" t="s">
        <v>289</v>
      </c>
      <c r="N8" s="223" t="s">
        <v>288</v>
      </c>
      <c r="O8" s="222" t="s">
        <v>287</v>
      </c>
      <c r="P8" s="454" t="s">
        <v>1170</v>
      </c>
      <c r="Q8" s="866"/>
      <c r="R8" s="866"/>
      <c r="S8" s="870" t="s">
        <v>577</v>
      </c>
      <c r="T8" s="911"/>
      <c r="U8" s="239"/>
    </row>
    <row r="9" spans="1:21" s="260" customFormat="1" ht="15" customHeight="1" x14ac:dyDescent="0.15">
      <c r="A9" s="247"/>
      <c r="B9" s="289"/>
      <c r="C9" s="288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6"/>
      <c r="Q9" s="286"/>
      <c r="R9" s="286"/>
      <c r="S9" s="286"/>
      <c r="T9" s="234"/>
      <c r="U9" s="247"/>
    </row>
    <row r="10" spans="1:21" s="260" customFormat="1" ht="15" customHeight="1" x14ac:dyDescent="0.15">
      <c r="A10" s="247"/>
      <c r="B10" s="278" t="s">
        <v>582</v>
      </c>
      <c r="C10" s="277">
        <v>4417983</v>
      </c>
      <c r="D10" s="248">
        <v>835727</v>
      </c>
      <c r="E10" s="248">
        <v>604208</v>
      </c>
      <c r="F10" s="248">
        <v>297268</v>
      </c>
      <c r="G10" s="248">
        <v>1213983</v>
      </c>
      <c r="H10" s="248">
        <v>607522</v>
      </c>
      <c r="I10" s="248">
        <v>859275</v>
      </c>
      <c r="J10" s="248">
        <v>442833</v>
      </c>
      <c r="K10" s="248">
        <v>416442</v>
      </c>
      <c r="L10" s="248">
        <v>275086</v>
      </c>
      <c r="M10" s="248">
        <v>48641</v>
      </c>
      <c r="N10" s="248">
        <v>8411</v>
      </c>
      <c r="O10" s="248">
        <v>10302</v>
      </c>
      <c r="P10" s="248">
        <v>1643472</v>
      </c>
      <c r="Q10" s="248">
        <v>1148772</v>
      </c>
      <c r="R10" s="248">
        <v>494700</v>
      </c>
      <c r="S10" s="248">
        <v>71266</v>
      </c>
      <c r="T10" s="276" t="s">
        <v>285</v>
      </c>
      <c r="U10" s="247"/>
    </row>
    <row r="11" spans="1:21" s="260" customFormat="1" ht="15" customHeight="1" x14ac:dyDescent="0.15">
      <c r="A11" s="247"/>
      <c r="B11" s="278"/>
      <c r="C11" s="277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76"/>
      <c r="U11" s="247"/>
    </row>
    <row r="12" spans="1:21" s="260" customFormat="1" ht="15" customHeight="1" x14ac:dyDescent="0.15">
      <c r="A12" s="247"/>
      <c r="B12" s="283" t="s">
        <v>283</v>
      </c>
      <c r="C12" s="282">
        <v>458579021</v>
      </c>
      <c r="D12" s="281">
        <v>129206558</v>
      </c>
      <c r="E12" s="281">
        <v>87997624</v>
      </c>
      <c r="F12" s="281">
        <v>32125758</v>
      </c>
      <c r="G12" s="281">
        <v>46185822</v>
      </c>
      <c r="H12" s="281">
        <v>101541743</v>
      </c>
      <c r="I12" s="281">
        <v>61521516</v>
      </c>
      <c r="J12" s="281">
        <v>30559983</v>
      </c>
      <c r="K12" s="281">
        <v>30961533</v>
      </c>
      <c r="L12" s="281">
        <v>6814181</v>
      </c>
      <c r="M12" s="281">
        <v>4540000</v>
      </c>
      <c r="N12" s="281">
        <v>109328</v>
      </c>
      <c r="O12" s="281">
        <v>202786</v>
      </c>
      <c r="P12" s="281">
        <v>31637955</v>
      </c>
      <c r="Q12" s="281">
        <v>23259938</v>
      </c>
      <c r="R12" s="281">
        <v>8378017</v>
      </c>
      <c r="S12" s="281">
        <v>74269834</v>
      </c>
      <c r="T12" s="285" t="s">
        <v>578</v>
      </c>
      <c r="U12" s="247"/>
    </row>
    <row r="13" spans="1:21" s="260" customFormat="1" ht="15" customHeight="1" x14ac:dyDescent="0.15">
      <c r="A13" s="247"/>
      <c r="B13" s="278"/>
      <c r="C13" s="277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76"/>
      <c r="U13" s="247"/>
    </row>
    <row r="14" spans="1:21" s="260" customFormat="1" ht="21" customHeight="1" x14ac:dyDescent="0.15">
      <c r="A14" s="247"/>
      <c r="B14" s="279" t="s">
        <v>1171</v>
      </c>
      <c r="C14" s="277">
        <v>196907740</v>
      </c>
      <c r="D14" s="248">
        <v>52439561</v>
      </c>
      <c r="E14" s="248">
        <v>41792879</v>
      </c>
      <c r="F14" s="248">
        <v>16529670</v>
      </c>
      <c r="G14" s="248">
        <v>14832257</v>
      </c>
      <c r="H14" s="248">
        <v>43713716</v>
      </c>
      <c r="I14" s="248">
        <v>27599657</v>
      </c>
      <c r="J14" s="248">
        <v>12102536</v>
      </c>
      <c r="K14" s="248">
        <v>15497121</v>
      </c>
      <c r="L14" s="248">
        <v>2884288</v>
      </c>
      <c r="M14" s="248">
        <v>2024624</v>
      </c>
      <c r="N14" s="248">
        <v>57844</v>
      </c>
      <c r="O14" s="248">
        <v>121304</v>
      </c>
      <c r="P14" s="248">
        <v>5725947</v>
      </c>
      <c r="Q14" s="248">
        <v>3338026</v>
      </c>
      <c r="R14" s="248">
        <v>2387921</v>
      </c>
      <c r="S14" s="248" t="s">
        <v>555</v>
      </c>
      <c r="T14" s="276" t="s">
        <v>282</v>
      </c>
      <c r="U14" s="247"/>
    </row>
    <row r="15" spans="1:21" s="260" customFormat="1" ht="15" customHeight="1" x14ac:dyDescent="0.15">
      <c r="A15" s="247"/>
      <c r="B15" s="279"/>
      <c r="C15" s="277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76"/>
      <c r="U15" s="247"/>
    </row>
    <row r="16" spans="1:21" s="260" customFormat="1" ht="15" customHeight="1" x14ac:dyDescent="0.15">
      <c r="A16" s="247"/>
      <c r="B16" s="279" t="s">
        <v>583</v>
      </c>
      <c r="C16" s="277">
        <v>31720740</v>
      </c>
      <c r="D16" s="248">
        <v>2306235</v>
      </c>
      <c r="E16" s="248">
        <v>25968884</v>
      </c>
      <c r="F16" s="248">
        <v>240422</v>
      </c>
      <c r="G16" s="248">
        <v>1692406</v>
      </c>
      <c r="H16" s="248">
        <v>707459</v>
      </c>
      <c r="I16" s="248">
        <v>805334</v>
      </c>
      <c r="J16" s="248">
        <v>114834</v>
      </c>
      <c r="K16" s="248">
        <v>690500</v>
      </c>
      <c r="L16" s="248">
        <v>235247</v>
      </c>
      <c r="M16" s="248">
        <v>44425</v>
      </c>
      <c r="N16" s="248">
        <v>1817</v>
      </c>
      <c r="O16" s="248">
        <v>11871</v>
      </c>
      <c r="P16" s="248">
        <v>10762268</v>
      </c>
      <c r="Q16" s="248">
        <v>8831688</v>
      </c>
      <c r="R16" s="248">
        <v>1930580</v>
      </c>
      <c r="S16" s="248">
        <v>72221502</v>
      </c>
      <c r="T16" s="276" t="s">
        <v>281</v>
      </c>
      <c r="U16" s="247"/>
    </row>
    <row r="17" spans="1:21" s="260" customFormat="1" ht="15" customHeight="1" x14ac:dyDescent="0.15">
      <c r="A17" s="247"/>
      <c r="B17" s="279"/>
      <c r="C17" s="277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76"/>
      <c r="U17" s="247"/>
    </row>
    <row r="18" spans="1:21" s="260" customFormat="1" ht="31.5" customHeight="1" x14ac:dyDescent="0.15">
      <c r="A18" s="247"/>
      <c r="B18" s="284" t="s">
        <v>305</v>
      </c>
      <c r="C18" s="277">
        <v>147904534</v>
      </c>
      <c r="D18" s="248">
        <v>43897189</v>
      </c>
      <c r="E18" s="248">
        <v>17522109</v>
      </c>
      <c r="F18" s="248">
        <v>10663436</v>
      </c>
      <c r="G18" s="248">
        <v>17121594</v>
      </c>
      <c r="H18" s="248">
        <v>36494010</v>
      </c>
      <c r="I18" s="248">
        <v>22206196</v>
      </c>
      <c r="J18" s="248">
        <v>10831466</v>
      </c>
      <c r="K18" s="248">
        <v>11374730</v>
      </c>
      <c r="L18" s="248">
        <v>2140630</v>
      </c>
      <c r="M18" s="248">
        <v>1878772</v>
      </c>
      <c r="N18" s="248">
        <v>22221</v>
      </c>
      <c r="O18" s="248">
        <v>58560</v>
      </c>
      <c r="P18" s="248">
        <v>9670009</v>
      </c>
      <c r="Q18" s="248">
        <v>6675279</v>
      </c>
      <c r="R18" s="248">
        <v>2994730</v>
      </c>
      <c r="S18" s="248">
        <v>39354</v>
      </c>
      <c r="T18" s="276" t="s">
        <v>584</v>
      </c>
      <c r="U18" s="247"/>
    </row>
    <row r="19" spans="1:21" s="260" customFormat="1" ht="15" customHeight="1" x14ac:dyDescent="0.15">
      <c r="A19" s="247"/>
      <c r="B19" s="279"/>
      <c r="C19" s="277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76"/>
      <c r="U19" s="247"/>
    </row>
    <row r="20" spans="1:21" s="260" customFormat="1" ht="25.5" customHeight="1" x14ac:dyDescent="0.15">
      <c r="A20" s="247"/>
      <c r="B20" s="279" t="s">
        <v>585</v>
      </c>
      <c r="C20" s="277">
        <v>9471332</v>
      </c>
      <c r="D20" s="248">
        <v>3608784</v>
      </c>
      <c r="E20" s="248">
        <v>4052</v>
      </c>
      <c r="F20" s="248">
        <v>30179</v>
      </c>
      <c r="G20" s="248">
        <v>1839291</v>
      </c>
      <c r="H20" s="248">
        <v>1772862</v>
      </c>
      <c r="I20" s="248">
        <v>2216164</v>
      </c>
      <c r="J20" s="248">
        <v>1826494</v>
      </c>
      <c r="K20" s="248">
        <v>389670</v>
      </c>
      <c r="L20" s="248">
        <v>60651</v>
      </c>
      <c r="M20" s="248">
        <v>27975</v>
      </c>
      <c r="N20" s="248">
        <v>1290</v>
      </c>
      <c r="O20" s="248">
        <v>6716</v>
      </c>
      <c r="P20" s="248">
        <v>1807501</v>
      </c>
      <c r="Q20" s="248">
        <v>1377218</v>
      </c>
      <c r="R20" s="248">
        <v>430283</v>
      </c>
      <c r="S20" s="248">
        <v>1318556</v>
      </c>
      <c r="T20" s="276" t="s">
        <v>586</v>
      </c>
      <c r="U20" s="247"/>
    </row>
    <row r="21" spans="1:21" s="260" customFormat="1" ht="15" customHeight="1" x14ac:dyDescent="0.15">
      <c r="A21" s="247"/>
      <c r="B21" s="279"/>
      <c r="C21" s="277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76"/>
      <c r="U21" s="247"/>
    </row>
    <row r="22" spans="1:21" s="260" customFormat="1" ht="30.75" customHeight="1" x14ac:dyDescent="0.15">
      <c r="A22" s="247"/>
      <c r="B22" s="279" t="s">
        <v>587</v>
      </c>
      <c r="C22" s="277">
        <v>271586</v>
      </c>
      <c r="D22" s="248" t="s">
        <v>555</v>
      </c>
      <c r="E22" s="248" t="s">
        <v>555</v>
      </c>
      <c r="F22" s="248">
        <v>400</v>
      </c>
      <c r="G22" s="248">
        <v>86353</v>
      </c>
      <c r="H22" s="248">
        <v>119088</v>
      </c>
      <c r="I22" s="248">
        <v>65745</v>
      </c>
      <c r="J22" s="248">
        <v>40264</v>
      </c>
      <c r="K22" s="248">
        <v>25481</v>
      </c>
      <c r="L22" s="248">
        <v>308</v>
      </c>
      <c r="M22" s="248">
        <v>119</v>
      </c>
      <c r="N22" s="248">
        <v>7624</v>
      </c>
      <c r="O22" s="248" t="s">
        <v>555</v>
      </c>
      <c r="P22" s="248">
        <v>55595</v>
      </c>
      <c r="Q22" s="248">
        <v>10</v>
      </c>
      <c r="R22" s="248">
        <v>55585</v>
      </c>
      <c r="S22" s="248">
        <v>2330</v>
      </c>
      <c r="T22" s="276" t="s">
        <v>588</v>
      </c>
      <c r="U22" s="247"/>
    </row>
    <row r="23" spans="1:21" s="260" customFormat="1" ht="15" customHeight="1" x14ac:dyDescent="0.15">
      <c r="A23" s="247"/>
      <c r="B23" s="279"/>
      <c r="C23" s="277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76"/>
      <c r="U23" s="247"/>
    </row>
    <row r="24" spans="1:21" s="260" customFormat="1" ht="21" customHeight="1" x14ac:dyDescent="0.15">
      <c r="A24" s="247"/>
      <c r="B24" s="279" t="s">
        <v>280</v>
      </c>
      <c r="C24" s="277" t="s">
        <v>555</v>
      </c>
      <c r="D24" s="248" t="s">
        <v>555</v>
      </c>
      <c r="E24" s="248" t="s">
        <v>555</v>
      </c>
      <c r="F24" s="248" t="s">
        <v>555</v>
      </c>
      <c r="G24" s="248" t="s">
        <v>555</v>
      </c>
      <c r="H24" s="248" t="s">
        <v>555</v>
      </c>
      <c r="I24" s="248" t="s">
        <v>555</v>
      </c>
      <c r="J24" s="248" t="s">
        <v>555</v>
      </c>
      <c r="K24" s="248" t="s">
        <v>555</v>
      </c>
      <c r="L24" s="248" t="s">
        <v>555</v>
      </c>
      <c r="M24" s="248" t="s">
        <v>555</v>
      </c>
      <c r="N24" s="248" t="s">
        <v>555</v>
      </c>
      <c r="O24" s="248" t="s">
        <v>555</v>
      </c>
      <c r="P24" s="248" t="s">
        <v>555</v>
      </c>
      <c r="Q24" s="248" t="s">
        <v>555</v>
      </c>
      <c r="R24" s="248" t="s">
        <v>555</v>
      </c>
      <c r="S24" s="248" t="s">
        <v>555</v>
      </c>
      <c r="T24" s="276" t="s">
        <v>304</v>
      </c>
      <c r="U24" s="247"/>
    </row>
    <row r="25" spans="1:21" s="260" customFormat="1" ht="15" customHeight="1" x14ac:dyDescent="0.15">
      <c r="A25" s="247"/>
      <c r="B25" s="279"/>
      <c r="C25" s="277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76"/>
      <c r="U25" s="247"/>
    </row>
    <row r="26" spans="1:21" s="260" customFormat="1" ht="15" customHeight="1" x14ac:dyDescent="0.15">
      <c r="A26" s="247"/>
      <c r="B26" s="919" t="s">
        <v>1172</v>
      </c>
      <c r="C26" s="277">
        <v>72303089</v>
      </c>
      <c r="D26" s="248">
        <v>26954789</v>
      </c>
      <c r="E26" s="248">
        <v>2709700</v>
      </c>
      <c r="F26" s="248">
        <v>4661651</v>
      </c>
      <c r="G26" s="248">
        <v>10613921</v>
      </c>
      <c r="H26" s="248">
        <v>18734608</v>
      </c>
      <c r="I26" s="248">
        <v>8628420</v>
      </c>
      <c r="J26" s="248">
        <v>5644389</v>
      </c>
      <c r="K26" s="248">
        <v>2984031</v>
      </c>
      <c r="L26" s="248">
        <v>1493057</v>
      </c>
      <c r="M26" s="248">
        <v>564085</v>
      </c>
      <c r="N26" s="248">
        <v>18532</v>
      </c>
      <c r="O26" s="248">
        <v>4335</v>
      </c>
      <c r="P26" s="248">
        <v>3616635</v>
      </c>
      <c r="Q26" s="248">
        <v>3037717</v>
      </c>
      <c r="R26" s="248">
        <v>578918</v>
      </c>
      <c r="S26" s="248">
        <v>688092</v>
      </c>
      <c r="T26" s="276" t="s">
        <v>589</v>
      </c>
      <c r="U26" s="247"/>
    </row>
    <row r="27" spans="1:21" s="260" customFormat="1" ht="15" customHeight="1" x14ac:dyDescent="0.15">
      <c r="A27" s="247"/>
      <c r="B27" s="278"/>
      <c r="C27" s="277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76"/>
      <c r="U27" s="247"/>
    </row>
    <row r="28" spans="1:21" s="260" customFormat="1" ht="15" customHeight="1" x14ac:dyDescent="0.15">
      <c r="A28" s="247"/>
      <c r="B28" s="283" t="s">
        <v>278</v>
      </c>
      <c r="C28" s="282">
        <v>458440491</v>
      </c>
      <c r="D28" s="281">
        <v>129067705</v>
      </c>
      <c r="E28" s="281">
        <v>88128546</v>
      </c>
      <c r="F28" s="281">
        <v>32065419</v>
      </c>
      <c r="G28" s="281">
        <v>46047660</v>
      </c>
      <c r="H28" s="281">
        <v>101509876</v>
      </c>
      <c r="I28" s="281">
        <v>61621285</v>
      </c>
      <c r="J28" s="281">
        <v>30563046</v>
      </c>
      <c r="K28" s="281">
        <v>31058239</v>
      </c>
      <c r="L28" s="281">
        <v>6798787</v>
      </c>
      <c r="M28" s="281">
        <v>4534794</v>
      </c>
      <c r="N28" s="281">
        <v>109020</v>
      </c>
      <c r="O28" s="281">
        <v>201397</v>
      </c>
      <c r="P28" s="281">
        <v>31647698</v>
      </c>
      <c r="Q28" s="281">
        <v>23283154</v>
      </c>
      <c r="R28" s="281">
        <v>8364544</v>
      </c>
      <c r="S28" s="281">
        <v>74235377</v>
      </c>
      <c r="T28" s="280" t="s">
        <v>579</v>
      </c>
      <c r="U28" s="247"/>
    </row>
    <row r="29" spans="1:21" s="260" customFormat="1" ht="15" customHeight="1" x14ac:dyDescent="0.15">
      <c r="A29" s="247"/>
      <c r="B29" s="278"/>
      <c r="C29" s="277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76"/>
      <c r="U29" s="247"/>
    </row>
    <row r="30" spans="1:21" s="260" customFormat="1" ht="21" customHeight="1" x14ac:dyDescent="0.15">
      <c r="A30" s="247"/>
      <c r="B30" s="279" t="s">
        <v>303</v>
      </c>
      <c r="C30" s="277">
        <v>199542682</v>
      </c>
      <c r="D30" s="248">
        <v>58881876</v>
      </c>
      <c r="E30" s="248">
        <v>51638332</v>
      </c>
      <c r="F30" s="248">
        <v>5017213</v>
      </c>
      <c r="G30" s="248">
        <v>19497557</v>
      </c>
      <c r="H30" s="248">
        <v>39682804</v>
      </c>
      <c r="I30" s="248">
        <v>24824900</v>
      </c>
      <c r="J30" s="248">
        <v>14191244</v>
      </c>
      <c r="K30" s="248">
        <v>10633656</v>
      </c>
      <c r="L30" s="248">
        <v>2335103</v>
      </c>
      <c r="M30" s="248">
        <v>2632677</v>
      </c>
      <c r="N30" s="248">
        <v>58140</v>
      </c>
      <c r="O30" s="248">
        <v>52681</v>
      </c>
      <c r="P30" s="248">
        <v>14758823</v>
      </c>
      <c r="Q30" s="248">
        <v>10683449</v>
      </c>
      <c r="R30" s="248">
        <v>4075374</v>
      </c>
      <c r="S30" s="248">
        <v>73013493</v>
      </c>
      <c r="T30" s="276" t="s">
        <v>590</v>
      </c>
      <c r="U30" s="247"/>
    </row>
    <row r="31" spans="1:21" s="260" customFormat="1" ht="15" customHeight="1" x14ac:dyDescent="0.15">
      <c r="A31" s="247"/>
      <c r="B31" s="279"/>
      <c r="C31" s="277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76"/>
      <c r="U31" s="247"/>
    </row>
    <row r="32" spans="1:21" s="260" customFormat="1" ht="31.5" customHeight="1" x14ac:dyDescent="0.15">
      <c r="A32" s="247"/>
      <c r="B32" s="279" t="s">
        <v>302</v>
      </c>
      <c r="C32" s="277">
        <v>155465128</v>
      </c>
      <c r="D32" s="248">
        <v>40968946</v>
      </c>
      <c r="E32" s="248">
        <v>33933329</v>
      </c>
      <c r="F32" s="248">
        <v>11186693</v>
      </c>
      <c r="G32" s="248">
        <v>15231357</v>
      </c>
      <c r="H32" s="248">
        <v>33969914</v>
      </c>
      <c r="I32" s="248">
        <v>20174889</v>
      </c>
      <c r="J32" s="248">
        <v>9429064</v>
      </c>
      <c r="K32" s="248">
        <v>10745825</v>
      </c>
      <c r="L32" s="248">
        <v>2068848</v>
      </c>
      <c r="M32" s="248">
        <v>1311232</v>
      </c>
      <c r="N32" s="248">
        <v>13977</v>
      </c>
      <c r="O32" s="248">
        <v>107267</v>
      </c>
      <c r="P32" s="248">
        <v>10180882</v>
      </c>
      <c r="Q32" s="248">
        <v>7944054</v>
      </c>
      <c r="R32" s="248">
        <v>2236828</v>
      </c>
      <c r="S32" s="248">
        <v>1106813</v>
      </c>
      <c r="T32" s="276" t="s">
        <v>591</v>
      </c>
      <c r="U32" s="247"/>
    </row>
    <row r="33" spans="1:22" s="260" customFormat="1" ht="15" customHeight="1" x14ac:dyDescent="0.15">
      <c r="A33" s="247"/>
      <c r="B33" s="279"/>
      <c r="C33" s="277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76"/>
      <c r="U33" s="247"/>
    </row>
    <row r="34" spans="1:22" s="260" customFormat="1" ht="15" customHeight="1" x14ac:dyDescent="0.15">
      <c r="A34" s="247"/>
      <c r="B34" s="279" t="s">
        <v>1173</v>
      </c>
      <c r="C34" s="277">
        <v>34069069</v>
      </c>
      <c r="D34" s="248">
        <v>3406830</v>
      </c>
      <c r="E34" s="248">
        <v>3240</v>
      </c>
      <c r="F34" s="248">
        <v>11164796</v>
      </c>
      <c r="G34" s="248">
        <v>955739</v>
      </c>
      <c r="H34" s="248">
        <v>9901113</v>
      </c>
      <c r="I34" s="248">
        <v>8637351</v>
      </c>
      <c r="J34" s="248">
        <v>1672616</v>
      </c>
      <c r="K34" s="248">
        <v>6964735</v>
      </c>
      <c r="L34" s="248">
        <v>839240</v>
      </c>
      <c r="M34" s="248">
        <v>59956</v>
      </c>
      <c r="N34" s="248">
        <v>923</v>
      </c>
      <c r="O34" s="248">
        <v>36055</v>
      </c>
      <c r="P34" s="248">
        <v>186335</v>
      </c>
      <c r="Q34" s="248">
        <v>163822</v>
      </c>
      <c r="R34" s="248">
        <v>22513</v>
      </c>
      <c r="S34" s="248" t="s">
        <v>555</v>
      </c>
      <c r="T34" s="276" t="s">
        <v>275</v>
      </c>
      <c r="U34" s="247"/>
    </row>
    <row r="35" spans="1:22" s="260" customFormat="1" ht="15" customHeight="1" x14ac:dyDescent="0.15">
      <c r="A35" s="247"/>
      <c r="B35" s="279"/>
      <c r="C35" s="277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76"/>
      <c r="U35" s="247"/>
    </row>
    <row r="36" spans="1:22" s="260" customFormat="1" ht="31.5" customHeight="1" x14ac:dyDescent="0.15">
      <c r="A36" s="247"/>
      <c r="B36" s="279" t="s">
        <v>1174</v>
      </c>
      <c r="C36" s="277">
        <v>271889</v>
      </c>
      <c r="D36" s="248">
        <v>4478</v>
      </c>
      <c r="E36" s="248" t="s">
        <v>555</v>
      </c>
      <c r="F36" s="248">
        <v>92516</v>
      </c>
      <c r="G36" s="248">
        <v>119633</v>
      </c>
      <c r="H36" s="248">
        <v>29805</v>
      </c>
      <c r="I36" s="248">
        <v>25457</v>
      </c>
      <c r="J36" s="248">
        <v>1017</v>
      </c>
      <c r="K36" s="248">
        <v>24440</v>
      </c>
      <c r="L36" s="248">
        <v>7743</v>
      </c>
      <c r="M36" s="248">
        <v>5</v>
      </c>
      <c r="N36" s="248" t="s">
        <v>555</v>
      </c>
      <c r="O36" s="248">
        <v>1</v>
      </c>
      <c r="P36" s="248">
        <v>57925</v>
      </c>
      <c r="Q36" s="248">
        <v>57915</v>
      </c>
      <c r="R36" s="248">
        <v>10</v>
      </c>
      <c r="S36" s="248" t="s">
        <v>555</v>
      </c>
      <c r="T36" s="276" t="s">
        <v>1175</v>
      </c>
      <c r="U36" s="247"/>
    </row>
    <row r="37" spans="1:22" s="260" customFormat="1" ht="15" customHeight="1" x14ac:dyDescent="0.15">
      <c r="A37" s="247"/>
      <c r="B37" s="279"/>
      <c r="C37" s="277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76"/>
      <c r="U37" s="247"/>
    </row>
    <row r="38" spans="1:22" s="260" customFormat="1" ht="15" customHeight="1" x14ac:dyDescent="0.15">
      <c r="A38" s="247"/>
      <c r="B38" s="279" t="s">
        <v>1176</v>
      </c>
      <c r="C38" s="277">
        <v>54613</v>
      </c>
      <c r="D38" s="248">
        <v>186</v>
      </c>
      <c r="E38" s="248">
        <v>57</v>
      </c>
      <c r="F38" s="248" t="s">
        <v>555</v>
      </c>
      <c r="G38" s="248">
        <v>2509</v>
      </c>
      <c r="H38" s="248">
        <v>719</v>
      </c>
      <c r="I38" s="248">
        <v>51142</v>
      </c>
      <c r="J38" s="248">
        <v>23104</v>
      </c>
      <c r="K38" s="248">
        <v>28038</v>
      </c>
      <c r="L38" s="248">
        <v>70987</v>
      </c>
      <c r="M38" s="248">
        <v>8</v>
      </c>
      <c r="N38" s="248">
        <v>1</v>
      </c>
      <c r="O38" s="248" t="s">
        <v>555</v>
      </c>
      <c r="P38" s="248" t="s">
        <v>555</v>
      </c>
      <c r="Q38" s="248" t="s">
        <v>555</v>
      </c>
      <c r="R38" s="248" t="s">
        <v>555</v>
      </c>
      <c r="S38" s="248">
        <v>884</v>
      </c>
      <c r="T38" s="276" t="s">
        <v>273</v>
      </c>
      <c r="U38" s="247"/>
    </row>
    <row r="39" spans="1:22" s="260" customFormat="1" ht="15" customHeight="1" x14ac:dyDescent="0.15">
      <c r="A39" s="247"/>
      <c r="B39" s="279"/>
      <c r="C39" s="277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76"/>
      <c r="U39" s="247"/>
    </row>
    <row r="40" spans="1:22" s="260" customFormat="1" ht="15" customHeight="1" x14ac:dyDescent="0.15">
      <c r="A40" s="247"/>
      <c r="B40" s="919" t="s">
        <v>1115</v>
      </c>
      <c r="C40" s="277">
        <v>69037110</v>
      </c>
      <c r="D40" s="248">
        <v>25805389</v>
      </c>
      <c r="E40" s="248">
        <v>2553588</v>
      </c>
      <c r="F40" s="248">
        <v>4604201</v>
      </c>
      <c r="G40" s="248">
        <v>10240865</v>
      </c>
      <c r="H40" s="248">
        <v>17925521</v>
      </c>
      <c r="I40" s="248">
        <v>7907546</v>
      </c>
      <c r="J40" s="248">
        <v>5246001</v>
      </c>
      <c r="K40" s="248">
        <v>2661545</v>
      </c>
      <c r="L40" s="248">
        <v>1476866</v>
      </c>
      <c r="M40" s="248">
        <v>530916</v>
      </c>
      <c r="N40" s="248">
        <v>35979</v>
      </c>
      <c r="O40" s="248">
        <v>5393</v>
      </c>
      <c r="P40" s="248">
        <v>6463733</v>
      </c>
      <c r="Q40" s="248">
        <v>4433914</v>
      </c>
      <c r="R40" s="248">
        <v>2029819</v>
      </c>
      <c r="S40" s="248">
        <v>114187</v>
      </c>
      <c r="T40" s="276" t="s">
        <v>272</v>
      </c>
      <c r="U40" s="247"/>
    </row>
    <row r="41" spans="1:22" s="260" customFormat="1" ht="15" customHeight="1" x14ac:dyDescent="0.15">
      <c r="A41" s="247"/>
      <c r="B41" s="278"/>
      <c r="C41" s="277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76"/>
      <c r="U41" s="247"/>
    </row>
    <row r="42" spans="1:22" ht="15" customHeight="1" x14ac:dyDescent="0.15">
      <c r="A42" s="247"/>
      <c r="B42" s="275" t="s">
        <v>1177</v>
      </c>
      <c r="C42" s="248">
        <v>4556513</v>
      </c>
      <c r="D42" s="248">
        <v>974580</v>
      </c>
      <c r="E42" s="248">
        <v>473286</v>
      </c>
      <c r="F42" s="248">
        <v>357607</v>
      </c>
      <c r="G42" s="248">
        <v>1352145</v>
      </c>
      <c r="H42" s="248">
        <v>639389</v>
      </c>
      <c r="I42" s="248">
        <v>759506</v>
      </c>
      <c r="J42" s="248">
        <v>439770</v>
      </c>
      <c r="K42" s="248">
        <v>319736</v>
      </c>
      <c r="L42" s="248">
        <v>290480</v>
      </c>
      <c r="M42" s="248">
        <v>53847</v>
      </c>
      <c r="N42" s="248">
        <v>8719</v>
      </c>
      <c r="O42" s="248">
        <v>11691</v>
      </c>
      <c r="P42" s="248">
        <v>1633729</v>
      </c>
      <c r="Q42" s="248">
        <v>1125556</v>
      </c>
      <c r="R42" s="248">
        <v>508173</v>
      </c>
      <c r="S42" s="274">
        <v>105723</v>
      </c>
      <c r="T42" s="273" t="s">
        <v>301</v>
      </c>
      <c r="U42" s="247"/>
    </row>
    <row r="43" spans="1:22" ht="15" customHeight="1" x14ac:dyDescent="0.2">
      <c r="A43" s="272"/>
      <c r="B43" s="271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69"/>
      <c r="T43" s="268"/>
      <c r="U43" s="267"/>
      <c r="V43" s="266"/>
    </row>
    <row r="44" spans="1:22" s="260" customFormat="1" ht="15" customHeight="1" x14ac:dyDescent="0.15">
      <c r="A44" s="265"/>
      <c r="B44" s="383" t="s">
        <v>592</v>
      </c>
      <c r="C44" s="264"/>
      <c r="D44" s="264"/>
      <c r="E44" s="264"/>
      <c r="F44" s="264"/>
      <c r="G44" s="264"/>
      <c r="H44" s="264"/>
      <c r="I44" s="264"/>
      <c r="J44" s="237"/>
      <c r="K44" s="264"/>
      <c r="L44" s="933" t="s">
        <v>593</v>
      </c>
      <c r="M44" s="264"/>
      <c r="N44" s="264"/>
      <c r="O44" s="264"/>
      <c r="P44" s="264"/>
      <c r="Q44" s="264"/>
      <c r="R44" s="264"/>
      <c r="S44" s="264"/>
      <c r="T44" s="263"/>
      <c r="U44" s="262"/>
      <c r="V44" s="261"/>
    </row>
    <row r="45" spans="1:22" x14ac:dyDescent="0.2">
      <c r="A45" s="259"/>
      <c r="B45" s="383" t="s">
        <v>594</v>
      </c>
      <c r="U45" s="258"/>
    </row>
  </sheetData>
  <phoneticPr fontId="28"/>
  <pageMargins left="0.59055118110236227" right="0.59055118110236227" top="0.59055118110236227" bottom="0.59055118110236227" header="0.59055118110236227" footer="0.11811023622047245"/>
  <pageSetup paperSize="9" scale="85" orientation="portrait" r:id="rId1"/>
  <headerFooter alignWithMargins="0"/>
  <colBreaks count="1" manualBreakCount="1">
    <brk id="11" max="4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view="pageBreakPreview" zoomScaleNormal="50" zoomScaleSheetLayoutView="100" workbookViewId="0">
      <selection activeCell="K13" sqref="K13"/>
    </sheetView>
  </sheetViews>
  <sheetFormatPr defaultRowHeight="17.25" x14ac:dyDescent="0.2"/>
  <cols>
    <col min="1" max="1" width="2.625" style="318" customWidth="1"/>
    <col min="2" max="2" width="12.375" style="318" customWidth="1"/>
    <col min="3" max="19" width="10.625" style="318" customWidth="1"/>
    <col min="20" max="20" width="18.625" style="320" customWidth="1"/>
    <col min="21" max="21" width="2.625" style="319" customWidth="1"/>
    <col min="22" max="22" width="6.5" style="318" customWidth="1"/>
    <col min="23" max="16384" width="9" style="318"/>
  </cols>
  <sheetData>
    <row r="1" spans="1:22" s="334" customFormat="1" ht="17.25" customHeight="1" x14ac:dyDescent="0.2">
      <c r="A1" s="336"/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T1" s="335"/>
      <c r="U1" s="328"/>
    </row>
    <row r="2" spans="1:22" s="328" customFormat="1" ht="17.25" customHeight="1" x14ac:dyDescent="0.2">
      <c r="A2" s="312"/>
      <c r="B2" s="333"/>
      <c r="C2" s="330"/>
      <c r="D2" s="330"/>
      <c r="E2" s="306"/>
      <c r="F2" s="332"/>
      <c r="G2" s="331"/>
      <c r="H2" s="331"/>
      <c r="I2" s="330"/>
      <c r="J2" s="310"/>
      <c r="K2" s="306"/>
      <c r="L2" s="329"/>
      <c r="M2" s="306"/>
      <c r="N2" s="308"/>
      <c r="O2" s="308"/>
      <c r="P2" s="308"/>
      <c r="Q2" s="308"/>
      <c r="R2" s="308"/>
      <c r="S2" s="308"/>
      <c r="T2" s="307"/>
      <c r="U2" s="306"/>
      <c r="V2" s="305"/>
    </row>
    <row r="3" spans="1:22" ht="17.25" customHeight="1" x14ac:dyDescent="0.2">
      <c r="A3" s="304"/>
      <c r="B3" s="245" t="s">
        <v>1118</v>
      </c>
      <c r="C3" s="302"/>
      <c r="D3" s="302"/>
      <c r="E3" s="302"/>
      <c r="F3" s="327" t="s">
        <v>284</v>
      </c>
      <c r="G3" s="302" t="s">
        <v>284</v>
      </c>
      <c r="H3" s="302"/>
      <c r="I3" s="302"/>
      <c r="J3" s="302"/>
      <c r="K3" s="302"/>
      <c r="L3" s="326"/>
      <c r="M3" s="326"/>
      <c r="N3" s="325"/>
      <c r="O3" s="463"/>
      <c r="P3" s="463"/>
      <c r="Q3" s="904"/>
      <c r="R3" s="463"/>
      <c r="S3" s="905" t="s">
        <v>667</v>
      </c>
      <c r="T3" s="324"/>
      <c r="U3" s="298"/>
    </row>
    <row r="4" spans="1:22" s="323" customFormat="1" ht="17.25" customHeight="1" x14ac:dyDescent="0.15">
      <c r="A4" s="297"/>
      <c r="B4" s="296"/>
      <c r="C4" s="908"/>
      <c r="D4" s="460"/>
      <c r="E4" s="460"/>
      <c r="F4" s="460"/>
      <c r="G4" s="460"/>
      <c r="H4" s="460"/>
      <c r="I4" s="460"/>
      <c r="J4" s="460"/>
      <c r="K4" s="459"/>
      <c r="L4" s="241"/>
      <c r="M4" s="240"/>
      <c r="N4" s="240"/>
      <c r="O4" s="240"/>
      <c r="P4" s="240"/>
      <c r="Q4" s="239"/>
      <c r="R4" s="238"/>
      <c r="S4" s="237"/>
      <c r="T4" s="240"/>
      <c r="U4" s="239"/>
    </row>
    <row r="5" spans="1:22" s="323" customFormat="1" ht="17.25" customHeight="1" x14ac:dyDescent="0.15">
      <c r="A5" s="291"/>
      <c r="B5" s="292" t="s">
        <v>1178</v>
      </c>
      <c r="C5" s="227" t="s">
        <v>297</v>
      </c>
      <c r="D5" s="229" t="s">
        <v>1179</v>
      </c>
      <c r="E5" s="229" t="s">
        <v>1180</v>
      </c>
      <c r="F5" s="229" t="s">
        <v>1181</v>
      </c>
      <c r="G5" s="229" t="s">
        <v>560</v>
      </c>
      <c r="H5" s="229" t="s">
        <v>1182</v>
      </c>
      <c r="I5" s="229" t="s">
        <v>1183</v>
      </c>
      <c r="J5" s="458"/>
      <c r="K5" s="290"/>
      <c r="L5" s="228" t="s">
        <v>1184</v>
      </c>
      <c r="M5" s="229" t="s">
        <v>1185</v>
      </c>
      <c r="N5" s="229" t="s">
        <v>1186</v>
      </c>
      <c r="O5" s="229" t="s">
        <v>1187</v>
      </c>
      <c r="P5" s="234" t="s">
        <v>1188</v>
      </c>
      <c r="Q5" s="233"/>
      <c r="R5" s="232"/>
      <c r="S5" s="227" t="s">
        <v>567</v>
      </c>
      <c r="T5" s="229" t="s">
        <v>296</v>
      </c>
      <c r="U5" s="239"/>
    </row>
    <row r="6" spans="1:22" s="323" customFormat="1" ht="17.25" customHeight="1" x14ac:dyDescent="0.15">
      <c r="A6" s="291"/>
      <c r="B6" s="292"/>
      <c r="C6" s="227"/>
      <c r="D6" s="229" t="s">
        <v>294</v>
      </c>
      <c r="E6" s="229" t="s">
        <v>294</v>
      </c>
      <c r="F6" s="229" t="s">
        <v>295</v>
      </c>
      <c r="G6" s="229"/>
      <c r="H6" s="229"/>
      <c r="I6" s="229" t="s">
        <v>294</v>
      </c>
      <c r="J6" s="229" t="s">
        <v>293</v>
      </c>
      <c r="K6" s="457" t="s">
        <v>292</v>
      </c>
      <c r="L6" s="228"/>
      <c r="M6" s="229"/>
      <c r="N6" s="229"/>
      <c r="O6" s="229"/>
      <c r="P6" s="229"/>
      <c r="Q6" s="229" t="s">
        <v>1189</v>
      </c>
      <c r="R6" s="228" t="s">
        <v>569</v>
      </c>
      <c r="S6" s="227"/>
      <c r="T6" s="229"/>
      <c r="U6" s="239"/>
    </row>
    <row r="7" spans="1:22" s="323" customFormat="1" ht="34.5" customHeight="1" x14ac:dyDescent="0.15">
      <c r="A7" s="291"/>
      <c r="B7" s="290"/>
      <c r="C7" s="456" t="s">
        <v>1190</v>
      </c>
      <c r="D7" s="456" t="s">
        <v>291</v>
      </c>
      <c r="E7" s="456" t="s">
        <v>570</v>
      </c>
      <c r="F7" s="456" t="s">
        <v>571</v>
      </c>
      <c r="G7" s="456" t="s">
        <v>290</v>
      </c>
      <c r="H7" s="456" t="s">
        <v>1191</v>
      </c>
      <c r="I7" s="456" t="s">
        <v>573</v>
      </c>
      <c r="J7" s="456" t="s">
        <v>1192</v>
      </c>
      <c r="K7" s="455" t="s">
        <v>1193</v>
      </c>
      <c r="L7" s="223" t="s">
        <v>581</v>
      </c>
      <c r="M7" s="223" t="s">
        <v>289</v>
      </c>
      <c r="N7" s="223" t="s">
        <v>288</v>
      </c>
      <c r="O7" s="222" t="s">
        <v>287</v>
      </c>
      <c r="P7" s="454" t="s">
        <v>1194</v>
      </c>
      <c r="Q7" s="866"/>
      <c r="R7" s="866"/>
      <c r="S7" s="870" t="s">
        <v>577</v>
      </c>
      <c r="T7" s="911"/>
      <c r="U7" s="239"/>
    </row>
    <row r="8" spans="1:22" s="323" customFormat="1" ht="15" customHeight="1" x14ac:dyDescent="0.15">
      <c r="A8" s="291"/>
      <c r="B8" s="289"/>
      <c r="C8" s="288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6"/>
      <c r="Q8" s="286"/>
      <c r="R8" s="286"/>
      <c r="S8" s="286"/>
      <c r="T8" s="234"/>
      <c r="U8" s="247"/>
    </row>
    <row r="9" spans="1:22" s="323" customFormat="1" ht="15" customHeight="1" x14ac:dyDescent="0.15">
      <c r="A9" s="247"/>
      <c r="B9" s="278" t="s">
        <v>1195</v>
      </c>
      <c r="C9" s="277">
        <v>3883717</v>
      </c>
      <c r="D9" s="248">
        <v>933592</v>
      </c>
      <c r="E9" s="248">
        <v>368176</v>
      </c>
      <c r="F9" s="248">
        <v>290987</v>
      </c>
      <c r="G9" s="248">
        <v>754641</v>
      </c>
      <c r="H9" s="248">
        <v>608631</v>
      </c>
      <c r="I9" s="248">
        <v>927690</v>
      </c>
      <c r="J9" s="248">
        <v>469660</v>
      </c>
      <c r="K9" s="248">
        <v>458030</v>
      </c>
      <c r="L9" s="248">
        <v>297917</v>
      </c>
      <c r="M9" s="248">
        <v>53084</v>
      </c>
      <c r="N9" s="248">
        <v>8248</v>
      </c>
      <c r="O9" s="248">
        <v>11536</v>
      </c>
      <c r="P9" s="248">
        <v>1256579</v>
      </c>
      <c r="Q9" s="248">
        <v>833062</v>
      </c>
      <c r="R9" s="248">
        <v>423517</v>
      </c>
      <c r="S9" s="248">
        <v>90340</v>
      </c>
      <c r="T9" s="276" t="s">
        <v>285</v>
      </c>
      <c r="U9" s="247"/>
    </row>
    <row r="10" spans="1:22" s="323" customFormat="1" ht="15" customHeight="1" x14ac:dyDescent="0.15">
      <c r="A10" s="247"/>
      <c r="B10" s="278"/>
      <c r="C10" s="277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76"/>
      <c r="U10" s="247"/>
    </row>
    <row r="11" spans="1:22" s="323" customFormat="1" ht="15" customHeight="1" x14ac:dyDescent="0.15">
      <c r="A11" s="247"/>
      <c r="B11" s="283" t="s">
        <v>283</v>
      </c>
      <c r="C11" s="282">
        <v>451224454</v>
      </c>
      <c r="D11" s="281">
        <v>127209804</v>
      </c>
      <c r="E11" s="281">
        <v>86294313</v>
      </c>
      <c r="F11" s="281">
        <v>30957347</v>
      </c>
      <c r="G11" s="281">
        <v>44395628</v>
      </c>
      <c r="H11" s="281">
        <v>99130304</v>
      </c>
      <c r="I11" s="281">
        <v>63237058</v>
      </c>
      <c r="J11" s="281">
        <v>30166185</v>
      </c>
      <c r="K11" s="281">
        <v>33070873</v>
      </c>
      <c r="L11" s="281">
        <v>6763303</v>
      </c>
      <c r="M11" s="281">
        <v>4378004</v>
      </c>
      <c r="N11" s="281">
        <v>109857</v>
      </c>
      <c r="O11" s="281">
        <v>197052</v>
      </c>
      <c r="P11" s="281">
        <v>31540963</v>
      </c>
      <c r="Q11" s="281">
        <v>23106876</v>
      </c>
      <c r="R11" s="281">
        <v>8434087</v>
      </c>
      <c r="S11" s="281">
        <v>73199382</v>
      </c>
      <c r="T11" s="285" t="s">
        <v>1196</v>
      </c>
      <c r="U11" s="247"/>
    </row>
    <row r="12" spans="1:22" s="323" customFormat="1" ht="15" customHeight="1" x14ac:dyDescent="0.15">
      <c r="A12" s="247"/>
      <c r="B12" s="278"/>
      <c r="C12" s="277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76"/>
      <c r="U12" s="247"/>
    </row>
    <row r="13" spans="1:22" s="323" customFormat="1" ht="21" customHeight="1" x14ac:dyDescent="0.15">
      <c r="A13" s="247"/>
      <c r="B13" s="279" t="s">
        <v>1197</v>
      </c>
      <c r="C13" s="277">
        <v>194036405</v>
      </c>
      <c r="D13" s="248">
        <v>51801346</v>
      </c>
      <c r="E13" s="248">
        <v>40712661</v>
      </c>
      <c r="F13" s="248">
        <v>15977376</v>
      </c>
      <c r="G13" s="248">
        <v>14350815</v>
      </c>
      <c r="H13" s="248">
        <v>42703765</v>
      </c>
      <c r="I13" s="248">
        <v>28490442</v>
      </c>
      <c r="J13" s="248">
        <v>11761040</v>
      </c>
      <c r="K13" s="248">
        <v>16729402</v>
      </c>
      <c r="L13" s="248">
        <v>2822368</v>
      </c>
      <c r="M13" s="248">
        <v>1988973</v>
      </c>
      <c r="N13" s="248">
        <v>58078</v>
      </c>
      <c r="O13" s="248">
        <v>118653</v>
      </c>
      <c r="P13" s="248">
        <v>5558238</v>
      </c>
      <c r="Q13" s="248">
        <v>3187022</v>
      </c>
      <c r="R13" s="248">
        <v>2371216</v>
      </c>
      <c r="S13" s="248" t="s">
        <v>555</v>
      </c>
      <c r="T13" s="276" t="s">
        <v>282</v>
      </c>
      <c r="U13" s="247"/>
    </row>
    <row r="14" spans="1:22" s="323" customFormat="1" ht="15" customHeight="1" x14ac:dyDescent="0.15">
      <c r="A14" s="247"/>
      <c r="B14" s="279"/>
      <c r="C14" s="277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76"/>
      <c r="U14" s="247"/>
    </row>
    <row r="15" spans="1:22" s="323" customFormat="1" ht="15" customHeight="1" x14ac:dyDescent="0.15">
      <c r="A15" s="247"/>
      <c r="B15" s="279" t="s">
        <v>583</v>
      </c>
      <c r="C15" s="277">
        <v>32033147</v>
      </c>
      <c r="D15" s="248">
        <v>2469574</v>
      </c>
      <c r="E15" s="248">
        <v>26416408</v>
      </c>
      <c r="F15" s="248">
        <v>209539</v>
      </c>
      <c r="G15" s="248">
        <v>1560934</v>
      </c>
      <c r="H15" s="248">
        <v>796658</v>
      </c>
      <c r="I15" s="248">
        <v>580034</v>
      </c>
      <c r="J15" s="248">
        <v>123099</v>
      </c>
      <c r="K15" s="248">
        <v>456935</v>
      </c>
      <c r="L15" s="248">
        <v>238904</v>
      </c>
      <c r="M15" s="248">
        <v>22274</v>
      </c>
      <c r="N15" s="248">
        <v>1954</v>
      </c>
      <c r="O15" s="248">
        <v>10622</v>
      </c>
      <c r="P15" s="248">
        <v>10785634</v>
      </c>
      <c r="Q15" s="248">
        <v>8868825</v>
      </c>
      <c r="R15" s="248">
        <v>1916809</v>
      </c>
      <c r="S15" s="248">
        <v>71128706</v>
      </c>
      <c r="T15" s="276" t="s">
        <v>281</v>
      </c>
      <c r="U15" s="247"/>
    </row>
    <row r="16" spans="1:22" s="323" customFormat="1" ht="15" customHeight="1" x14ac:dyDescent="0.15">
      <c r="A16" s="247"/>
      <c r="B16" s="279"/>
      <c r="C16" s="277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76"/>
      <c r="U16" s="247"/>
    </row>
    <row r="17" spans="1:21" s="323" customFormat="1" ht="31.5" customHeight="1" x14ac:dyDescent="0.15">
      <c r="A17" s="247"/>
      <c r="B17" s="284" t="s">
        <v>305</v>
      </c>
      <c r="C17" s="277">
        <v>143309985</v>
      </c>
      <c r="D17" s="248">
        <v>42456336</v>
      </c>
      <c r="E17" s="248">
        <v>16362945</v>
      </c>
      <c r="F17" s="248">
        <v>9984903</v>
      </c>
      <c r="G17" s="248">
        <v>16419281</v>
      </c>
      <c r="H17" s="248">
        <v>35124001</v>
      </c>
      <c r="I17" s="248">
        <v>22962519</v>
      </c>
      <c r="J17" s="248">
        <v>10824163</v>
      </c>
      <c r="K17" s="248">
        <v>12138356</v>
      </c>
      <c r="L17" s="248">
        <v>2127777</v>
      </c>
      <c r="M17" s="248">
        <v>1788795</v>
      </c>
      <c r="N17" s="248">
        <v>21792</v>
      </c>
      <c r="O17" s="248">
        <v>57064</v>
      </c>
      <c r="P17" s="248">
        <v>9856269</v>
      </c>
      <c r="Q17" s="248">
        <v>6736800</v>
      </c>
      <c r="R17" s="248">
        <v>3119469</v>
      </c>
      <c r="S17" s="248">
        <v>41280</v>
      </c>
      <c r="T17" s="276" t="s">
        <v>584</v>
      </c>
      <c r="U17" s="247"/>
    </row>
    <row r="18" spans="1:21" s="323" customFormat="1" ht="15" customHeight="1" x14ac:dyDescent="0.15">
      <c r="A18" s="247"/>
      <c r="B18" s="279"/>
      <c r="C18" s="277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76"/>
      <c r="U18" s="247"/>
    </row>
    <row r="19" spans="1:21" s="323" customFormat="1" ht="25.5" customHeight="1" x14ac:dyDescent="0.15">
      <c r="A19" s="247"/>
      <c r="B19" s="279" t="s">
        <v>585</v>
      </c>
      <c r="C19" s="277">
        <v>8914962</v>
      </c>
      <c r="D19" s="248">
        <v>3566468</v>
      </c>
      <c r="E19" s="248">
        <v>44</v>
      </c>
      <c r="F19" s="248">
        <v>34936</v>
      </c>
      <c r="G19" s="248">
        <v>1693482</v>
      </c>
      <c r="H19" s="248">
        <v>1651465</v>
      </c>
      <c r="I19" s="248">
        <v>1968567</v>
      </c>
      <c r="J19" s="248">
        <v>1575974</v>
      </c>
      <c r="K19" s="248">
        <v>392593</v>
      </c>
      <c r="L19" s="248">
        <v>59865</v>
      </c>
      <c r="M19" s="248">
        <v>27369</v>
      </c>
      <c r="N19" s="248">
        <v>1251</v>
      </c>
      <c r="O19" s="248">
        <v>6359</v>
      </c>
      <c r="P19" s="248">
        <v>1751954</v>
      </c>
      <c r="Q19" s="248">
        <v>1365582</v>
      </c>
      <c r="R19" s="248">
        <v>386372</v>
      </c>
      <c r="S19" s="248">
        <v>1350776</v>
      </c>
      <c r="T19" s="276" t="s">
        <v>586</v>
      </c>
      <c r="U19" s="247"/>
    </row>
    <row r="20" spans="1:21" s="323" customFormat="1" ht="15" customHeight="1" x14ac:dyDescent="0.15">
      <c r="A20" s="247"/>
      <c r="B20" s="279"/>
      <c r="C20" s="277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76"/>
      <c r="U20" s="247"/>
    </row>
    <row r="21" spans="1:21" s="323" customFormat="1" ht="31.5" customHeight="1" x14ac:dyDescent="0.15">
      <c r="A21" s="247"/>
      <c r="B21" s="279" t="s">
        <v>1198</v>
      </c>
      <c r="C21" s="277">
        <v>286481</v>
      </c>
      <c r="D21" s="248">
        <v>2080</v>
      </c>
      <c r="E21" s="248" t="s">
        <v>555</v>
      </c>
      <c r="F21" s="248">
        <v>400</v>
      </c>
      <c r="G21" s="248">
        <v>77240</v>
      </c>
      <c r="H21" s="248">
        <v>114344</v>
      </c>
      <c r="I21" s="248">
        <v>92417</v>
      </c>
      <c r="J21" s="248">
        <v>58440</v>
      </c>
      <c r="K21" s="248">
        <v>33977</v>
      </c>
      <c r="L21" s="248">
        <v>294</v>
      </c>
      <c r="M21" s="248">
        <v>144</v>
      </c>
      <c r="N21" s="248">
        <v>7728</v>
      </c>
      <c r="O21" s="248" t="s">
        <v>555</v>
      </c>
      <c r="P21" s="248">
        <v>52543</v>
      </c>
      <c r="Q21" s="248">
        <v>63</v>
      </c>
      <c r="R21" s="248">
        <v>52480</v>
      </c>
      <c r="S21" s="248">
        <v>2097</v>
      </c>
      <c r="T21" s="276" t="s">
        <v>1199</v>
      </c>
      <c r="U21" s="247"/>
    </row>
    <row r="22" spans="1:21" s="323" customFormat="1" ht="15" customHeight="1" x14ac:dyDescent="0.15">
      <c r="A22" s="247"/>
      <c r="B22" s="279"/>
      <c r="C22" s="277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76"/>
      <c r="U22" s="247"/>
    </row>
    <row r="23" spans="1:21" s="323" customFormat="1" ht="21" customHeight="1" x14ac:dyDescent="0.15">
      <c r="A23" s="247"/>
      <c r="B23" s="279" t="s">
        <v>280</v>
      </c>
      <c r="C23" s="277" t="s">
        <v>555</v>
      </c>
      <c r="D23" s="248" t="s">
        <v>555</v>
      </c>
      <c r="E23" s="248" t="s">
        <v>555</v>
      </c>
      <c r="F23" s="248" t="s">
        <v>555</v>
      </c>
      <c r="G23" s="248" t="s">
        <v>555</v>
      </c>
      <c r="H23" s="248" t="s">
        <v>555</v>
      </c>
      <c r="I23" s="248" t="s">
        <v>555</v>
      </c>
      <c r="J23" s="248" t="s">
        <v>555</v>
      </c>
      <c r="K23" s="248" t="s">
        <v>555</v>
      </c>
      <c r="L23" s="248" t="s">
        <v>555</v>
      </c>
      <c r="M23" s="248" t="s">
        <v>555</v>
      </c>
      <c r="N23" s="248" t="s">
        <v>555</v>
      </c>
      <c r="O23" s="248" t="s">
        <v>555</v>
      </c>
      <c r="P23" s="248" t="s">
        <v>555</v>
      </c>
      <c r="Q23" s="248" t="s">
        <v>555</v>
      </c>
      <c r="R23" s="248" t="s">
        <v>555</v>
      </c>
      <c r="S23" s="248" t="s">
        <v>555</v>
      </c>
      <c r="T23" s="276" t="s">
        <v>304</v>
      </c>
      <c r="U23" s="247"/>
    </row>
    <row r="24" spans="1:21" s="323" customFormat="1" ht="15" customHeight="1" x14ac:dyDescent="0.15">
      <c r="A24" s="247"/>
      <c r="B24" s="279"/>
      <c r="C24" s="277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76"/>
      <c r="U24" s="247"/>
    </row>
    <row r="25" spans="1:21" s="323" customFormat="1" ht="15" customHeight="1" x14ac:dyDescent="0.15">
      <c r="A25" s="247"/>
      <c r="B25" s="919" t="s">
        <v>1200</v>
      </c>
      <c r="C25" s="277">
        <v>72643474</v>
      </c>
      <c r="D25" s="248">
        <v>26914000</v>
      </c>
      <c r="E25" s="248">
        <v>2802255</v>
      </c>
      <c r="F25" s="248">
        <v>4750193</v>
      </c>
      <c r="G25" s="248">
        <v>10293876</v>
      </c>
      <c r="H25" s="248">
        <v>18740071</v>
      </c>
      <c r="I25" s="248">
        <v>9143079</v>
      </c>
      <c r="J25" s="248">
        <v>5823469</v>
      </c>
      <c r="K25" s="248">
        <v>3319610</v>
      </c>
      <c r="L25" s="248">
        <v>1514095</v>
      </c>
      <c r="M25" s="248">
        <v>550449</v>
      </c>
      <c r="N25" s="248">
        <v>19054</v>
      </c>
      <c r="O25" s="248">
        <v>4354</v>
      </c>
      <c r="P25" s="248">
        <v>3536325</v>
      </c>
      <c r="Q25" s="248">
        <v>2948584</v>
      </c>
      <c r="R25" s="248">
        <v>587741</v>
      </c>
      <c r="S25" s="248">
        <v>676523</v>
      </c>
      <c r="T25" s="276" t="s">
        <v>1201</v>
      </c>
      <c r="U25" s="247"/>
    </row>
    <row r="26" spans="1:21" s="323" customFormat="1" ht="15" customHeight="1" x14ac:dyDescent="0.15">
      <c r="A26" s="247"/>
      <c r="B26" s="278"/>
      <c r="C26" s="277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76"/>
      <c r="U26" s="247"/>
    </row>
    <row r="27" spans="1:21" s="323" customFormat="1" ht="15" customHeight="1" x14ac:dyDescent="0.15">
      <c r="A27" s="247"/>
      <c r="B27" s="283" t="s">
        <v>278</v>
      </c>
      <c r="C27" s="282">
        <v>451111340</v>
      </c>
      <c r="D27" s="281">
        <v>127051455</v>
      </c>
      <c r="E27" s="281">
        <v>86234328</v>
      </c>
      <c r="F27" s="281">
        <v>30922705</v>
      </c>
      <c r="G27" s="281">
        <v>44405638</v>
      </c>
      <c r="H27" s="281">
        <v>99045060</v>
      </c>
      <c r="I27" s="281">
        <v>63452154</v>
      </c>
      <c r="J27" s="281">
        <v>30222714</v>
      </c>
      <c r="K27" s="281">
        <v>33229440</v>
      </c>
      <c r="L27" s="281">
        <v>6761255</v>
      </c>
      <c r="M27" s="281">
        <v>4373905</v>
      </c>
      <c r="N27" s="281">
        <v>109212</v>
      </c>
      <c r="O27" s="281">
        <v>196306</v>
      </c>
      <c r="P27" s="281">
        <v>31425492</v>
      </c>
      <c r="Q27" s="281">
        <v>23010478</v>
      </c>
      <c r="R27" s="281">
        <v>8415014</v>
      </c>
      <c r="S27" s="281">
        <v>73203013</v>
      </c>
      <c r="T27" s="280" t="s">
        <v>1202</v>
      </c>
      <c r="U27" s="247"/>
    </row>
    <row r="28" spans="1:21" s="323" customFormat="1" ht="15" customHeight="1" x14ac:dyDescent="0.15">
      <c r="A28" s="247"/>
      <c r="B28" s="278"/>
      <c r="C28" s="277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76"/>
      <c r="U28" s="247"/>
    </row>
    <row r="29" spans="1:21" s="323" customFormat="1" ht="21" customHeight="1" x14ac:dyDescent="0.15">
      <c r="A29" s="247"/>
      <c r="B29" s="279" t="s">
        <v>303</v>
      </c>
      <c r="C29" s="277">
        <v>195546376</v>
      </c>
      <c r="D29" s="248">
        <v>58250228</v>
      </c>
      <c r="E29" s="248">
        <v>50666198</v>
      </c>
      <c r="F29" s="248">
        <v>4968510</v>
      </c>
      <c r="G29" s="248">
        <v>18434781</v>
      </c>
      <c r="H29" s="248">
        <v>39318268</v>
      </c>
      <c r="I29" s="248">
        <v>23908391</v>
      </c>
      <c r="J29" s="248">
        <v>13721592</v>
      </c>
      <c r="K29" s="248">
        <v>10186799</v>
      </c>
      <c r="L29" s="248">
        <v>2301820</v>
      </c>
      <c r="M29" s="248">
        <v>2520131</v>
      </c>
      <c r="N29" s="248">
        <v>57919</v>
      </c>
      <c r="O29" s="248">
        <v>51717</v>
      </c>
      <c r="P29" s="248">
        <v>14561071</v>
      </c>
      <c r="Q29" s="248">
        <v>10558817</v>
      </c>
      <c r="R29" s="248">
        <v>4002254</v>
      </c>
      <c r="S29" s="248">
        <v>71864891</v>
      </c>
      <c r="T29" s="276" t="s">
        <v>1203</v>
      </c>
      <c r="U29" s="247"/>
    </row>
    <row r="30" spans="1:21" s="323" customFormat="1" ht="15" customHeight="1" x14ac:dyDescent="0.15">
      <c r="A30" s="247"/>
      <c r="B30" s="279"/>
      <c r="C30" s="277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76"/>
      <c r="U30" s="247"/>
    </row>
    <row r="31" spans="1:21" s="323" customFormat="1" ht="31.5" customHeight="1" x14ac:dyDescent="0.15">
      <c r="A31" s="247"/>
      <c r="B31" s="279" t="s">
        <v>302</v>
      </c>
      <c r="C31" s="277">
        <v>151644777</v>
      </c>
      <c r="D31" s="248">
        <v>39754570</v>
      </c>
      <c r="E31" s="248">
        <v>32648088</v>
      </c>
      <c r="F31" s="248">
        <v>10531572</v>
      </c>
      <c r="G31" s="248">
        <v>14825169</v>
      </c>
      <c r="H31" s="248">
        <v>32594887</v>
      </c>
      <c r="I31" s="248">
        <v>21290491</v>
      </c>
      <c r="J31" s="248">
        <v>9222480</v>
      </c>
      <c r="K31" s="248">
        <v>12068011</v>
      </c>
      <c r="L31" s="248">
        <v>2029859</v>
      </c>
      <c r="M31" s="248">
        <v>1279191</v>
      </c>
      <c r="N31" s="248">
        <v>13885</v>
      </c>
      <c r="O31" s="248">
        <v>104261</v>
      </c>
      <c r="P31" s="248">
        <v>10146424</v>
      </c>
      <c r="Q31" s="248">
        <v>7898924</v>
      </c>
      <c r="R31" s="248">
        <v>2247500</v>
      </c>
      <c r="S31" s="248">
        <v>1093197</v>
      </c>
      <c r="T31" s="276" t="s">
        <v>1204</v>
      </c>
      <c r="U31" s="247"/>
    </row>
    <row r="32" spans="1:21" s="323" customFormat="1" ht="15" customHeight="1" x14ac:dyDescent="0.15">
      <c r="A32" s="247"/>
      <c r="B32" s="279"/>
      <c r="C32" s="277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76"/>
      <c r="U32" s="247"/>
    </row>
    <row r="33" spans="1:22" s="323" customFormat="1" ht="15" customHeight="1" x14ac:dyDescent="0.15">
      <c r="A33" s="247"/>
      <c r="B33" s="279" t="s">
        <v>1205</v>
      </c>
      <c r="C33" s="277">
        <v>33586134</v>
      </c>
      <c r="D33" s="248">
        <v>3117453</v>
      </c>
      <c r="E33" s="248">
        <v>3240</v>
      </c>
      <c r="F33" s="248">
        <v>10607853</v>
      </c>
      <c r="G33" s="248">
        <v>996240</v>
      </c>
      <c r="H33" s="248">
        <v>9067853</v>
      </c>
      <c r="I33" s="248">
        <v>9793495</v>
      </c>
      <c r="J33" s="248">
        <v>1809646</v>
      </c>
      <c r="K33" s="248">
        <v>7983849</v>
      </c>
      <c r="L33" s="248">
        <v>843884</v>
      </c>
      <c r="M33" s="248">
        <v>53950</v>
      </c>
      <c r="N33" s="248">
        <v>863</v>
      </c>
      <c r="O33" s="248">
        <v>34932</v>
      </c>
      <c r="P33" s="248">
        <v>171786</v>
      </c>
      <c r="Q33" s="248">
        <v>149275</v>
      </c>
      <c r="R33" s="248">
        <v>22511</v>
      </c>
      <c r="S33" s="248" t="s">
        <v>555</v>
      </c>
      <c r="T33" s="276" t="s">
        <v>275</v>
      </c>
      <c r="U33" s="247"/>
    </row>
    <row r="34" spans="1:22" s="323" customFormat="1" ht="15" customHeight="1" x14ac:dyDescent="0.15">
      <c r="A34" s="247"/>
      <c r="B34" s="279"/>
      <c r="C34" s="277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76"/>
      <c r="U34" s="247"/>
    </row>
    <row r="35" spans="1:22" s="323" customFormat="1" ht="31.5" customHeight="1" x14ac:dyDescent="0.15">
      <c r="A35" s="247"/>
      <c r="B35" s="279" t="s">
        <v>1206</v>
      </c>
      <c r="C35" s="277">
        <v>286775</v>
      </c>
      <c r="D35" s="248">
        <v>4725</v>
      </c>
      <c r="E35" s="248">
        <v>2080</v>
      </c>
      <c r="F35" s="248">
        <v>78005</v>
      </c>
      <c r="G35" s="248">
        <v>114786</v>
      </c>
      <c r="H35" s="248">
        <v>53654</v>
      </c>
      <c r="I35" s="248">
        <v>33525</v>
      </c>
      <c r="J35" s="248">
        <v>999</v>
      </c>
      <c r="K35" s="248">
        <v>32526</v>
      </c>
      <c r="L35" s="248">
        <v>7872</v>
      </c>
      <c r="M35" s="248" t="s">
        <v>555</v>
      </c>
      <c r="N35" s="248" t="s">
        <v>555</v>
      </c>
      <c r="O35" s="248">
        <v>1</v>
      </c>
      <c r="P35" s="248">
        <v>54587</v>
      </c>
      <c r="Q35" s="248">
        <v>54577</v>
      </c>
      <c r="R35" s="248">
        <v>10</v>
      </c>
      <c r="S35" s="248" t="s">
        <v>555</v>
      </c>
      <c r="T35" s="276" t="s">
        <v>1207</v>
      </c>
      <c r="U35" s="247"/>
    </row>
    <row r="36" spans="1:22" s="323" customFormat="1" ht="15" customHeight="1" x14ac:dyDescent="0.15">
      <c r="A36" s="247"/>
      <c r="B36" s="279"/>
      <c r="C36" s="277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76"/>
      <c r="U36" s="247"/>
    </row>
    <row r="37" spans="1:22" s="323" customFormat="1" ht="15" customHeight="1" x14ac:dyDescent="0.15">
      <c r="A37" s="247"/>
      <c r="B37" s="279" t="s">
        <v>1208</v>
      </c>
      <c r="C37" s="277">
        <v>43056</v>
      </c>
      <c r="D37" s="248">
        <v>181</v>
      </c>
      <c r="E37" s="248">
        <v>57</v>
      </c>
      <c r="F37" s="248" t="s">
        <v>555</v>
      </c>
      <c r="G37" s="248">
        <v>2676</v>
      </c>
      <c r="H37" s="248">
        <v>701</v>
      </c>
      <c r="I37" s="248">
        <v>39441</v>
      </c>
      <c r="J37" s="248">
        <v>22027</v>
      </c>
      <c r="K37" s="248">
        <v>17414</v>
      </c>
      <c r="L37" s="248">
        <v>69196</v>
      </c>
      <c r="M37" s="248">
        <v>8</v>
      </c>
      <c r="N37" s="248">
        <v>2</v>
      </c>
      <c r="O37" s="248" t="s">
        <v>555</v>
      </c>
      <c r="P37" s="248" t="s">
        <v>555</v>
      </c>
      <c r="Q37" s="248" t="s">
        <v>555</v>
      </c>
      <c r="R37" s="248" t="s">
        <v>555</v>
      </c>
      <c r="S37" s="248">
        <v>874</v>
      </c>
      <c r="T37" s="276" t="s">
        <v>273</v>
      </c>
      <c r="U37" s="247"/>
    </row>
    <row r="38" spans="1:22" s="323" customFormat="1" ht="15" customHeight="1" x14ac:dyDescent="0.15">
      <c r="A38" s="247"/>
      <c r="B38" s="279"/>
      <c r="C38" s="277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76"/>
      <c r="U38" s="247"/>
    </row>
    <row r="39" spans="1:22" s="323" customFormat="1" ht="15" customHeight="1" x14ac:dyDescent="0.15">
      <c r="A39" s="247"/>
      <c r="B39" s="919" t="s">
        <v>1115</v>
      </c>
      <c r="C39" s="277">
        <v>70004222</v>
      </c>
      <c r="D39" s="248">
        <v>25924298</v>
      </c>
      <c r="E39" s="248">
        <v>2914665</v>
      </c>
      <c r="F39" s="248">
        <v>4736765</v>
      </c>
      <c r="G39" s="248">
        <v>10031986</v>
      </c>
      <c r="H39" s="248">
        <v>18009697</v>
      </c>
      <c r="I39" s="248">
        <v>8386811</v>
      </c>
      <c r="J39" s="248">
        <v>5445970</v>
      </c>
      <c r="K39" s="248">
        <v>2940841</v>
      </c>
      <c r="L39" s="248">
        <v>1508624</v>
      </c>
      <c r="M39" s="248">
        <v>520625</v>
      </c>
      <c r="N39" s="248">
        <v>36543</v>
      </c>
      <c r="O39" s="248">
        <v>5395</v>
      </c>
      <c r="P39" s="248">
        <v>6491624</v>
      </c>
      <c r="Q39" s="248">
        <v>4348885</v>
      </c>
      <c r="R39" s="248">
        <v>2142739</v>
      </c>
      <c r="S39" s="248">
        <v>244051</v>
      </c>
      <c r="T39" s="276" t="s">
        <v>272</v>
      </c>
      <c r="U39" s="247"/>
    </row>
    <row r="40" spans="1:22" s="323" customFormat="1" ht="15" customHeight="1" x14ac:dyDescent="0.15">
      <c r="A40" s="247"/>
      <c r="B40" s="278"/>
      <c r="C40" s="277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76"/>
      <c r="U40" s="247"/>
    </row>
    <row r="41" spans="1:22" ht="15" customHeight="1" x14ac:dyDescent="0.15">
      <c r="A41" s="247"/>
      <c r="B41" s="275" t="s">
        <v>1209</v>
      </c>
      <c r="C41" s="248">
        <v>3996831</v>
      </c>
      <c r="D41" s="248">
        <v>1091941</v>
      </c>
      <c r="E41" s="248">
        <v>428161</v>
      </c>
      <c r="F41" s="248">
        <v>325629</v>
      </c>
      <c r="G41" s="248">
        <v>744631</v>
      </c>
      <c r="H41" s="248">
        <v>693875</v>
      </c>
      <c r="I41" s="248">
        <v>712594</v>
      </c>
      <c r="J41" s="248">
        <v>413131</v>
      </c>
      <c r="K41" s="248">
        <v>299463</v>
      </c>
      <c r="L41" s="248">
        <v>299965</v>
      </c>
      <c r="M41" s="248">
        <v>57183</v>
      </c>
      <c r="N41" s="248">
        <v>8893</v>
      </c>
      <c r="O41" s="248">
        <v>12282</v>
      </c>
      <c r="P41" s="248">
        <v>1372050</v>
      </c>
      <c r="Q41" s="248">
        <v>929460</v>
      </c>
      <c r="R41" s="248">
        <v>442590</v>
      </c>
      <c r="S41" s="274">
        <v>86709</v>
      </c>
      <c r="T41" s="273" t="s">
        <v>301</v>
      </c>
      <c r="U41" s="247"/>
    </row>
    <row r="42" spans="1:22" ht="15" customHeight="1" x14ac:dyDescent="0.2">
      <c r="A42" s="272"/>
      <c r="B42" s="271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69"/>
      <c r="T42" s="268"/>
      <c r="U42" s="267"/>
      <c r="V42" s="266"/>
    </row>
    <row r="43" spans="1:22" s="323" customFormat="1" ht="15" customHeight="1" x14ac:dyDescent="0.15">
      <c r="A43" s="265"/>
      <c r="B43" s="383" t="s">
        <v>1210</v>
      </c>
      <c r="C43" s="264"/>
      <c r="D43" s="264"/>
      <c r="E43" s="264"/>
      <c r="F43" s="264"/>
      <c r="G43" s="264"/>
      <c r="H43" s="264"/>
      <c r="I43" s="264"/>
      <c r="J43" s="237"/>
      <c r="K43" s="264"/>
      <c r="L43" s="933" t="s">
        <v>1211</v>
      </c>
      <c r="M43" s="264"/>
      <c r="N43" s="264"/>
      <c r="O43" s="264"/>
      <c r="P43" s="264"/>
      <c r="Q43" s="264"/>
      <c r="R43" s="264"/>
      <c r="S43" s="264"/>
      <c r="T43" s="263"/>
      <c r="U43" s="262"/>
      <c r="V43" s="261"/>
    </row>
    <row r="44" spans="1:22" x14ac:dyDescent="0.2">
      <c r="A44" s="322"/>
      <c r="B44" s="383" t="s">
        <v>594</v>
      </c>
      <c r="U44" s="321"/>
    </row>
  </sheetData>
  <phoneticPr fontId="28"/>
  <pageMargins left="0.59055118110236227" right="0.59055118110236227" top="0.59055118110236227" bottom="0.59055118110236227" header="0.59055118110236227" footer="0.11811023622047245"/>
  <pageSetup paperSize="9" scale="85" orientation="portrait" r:id="rId1"/>
  <headerFooter alignWithMargins="0"/>
  <colBreaks count="1" manualBreakCount="1">
    <brk id="1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20</vt:i4>
      </vt:variant>
    </vt:vector>
  </HeadingPairs>
  <TitlesOfParts>
    <vt:vector size="42" baseType="lpstr">
      <vt:lpstr>●目次(Contents)●</vt:lpstr>
      <vt:lpstr>１（１）原油地域別、国別輸入</vt:lpstr>
      <vt:lpstr>１（２）原油油種別輸入</vt:lpstr>
      <vt:lpstr>１（３）非精製用出荷内訳</vt:lpstr>
      <vt:lpstr>１（４）原油処理及び原油在庫</vt:lpstr>
      <vt:lpstr>２（１）①石油製品需給総括暦年</vt:lpstr>
      <vt:lpstr>２（１）②石油製品需給総括年度</vt:lpstr>
      <vt:lpstr>２（２）①製造業者・輸入業者受払暦年</vt:lpstr>
      <vt:lpstr>２（２）②製造業者・輸入業者受払年度</vt:lpstr>
      <vt:lpstr>２（３）石油製品国内向月別販売</vt:lpstr>
      <vt:lpstr>２（４）①石油製品月別輸入</vt:lpstr>
      <vt:lpstr>２（４）②石油製品国・地域別月別輸入</vt:lpstr>
      <vt:lpstr>２（４）③石油製品月別輸出</vt:lpstr>
      <vt:lpstr>２（４）④石油製品国・地域別月別輸出</vt:lpstr>
      <vt:lpstr>２（５）石油製品月別業態別在庫</vt:lpstr>
      <vt:lpstr>２（６）製造業者・輸入業者月別消費者、販売業者向販売</vt:lpstr>
      <vt:lpstr>２（７）品種別、月別消費者・販売業者向販売及び在庫内訳</vt:lpstr>
      <vt:lpstr>参考資料１、２備蓄量推移、輸入価格推移</vt:lpstr>
      <vt:lpstr>参考資料３（１）（２）</vt:lpstr>
      <vt:lpstr>参考資料３（３）（４）</vt:lpstr>
      <vt:lpstr>参考資料３（５）（６）</vt:lpstr>
      <vt:lpstr>参考資料３（７）（８）</vt:lpstr>
      <vt:lpstr>'●目次(Contents)●'!Print_Area</vt:lpstr>
      <vt:lpstr>'１（１）原油地域別、国別輸入'!Print_Area</vt:lpstr>
      <vt:lpstr>'１（２）原油油種別輸入'!Print_Area</vt:lpstr>
      <vt:lpstr>'１（３）非精製用出荷内訳'!Print_Area</vt:lpstr>
      <vt:lpstr>'１（４）原油処理及び原油在庫'!Print_Area</vt:lpstr>
      <vt:lpstr>'２（１）①石油製品需給総括暦年'!Print_Area</vt:lpstr>
      <vt:lpstr>'２（１）②石油製品需給総括年度'!Print_Area</vt:lpstr>
      <vt:lpstr>'２（２）①製造業者・輸入業者受払暦年'!Print_Area</vt:lpstr>
      <vt:lpstr>'２（２）②製造業者・輸入業者受払年度'!Print_Area</vt:lpstr>
      <vt:lpstr>'２（３）石油製品国内向月別販売'!Print_Area</vt:lpstr>
      <vt:lpstr>'２（４）②石油製品国・地域別月別輸入'!Print_Area</vt:lpstr>
      <vt:lpstr>'２（４）③石油製品月別輸出'!Print_Area</vt:lpstr>
      <vt:lpstr>'２（４）④石油製品国・地域別月別輸出'!Print_Area</vt:lpstr>
      <vt:lpstr>'２（５）石油製品月別業態別在庫'!Print_Area</vt:lpstr>
      <vt:lpstr>'２（６）製造業者・輸入業者月別消費者、販売業者向販売'!Print_Area</vt:lpstr>
      <vt:lpstr>'２（７）品種別、月別消費者・販売業者向販売及び在庫内訳'!Print_Area</vt:lpstr>
      <vt:lpstr>'参考資料３（１）（２）'!Print_Area</vt:lpstr>
      <vt:lpstr>'参考資料３（３）（４）'!Print_Area</vt:lpstr>
      <vt:lpstr>'参考資料３（５）（６）'!Print_Area</vt:lpstr>
      <vt:lpstr>'参考資料３（７）（８）'!Print_Area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2020-06-25T04:12:46Z</dcterms:modified>
</cp:coreProperties>
</file>