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defaultThemeVersion="124226"/>
  <xr:revisionPtr revIDLastSave="0" documentId="13_ncr:1_{D6BD6ACF-0A3F-496C-9DE5-7CF30525D095}" xr6:coauthVersionLast="47" xr6:coauthVersionMax="47" xr10:uidLastSave="{00000000-0000-0000-0000-000000000000}"/>
  <bookViews>
    <workbookView xWindow="28680" yWindow="-120" windowWidth="29040" windowHeight="15840" tabRatio="745" xr2:uid="{00000000-000D-0000-FFFF-FFFF00000000}"/>
  </bookViews>
  <sheets>
    <sheet name="●目次(Contents)●" sheetId="65" r:id="rId1"/>
    <sheet name="１（１）原油地域別、国別輸入" sheetId="290" r:id="rId2"/>
    <sheet name="１（２）原油油種別輸入" sheetId="291" r:id="rId3"/>
    <sheet name="１（３）非精製用出荷内訳" sheetId="309" r:id="rId4"/>
    <sheet name="１（４）原油処理及び原油在庫" sheetId="292" r:id="rId5"/>
    <sheet name="２（１）①石油製品需給総括暦年" sheetId="293" r:id="rId6"/>
    <sheet name="２（１）②石油製品需給総括年度" sheetId="294" r:id="rId7"/>
    <sheet name="２（２）①製造業者・輸入業者受払暦年" sheetId="295" r:id="rId8"/>
    <sheet name="２（２）②製造業者・輸入業者受払年度" sheetId="296" r:id="rId9"/>
    <sheet name="２（３）石油製品国内向月別販売" sheetId="297" r:id="rId10"/>
    <sheet name="２（４）①石油製品月別輸入" sheetId="298" r:id="rId11"/>
    <sheet name="２（４）②石油製品国・地域別月別輸入" sheetId="299" r:id="rId12"/>
    <sheet name="２（４）③石油製品月別輸出" sheetId="300" r:id="rId13"/>
    <sheet name="２（４）④石油製品国・地域別月別輸出" sheetId="301" r:id="rId14"/>
    <sheet name="２（５）石油製品月別業態別在庫" sheetId="310" r:id="rId15"/>
    <sheet name="２（６）製造業者・輸入業者月別消費者、販売業者向販売" sheetId="303" r:id="rId16"/>
    <sheet name="２（７）品種別、月別消費者・販売業者向販売及び在庫内訳" sheetId="304" r:id="rId17"/>
    <sheet name="参考資料１、２備蓄量推移、輸入価格推移" sheetId="305" r:id="rId18"/>
    <sheet name="参考資料３（１）（２）" sheetId="286" r:id="rId19"/>
    <sheet name="参考資料３（３）（４）" sheetId="306" r:id="rId20"/>
    <sheet name="参考資料３（５）（６）" sheetId="307" r:id="rId21"/>
    <sheet name="参考資料３（７）（８）" sheetId="308" r:id="rId22"/>
  </sheets>
  <definedNames>
    <definedName name="_10__123Graph_Aｸﾞﾗﾌ_3" localSheetId="1" hidden="1">#REF!</definedName>
    <definedName name="_10__123Graph_Aｸﾞﾗﾌ_3" localSheetId="2" hidden="1">#REF!</definedName>
    <definedName name="_10__123Graph_Aｸﾞﾗﾌ_3" localSheetId="3" hidden="1">#REF!</definedName>
    <definedName name="_10__123Graph_Aｸﾞﾗﾌ_3" localSheetId="4" hidden="1">#REF!</definedName>
    <definedName name="_10__123Graph_Aｸﾞﾗﾌ_3" localSheetId="5" hidden="1">#REF!</definedName>
    <definedName name="_10__123Graph_Aｸﾞﾗﾌ_3" localSheetId="6" hidden="1">#REF!</definedName>
    <definedName name="_10__123Graph_Aｸﾞﾗﾌ_3" localSheetId="7" hidden="1">#REF!</definedName>
    <definedName name="_10__123Graph_Aｸﾞﾗﾌ_3" localSheetId="8" hidden="1">#REF!</definedName>
    <definedName name="_10__123Graph_Aｸﾞﾗﾌ_3" localSheetId="9" hidden="1">#REF!</definedName>
    <definedName name="_10__123Graph_Aｸﾞﾗﾌ_3" localSheetId="10" hidden="1">#REF!</definedName>
    <definedName name="_10__123Graph_Aｸﾞﾗﾌ_3" localSheetId="11" hidden="1">#REF!</definedName>
    <definedName name="_10__123Graph_Aｸﾞﾗﾌ_3" localSheetId="12" hidden="1">#REF!</definedName>
    <definedName name="_10__123Graph_Aｸﾞﾗﾌ_3" localSheetId="13" hidden="1">#REF!</definedName>
    <definedName name="_10__123Graph_Aｸﾞﾗﾌ_3" localSheetId="14" hidden="1">#REF!</definedName>
    <definedName name="_10__123Graph_Aｸﾞﾗﾌ_3" localSheetId="15" hidden="1">#REF!</definedName>
    <definedName name="_10__123Graph_Aｸﾞﾗﾌ_3" localSheetId="16" hidden="1">#REF!</definedName>
    <definedName name="_10__123Graph_Aｸﾞﾗﾌ_3" localSheetId="18" hidden="1">#REF!</definedName>
    <definedName name="_10__123Graph_Aｸﾞﾗﾌ_3" localSheetId="19" hidden="1">#REF!</definedName>
    <definedName name="_10__123Graph_Aｸﾞﾗﾌ_3" localSheetId="20" hidden="1">#REF!</definedName>
    <definedName name="_10__123Graph_Aｸﾞﾗﾌ_3" localSheetId="21" hidden="1">#REF!</definedName>
    <definedName name="_10__123Graph_Aｸﾞﾗﾌ_3" hidden="1">#REF!</definedName>
    <definedName name="_15__123Graph_Bｸﾞﾗﾌ_1" localSheetId="1" hidden="1">#REF!</definedName>
    <definedName name="_15__123Graph_Bｸﾞﾗﾌ_1" localSheetId="2" hidden="1">#REF!</definedName>
    <definedName name="_15__123Graph_Bｸﾞﾗﾌ_1" localSheetId="3" hidden="1">#REF!</definedName>
    <definedName name="_15__123Graph_Bｸﾞﾗﾌ_1" localSheetId="4" hidden="1">#REF!</definedName>
    <definedName name="_15__123Graph_Bｸﾞﾗﾌ_1" localSheetId="5" hidden="1">#REF!</definedName>
    <definedName name="_15__123Graph_Bｸﾞﾗﾌ_1" localSheetId="6" hidden="1">#REF!</definedName>
    <definedName name="_15__123Graph_Bｸﾞﾗﾌ_1" localSheetId="7" hidden="1">#REF!</definedName>
    <definedName name="_15__123Graph_Bｸﾞﾗﾌ_1" localSheetId="8" hidden="1">#REF!</definedName>
    <definedName name="_15__123Graph_Bｸﾞﾗﾌ_1" localSheetId="9" hidden="1">#REF!</definedName>
    <definedName name="_15__123Graph_Bｸﾞﾗﾌ_1" localSheetId="10" hidden="1">#REF!</definedName>
    <definedName name="_15__123Graph_Bｸﾞﾗﾌ_1" localSheetId="11" hidden="1">#REF!</definedName>
    <definedName name="_15__123Graph_Bｸﾞﾗﾌ_1" localSheetId="12" hidden="1">#REF!</definedName>
    <definedName name="_15__123Graph_Bｸﾞﾗﾌ_1" localSheetId="13" hidden="1">#REF!</definedName>
    <definedName name="_15__123Graph_Bｸﾞﾗﾌ_1" localSheetId="14" hidden="1">#REF!</definedName>
    <definedName name="_15__123Graph_Bｸﾞﾗﾌ_1" localSheetId="15" hidden="1">#REF!</definedName>
    <definedName name="_15__123Graph_Bｸﾞﾗﾌ_1" localSheetId="16" hidden="1">#REF!</definedName>
    <definedName name="_15__123Graph_Bｸﾞﾗﾌ_1" localSheetId="18" hidden="1">#REF!</definedName>
    <definedName name="_15__123Graph_Bｸﾞﾗﾌ_1" localSheetId="19" hidden="1">#REF!</definedName>
    <definedName name="_15__123Graph_Bｸﾞﾗﾌ_1" localSheetId="20" hidden="1">#REF!</definedName>
    <definedName name="_15__123Graph_Bｸﾞﾗﾌ_1" localSheetId="21" hidden="1">#REF!</definedName>
    <definedName name="_15__123Graph_Bｸﾞﾗﾌ_1" hidden="1">#REF!</definedName>
    <definedName name="_２_供給者区分別原油月別輸入___Crude_Oil_Import_by_Month_and_Supplier">#REF!</definedName>
    <definedName name="_20__123Graph_Bｸﾞﾗﾌ_2" localSheetId="1" hidden="1">#REF!</definedName>
    <definedName name="_20__123Graph_Bｸﾞﾗﾌ_2" localSheetId="2" hidden="1">#REF!</definedName>
    <definedName name="_20__123Graph_Bｸﾞﾗﾌ_2" localSheetId="3" hidden="1">#REF!</definedName>
    <definedName name="_20__123Graph_Bｸﾞﾗﾌ_2" localSheetId="4" hidden="1">#REF!</definedName>
    <definedName name="_20__123Graph_Bｸﾞﾗﾌ_2" localSheetId="5" hidden="1">#REF!</definedName>
    <definedName name="_20__123Graph_Bｸﾞﾗﾌ_2" localSheetId="6" hidden="1">#REF!</definedName>
    <definedName name="_20__123Graph_Bｸﾞﾗﾌ_2" localSheetId="7" hidden="1">#REF!</definedName>
    <definedName name="_20__123Graph_Bｸﾞﾗﾌ_2" localSheetId="8" hidden="1">#REF!</definedName>
    <definedName name="_20__123Graph_Bｸﾞﾗﾌ_2" localSheetId="9" hidden="1">#REF!</definedName>
    <definedName name="_20__123Graph_Bｸﾞﾗﾌ_2" localSheetId="10" hidden="1">#REF!</definedName>
    <definedName name="_20__123Graph_Bｸﾞﾗﾌ_2" localSheetId="11" hidden="1">#REF!</definedName>
    <definedName name="_20__123Graph_Bｸﾞﾗﾌ_2" localSheetId="12" hidden="1">#REF!</definedName>
    <definedName name="_20__123Graph_Bｸﾞﾗﾌ_2" localSheetId="13" hidden="1">#REF!</definedName>
    <definedName name="_20__123Graph_Bｸﾞﾗﾌ_2" localSheetId="14" hidden="1">#REF!</definedName>
    <definedName name="_20__123Graph_Bｸﾞﾗﾌ_2" localSheetId="15" hidden="1">#REF!</definedName>
    <definedName name="_20__123Graph_Bｸﾞﾗﾌ_2" localSheetId="16" hidden="1">#REF!</definedName>
    <definedName name="_20__123Graph_Bｸﾞﾗﾌ_2" localSheetId="18" hidden="1">#REF!</definedName>
    <definedName name="_20__123Graph_Bｸﾞﾗﾌ_2" localSheetId="19" hidden="1">#REF!</definedName>
    <definedName name="_20__123Graph_Bｸﾞﾗﾌ_2" localSheetId="20" hidden="1">#REF!</definedName>
    <definedName name="_20__123Graph_Bｸﾞﾗﾌ_2" localSheetId="21" hidden="1">#REF!</definedName>
    <definedName name="_20__123Graph_Bｸﾞﾗﾌ_2" hidden="1">#REF!</definedName>
    <definedName name="_25__123Graph_Bｸﾞﾗﾌ_3" localSheetId="13" hidden="1">#REF!</definedName>
    <definedName name="_25__123Graph_Bｸﾞﾗﾌ_3" localSheetId="20" hidden="1">#REF!</definedName>
    <definedName name="_25__123Graph_Bｸﾞﾗﾌ_3" localSheetId="21" hidden="1">#REF!</definedName>
    <definedName name="_25__123Graph_Bｸﾞﾗﾌ_3" hidden="1">#REF!</definedName>
    <definedName name="_３．石油輸入価格推移___Customs_Clearance_Prices_of_Crude_Oil_and_Petroleum_Products_CIF">#REF!</definedName>
    <definedName name="_30__123Graph_Cｸﾞﾗﾌ_1" localSheetId="13" hidden="1">#REF!</definedName>
    <definedName name="_30__123Graph_Cｸﾞﾗﾌ_1" localSheetId="20" hidden="1">#REF!</definedName>
    <definedName name="_30__123Graph_Cｸﾞﾗﾌ_1" localSheetId="21" hidden="1">#REF!</definedName>
    <definedName name="_30__123Graph_Cｸﾞﾗﾌ_1" hidden="1">#REF!</definedName>
    <definedName name="_35__123Graph_Cｸﾞﾗﾌ_2" localSheetId="13" hidden="1">#REF!</definedName>
    <definedName name="_35__123Graph_Cｸﾞﾗﾌ_2" localSheetId="20" hidden="1">#REF!</definedName>
    <definedName name="_35__123Graph_Cｸﾞﾗﾌ_2" localSheetId="21" hidden="1">#REF!</definedName>
    <definedName name="_35__123Graph_Cｸﾞﾗﾌ_2" hidden="1">#REF!</definedName>
    <definedName name="_４_国別_契約期間別原油輸入_平均ＡＰＩ及び平均硫黄分_平成23年度">#REF!</definedName>
    <definedName name="_40__123Graph_Dｸﾞﾗﾌ_1" localSheetId="13" hidden="1">#REF!</definedName>
    <definedName name="_40__123Graph_Dｸﾞﾗﾌ_1" localSheetId="20" hidden="1">#REF!</definedName>
    <definedName name="_40__123Graph_Dｸﾞﾗﾌ_1" localSheetId="21" hidden="1">#REF!</definedName>
    <definedName name="_40__123Graph_Dｸﾞﾗﾌ_1" hidden="1">#REF!</definedName>
    <definedName name="_45__123Graph_Dｸﾞﾗﾌ_2" localSheetId="13" hidden="1">#REF!</definedName>
    <definedName name="_45__123Graph_Dｸﾞﾗﾌ_2" localSheetId="20" hidden="1">#REF!</definedName>
    <definedName name="_45__123Graph_Dｸﾞﾗﾌ_2" localSheetId="21" hidden="1">#REF!</definedName>
    <definedName name="_45__123Graph_Dｸﾞﾗﾌ_2" hidden="1">#REF!</definedName>
    <definedName name="_5__123Graph_Aｸﾞﾗﾌ_1" localSheetId="13" hidden="1">#REF!</definedName>
    <definedName name="_5__123Graph_Aｸﾞﾗﾌ_1" localSheetId="20" hidden="1">#REF!</definedName>
    <definedName name="_5__123Graph_Aｸﾞﾗﾌ_1" localSheetId="21" hidden="1">#REF!</definedName>
    <definedName name="_5__123Graph_Aｸﾞﾗﾌ_1" hidden="1">#REF!</definedName>
    <definedName name="_50__123Graph_Eｸﾞﾗﾌ_2" localSheetId="13" hidden="1">#REF!</definedName>
    <definedName name="_50__123Graph_Eｸﾞﾗﾌ_2" localSheetId="20" hidden="1">#REF!</definedName>
    <definedName name="_50__123Graph_Eｸﾞﾗﾌ_2" localSheetId="21" hidden="1">#REF!</definedName>
    <definedName name="_50__123Graph_Eｸﾞﾗﾌ_2" hidden="1">#REF!</definedName>
    <definedName name="_55__123Graph_Xｸﾞﾗﾌ_3" localSheetId="13" hidden="1">#REF!</definedName>
    <definedName name="_55__123Graph_Xｸﾞﾗﾌ_3" localSheetId="20" hidden="1">#REF!</definedName>
    <definedName name="_55__123Graph_Xｸﾞﾗﾌ_3" localSheetId="21" hidden="1">#REF!</definedName>
    <definedName name="_55__123Graph_Xｸﾞﾗﾌ_3" hidden="1">#REF!</definedName>
    <definedName name="_6__労務___Labor">#REF!</definedName>
    <definedName name="_６_国別_契約期間別ＣＩＦ総額_平成23年度____Imported_Crude_Oil_value_CIF__by_Country_and_Contract_Ｆ.Y.2011">#REF!</definedName>
    <definedName name="_８_国別船積数量_FOB_運賃総額及び保険料総額_平成23年度">#REF!</definedName>
    <definedName name="aaa" hidden="1">#REF!</definedName>
    <definedName name="_xlnm.Print_Area" localSheetId="0">'●目次(Contents)●'!$A$1:$Z$38</definedName>
    <definedName name="_xlnm.Print_Area" localSheetId="1">'１（１）原油地域別、国別輸入'!$A$1:$R$106</definedName>
    <definedName name="_xlnm.Print_Area" localSheetId="2">'１（２）原油油種別輸入'!$A$1:$R$352</definedName>
    <definedName name="_xlnm.Print_Area" localSheetId="3">'１（３）非精製用出荷内訳'!$A$2:$R$146</definedName>
    <definedName name="_xlnm.Print_Area" localSheetId="4">'１（４）原油処理及び原油在庫'!$A$1:$U$79</definedName>
    <definedName name="_xlnm.Print_Area" localSheetId="5">'２（１）①石油製品需給総括暦年'!$A$1:$U$47</definedName>
    <definedName name="_xlnm.Print_Area" localSheetId="6">'２（１）②石油製品需給総括年度'!$A$1:$U$47</definedName>
    <definedName name="_xlnm.Print_Area" localSheetId="7">'２（２）①製造業者・輸入業者受払暦年'!$A$1:$U$45</definedName>
    <definedName name="_xlnm.Print_Area" localSheetId="8">'２（２）②製造業者・輸入業者受払年度'!$A$1:$U$44</definedName>
    <definedName name="_xlnm.Print_Area" localSheetId="9">'２（３）石油製品国内向月別販売'!$A$1:$V$41</definedName>
    <definedName name="_xlnm.Print_Area" localSheetId="11">'２（４）②石油製品国・地域別月別輸入'!$A$1:$W$502</definedName>
    <definedName name="_xlnm.Print_Area" localSheetId="12">'２（４）③石油製品月別輸出'!$A$1:$X$40</definedName>
    <definedName name="_xlnm.Print_Area" localSheetId="13">'２（４）④石油製品国・地域別月別輸出'!$A$1:$W$610</definedName>
    <definedName name="_xlnm.Print_Area" localSheetId="14">'２（５）石油製品月別業態別在庫'!$A$4:$W$60</definedName>
    <definedName name="_xlnm.Print_Area" localSheetId="15">'２（６）製造業者・輸入業者月別消費者、販売業者向販売'!$A$1:$X$40</definedName>
    <definedName name="_xlnm.Print_Area" localSheetId="16">'２（７）品種別、月別消費者・販売業者向販売及び在庫内訳'!$A$2:$Z$42</definedName>
    <definedName name="_xlnm.Print_Area" localSheetId="18">'参考資料３（１）（２）'!$A$1:$K$38,'参考資料３（１）（２）'!$L$40:$S$76</definedName>
    <definedName name="_xlnm.Print_Area" localSheetId="19">'参考資料３（３）（４）'!$A$1:$K$26,'参考資料３（３）（４）'!$A$28:$K$54</definedName>
    <definedName name="_xlnm.Print_Area" localSheetId="20">'参考資料３（５）（６）'!$A$1:$F$52</definedName>
    <definedName name="_xlnm.Print_Area" localSheetId="21">'参考資料３（７）（８）'!$A$1:$G$53</definedName>
    <definedName name="けんめい" localSheetId="1">#REF!</definedName>
    <definedName name="けんめい" localSheetId="2">#REF!</definedName>
    <definedName name="けんめい" localSheetId="3">#REF!</definedName>
    <definedName name="けんめい" localSheetId="4">#REF!</definedName>
    <definedName name="けんめい" localSheetId="5">#REF!</definedName>
    <definedName name="けんめい" localSheetId="6">#REF!</definedName>
    <definedName name="けんめい" localSheetId="7">#REF!</definedName>
    <definedName name="けんめい" localSheetId="8">#REF!</definedName>
    <definedName name="けんめい" localSheetId="9">#REF!</definedName>
    <definedName name="けんめい" localSheetId="11">#REF!</definedName>
    <definedName name="けんめい" localSheetId="12">#REF!</definedName>
    <definedName name="けんめい" localSheetId="13">#REF!</definedName>
    <definedName name="けんめい" localSheetId="14">#REF!</definedName>
    <definedName name="けんめい" localSheetId="15">#REF!</definedName>
    <definedName name="けんめい" localSheetId="16">#REF!</definedName>
    <definedName name="けんめい" localSheetId="18">#REF!</definedName>
    <definedName name="けんめい" localSheetId="19">#REF!</definedName>
    <definedName name="けんめい" localSheetId="20">#REF!</definedName>
    <definedName name="けんめい" localSheetId="21">#REF!</definedName>
    <definedName name="けんめい">#REF!</definedName>
    <definedName name="県名" localSheetId="1">#REF!</definedName>
    <definedName name="県名" localSheetId="2">#REF!</definedName>
    <definedName name="県名" localSheetId="3">#REF!</definedName>
    <definedName name="県名" localSheetId="4">#REF!</definedName>
    <definedName name="県名" localSheetId="5">#REF!</definedName>
    <definedName name="県名" localSheetId="6">#REF!</definedName>
    <definedName name="県名" localSheetId="7">#REF!</definedName>
    <definedName name="県名" localSheetId="8">#REF!</definedName>
    <definedName name="県名" localSheetId="9">#REF!</definedName>
    <definedName name="県名" localSheetId="11">#REF!</definedName>
    <definedName name="県名" localSheetId="12">#REF!</definedName>
    <definedName name="県名" localSheetId="13">#REF!</definedName>
    <definedName name="県名" localSheetId="14">#REF!</definedName>
    <definedName name="県名" localSheetId="15">#REF!</definedName>
    <definedName name="県名" localSheetId="16">#REF!</definedName>
    <definedName name="県名" localSheetId="18">#REF!</definedName>
    <definedName name="県名" localSheetId="19">#REF!</definedName>
    <definedName name="県名" localSheetId="20">#REF!</definedName>
    <definedName name="県名" localSheetId="21">#REF!</definedName>
    <definedName name="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6" i="309" l="1"/>
  <c r="G116" i="309"/>
  <c r="F116" i="309"/>
  <c r="E116" i="309"/>
  <c r="D116" i="309"/>
  <c r="Q80" i="309"/>
  <c r="N80" i="309"/>
  <c r="M80" i="309"/>
  <c r="L80" i="309"/>
  <c r="I80" i="309"/>
  <c r="G80" i="309"/>
  <c r="F80" i="309"/>
  <c r="E80" i="309"/>
  <c r="C80" i="309"/>
  <c r="P44" i="309"/>
  <c r="O44" i="309"/>
  <c r="N44" i="309"/>
  <c r="K44" i="309"/>
  <c r="J44" i="309"/>
  <c r="H44" i="309"/>
  <c r="G44" i="309"/>
  <c r="F44" i="309"/>
  <c r="C44" i="309"/>
  <c r="Q8" i="309"/>
  <c r="P8" i="309"/>
  <c r="O8" i="309"/>
  <c r="N8" i="309"/>
  <c r="M8" i="309"/>
  <c r="K8" i="309"/>
  <c r="J8" i="309"/>
  <c r="I8" i="309"/>
  <c r="H8" i="309"/>
  <c r="K322" i="291" l="1"/>
  <c r="J322" i="291"/>
  <c r="I322" i="291"/>
  <c r="H322" i="291"/>
  <c r="G322" i="291"/>
  <c r="F322" i="291"/>
  <c r="E322" i="291"/>
  <c r="D322" i="291"/>
  <c r="C322" i="291"/>
  <c r="B322" i="291"/>
  <c r="Q287" i="291"/>
  <c r="N287" i="291"/>
  <c r="M287" i="291"/>
  <c r="L287" i="291"/>
  <c r="K287" i="291"/>
  <c r="J287" i="291"/>
  <c r="I287" i="291"/>
  <c r="H287" i="291"/>
  <c r="F287" i="291"/>
  <c r="E287" i="291"/>
  <c r="D287" i="291"/>
  <c r="C287" i="291"/>
  <c r="B287" i="291"/>
  <c r="Q252" i="291"/>
  <c r="P252" i="291"/>
  <c r="N252" i="291"/>
  <c r="L252" i="291"/>
  <c r="K252" i="291"/>
  <c r="I252" i="291"/>
  <c r="H252" i="291"/>
  <c r="G252" i="291"/>
  <c r="E252" i="291"/>
  <c r="D252" i="291"/>
  <c r="Q217" i="291"/>
  <c r="P217" i="291"/>
  <c r="O217" i="291"/>
  <c r="N217" i="291"/>
  <c r="M217" i="291"/>
  <c r="L217" i="291"/>
  <c r="K217" i="291"/>
  <c r="J217" i="291"/>
  <c r="I217" i="291"/>
  <c r="H217" i="291"/>
  <c r="G217" i="291"/>
  <c r="F217" i="291"/>
  <c r="D217" i="291"/>
  <c r="B217" i="291"/>
  <c r="Q182" i="291"/>
  <c r="P182" i="291"/>
  <c r="O182" i="291"/>
  <c r="M182" i="291"/>
  <c r="K182" i="291"/>
  <c r="J182" i="291"/>
  <c r="I182" i="291"/>
  <c r="H182" i="291"/>
  <c r="G182" i="291"/>
  <c r="F182" i="291"/>
  <c r="E182" i="291"/>
  <c r="D182" i="291"/>
  <c r="C182" i="291"/>
  <c r="B182" i="291"/>
  <c r="P147" i="291"/>
  <c r="O147" i="291"/>
  <c r="M147" i="291"/>
  <c r="L147" i="291"/>
  <c r="K147" i="291"/>
  <c r="J147" i="291"/>
  <c r="I147" i="291"/>
  <c r="H147" i="291"/>
  <c r="F147" i="291"/>
  <c r="E147" i="291"/>
  <c r="D147" i="291"/>
  <c r="C147" i="291"/>
  <c r="Q112" i="291"/>
  <c r="P112" i="291"/>
  <c r="O112" i="291"/>
  <c r="N112" i="291"/>
  <c r="M112" i="291"/>
  <c r="L112" i="291"/>
  <c r="J112" i="291"/>
  <c r="I112" i="291"/>
  <c r="H112" i="291"/>
  <c r="G112" i="291"/>
  <c r="F112" i="291"/>
  <c r="D112" i="291"/>
  <c r="C112" i="291"/>
  <c r="B112" i="291"/>
  <c r="Q77" i="291"/>
  <c r="P77" i="291"/>
  <c r="O77" i="291"/>
  <c r="L77" i="291"/>
  <c r="K77" i="291"/>
  <c r="J77" i="291"/>
  <c r="I77" i="291"/>
  <c r="H77" i="291"/>
  <c r="G77" i="291"/>
  <c r="F77" i="291"/>
  <c r="E77" i="291"/>
  <c r="D77" i="291"/>
  <c r="C77" i="291"/>
  <c r="B77" i="291"/>
  <c r="Q42" i="291"/>
  <c r="O42" i="291"/>
  <c r="N42" i="291"/>
  <c r="L42" i="291"/>
  <c r="K42" i="291"/>
  <c r="J42" i="291"/>
  <c r="I42" i="291"/>
  <c r="H42" i="291"/>
  <c r="G42" i="291"/>
  <c r="F42" i="291"/>
  <c r="E42" i="291"/>
  <c r="D42" i="291"/>
  <c r="C42" i="291"/>
  <c r="B42" i="291"/>
  <c r="Q7" i="291"/>
  <c r="P7" i="291"/>
  <c r="N7" i="291"/>
  <c r="M7" i="291"/>
  <c r="L7" i="291"/>
  <c r="K7" i="291"/>
  <c r="J7" i="291"/>
  <c r="I7" i="291"/>
  <c r="F7" i="291"/>
  <c r="E7" i="291"/>
</calcChain>
</file>

<file path=xl/sharedStrings.xml><?xml version="1.0" encoding="utf-8"?>
<sst xmlns="http://schemas.openxmlformats.org/spreadsheetml/2006/main" count="18939" uniqueCount="1566">
  <si>
    <t>（１）石油製品需給総括 / Supply and Demand Summary of Petroleum Products</t>
    <phoneticPr fontId="9"/>
  </si>
  <si>
    <t>①月別輸入 / Import by Month</t>
    <phoneticPr fontId="9"/>
  </si>
  <si>
    <t>③月別輸出 / Export by Month</t>
    <phoneticPr fontId="9"/>
  </si>
  <si>
    <t>（４）石油製品の輸出入 / Import and Export of Ｐetroleum Products</t>
    <phoneticPr fontId="9"/>
  </si>
  <si>
    <t>（２）石油製品製造業者 ・ 輸入業者受払 / Receipt and Shipment of Petroleum Products by Manufacturers and Importers</t>
    <phoneticPr fontId="9"/>
  </si>
  <si>
    <t>（２）原油油種別輸入 / Import by Kind of Crude Oil</t>
    <phoneticPr fontId="9"/>
  </si>
  <si>
    <t>※下線のある文字をクリックすると、統計表にジャンプします。</t>
    <rPh sb="1" eb="3">
      <t>カセン</t>
    </rPh>
    <rPh sb="6" eb="8">
      <t>モジ</t>
    </rPh>
    <rPh sb="17" eb="20">
      <t>トウケイヒョウ</t>
    </rPh>
    <phoneticPr fontId="9"/>
  </si>
  <si>
    <t>石　　油 / Ｐｅｔｒｏｌｅｕｍ</t>
    <phoneticPr fontId="9"/>
  </si>
  <si>
    <t>１．原油 / Crude Oil</t>
    <phoneticPr fontId="9"/>
  </si>
  <si>
    <t>（１）原油地域別、国別輸入 / Import of Crude Oil by Area and Country</t>
    <phoneticPr fontId="9"/>
  </si>
  <si>
    <t>２．石油製品 / Petroleum Products</t>
    <rPh sb="4" eb="6">
      <t>セイヒン</t>
    </rPh>
    <phoneticPr fontId="9"/>
  </si>
  <si>
    <t>２．石油輸入価格推移 / Customs Clearance Prices of Crude Oil and Petroleum Products(CIF)</t>
    <phoneticPr fontId="9"/>
  </si>
  <si>
    <t>ベトナム</t>
  </si>
  <si>
    <t>ブルネイ</t>
  </si>
  <si>
    <t>イラン</t>
  </si>
  <si>
    <t>イラク</t>
  </si>
  <si>
    <t>エクアドル</t>
  </si>
  <si>
    <t>スーダン</t>
  </si>
  <si>
    <t>ガボン</t>
  </si>
  <si>
    <t>アンゴラ</t>
  </si>
  <si>
    <t>Malaysia</t>
  </si>
  <si>
    <t>Brunei</t>
  </si>
  <si>
    <t>Indonesia</t>
  </si>
  <si>
    <t>Iran</t>
  </si>
  <si>
    <t>Iraq</t>
  </si>
  <si>
    <t>Ecuador</t>
  </si>
  <si>
    <t>Africa</t>
  </si>
  <si>
    <t>Sudan</t>
  </si>
  <si>
    <t>Gabon</t>
  </si>
  <si>
    <t>Angola</t>
  </si>
  <si>
    <t>サウジアラビア</t>
  </si>
  <si>
    <t>クウェート</t>
  </si>
  <si>
    <t>カタール</t>
  </si>
  <si>
    <t>オマーン</t>
  </si>
  <si>
    <t>イエメン</t>
  </si>
  <si>
    <t>ロシア</t>
  </si>
  <si>
    <t>Saudi Arabia</t>
  </si>
  <si>
    <t>Kuwait</t>
  </si>
  <si>
    <t>Qatar</t>
  </si>
  <si>
    <t>Oman</t>
  </si>
  <si>
    <t>（２）原油油種別輸入 / Import by Kind of Crude Oil</t>
    <rPh sb="3" eb="5">
      <t>ゲンユ</t>
    </rPh>
    <phoneticPr fontId="9"/>
  </si>
  <si>
    <t>Viet Nam</t>
  </si>
  <si>
    <t>ｲﾝﾄﾞﾈｼｱ計</t>
  </si>
  <si>
    <t>ｼﾝﾀ</t>
  </si>
  <si>
    <t>ｼﾞｭﾘｰ</t>
  </si>
  <si>
    <t>ｽﾏﾄﾗ･ﾗｲﾄ</t>
  </si>
  <si>
    <t>ﾌﾞｶﾊﾟｲ</t>
  </si>
  <si>
    <t>ｳｲﾄﾞﾘｰ</t>
  </si>
  <si>
    <t>ｶｼﾞ･ｾﾓｶﾞ</t>
  </si>
  <si>
    <t>Middle East</t>
  </si>
  <si>
    <t>ｲﾗﾆｱﾝ･ﾍﾋﾞｰ</t>
  </si>
  <si>
    <t>ﾊﾞｽﾗ･ﾗｲﾄ</t>
  </si>
  <si>
    <t>ｻｳｼﾞｱﾗﾋﾞｱ計</t>
  </si>
  <si>
    <t>ｱﾗﾋﾞｱﾝ･ﾗｲﾄ</t>
  </si>
  <si>
    <t>ｱﾗﾋﾞｱﾝ･ﾍﾋﾞｰ</t>
  </si>
  <si>
    <t>ｱﾙ･ｼｬﾋｰﾝ</t>
  </si>
  <si>
    <t>ｷｻﾝｼﾞｪ</t>
  </si>
  <si>
    <t>ﾅｲﾙ</t>
  </si>
  <si>
    <t>Oceania</t>
  </si>
  <si>
    <t>Australia</t>
  </si>
  <si>
    <t>ﾗｲﾄ･ｾﾘｱ</t>
  </si>
  <si>
    <t>Total</t>
  </si>
  <si>
    <t>合計</t>
  </si>
  <si>
    <t>インドネシア</t>
  </si>
  <si>
    <t>アラブ首長国連邦</t>
  </si>
  <si>
    <t>オーストラリア</t>
  </si>
  <si>
    <t>マレーシア</t>
  </si>
  <si>
    <t>（３）非精製用出荷内訳 / Shipment of Crude Oil for Non-Refining</t>
    <phoneticPr fontId="9"/>
  </si>
  <si>
    <t>１．石油備蓄量推移 / Changes in Oil Stock</t>
    <phoneticPr fontId="9"/>
  </si>
  <si>
    <t>United States of America</t>
  </si>
  <si>
    <t>United Arab Emirates</t>
  </si>
  <si>
    <t>Russia</t>
  </si>
  <si>
    <t>メキシコ</t>
  </si>
  <si>
    <t>Mexico</t>
  </si>
  <si>
    <t>コロンビア</t>
  </si>
  <si>
    <t>Colombia</t>
  </si>
  <si>
    <t>べネズエラ</t>
  </si>
  <si>
    <t>Venezuela</t>
  </si>
  <si>
    <t>カザフスタン</t>
  </si>
  <si>
    <t>Kazakhstan</t>
  </si>
  <si>
    <t>アメリカ合衆国</t>
  </si>
  <si>
    <t>(単位：kl/Unit：kl)</t>
  </si>
  <si>
    <t>Feb.</t>
  </si>
  <si>
    <t>Mar.</t>
  </si>
  <si>
    <t>Apr.</t>
  </si>
  <si>
    <t>Oct.</t>
  </si>
  <si>
    <t>Nov.</t>
  </si>
  <si>
    <t>Dec.</t>
  </si>
  <si>
    <t>Year,_x000D_
Quarter_x000D_
&amp; Month</t>
  </si>
  <si>
    <t>東・中央アジア_x000D_
計</t>
  </si>
  <si>
    <t>南方計</t>
  </si>
  <si>
    <t>中東計</t>
  </si>
  <si>
    <t>East and Central Asia</t>
  </si>
  <si>
    <t>South East Asia</t>
  </si>
  <si>
    <t xml:space="preserve">Q2  </t>
  </si>
  <si>
    <t xml:space="preserve">Q3  </t>
  </si>
  <si>
    <t xml:space="preserve">Q4  </t>
  </si>
  <si>
    <t xml:space="preserve">May </t>
  </si>
  <si>
    <t>Jun.</t>
  </si>
  <si>
    <t>Jul.</t>
  </si>
  <si>
    <t>Aug.</t>
  </si>
  <si>
    <t>Sep.</t>
  </si>
  <si>
    <t>→</t>
  </si>
  <si>
    <t>中東（つづき）</t>
  </si>
  <si>
    <t>中立地帯</t>
  </si>
  <si>
    <t>欧州計</t>
  </si>
  <si>
    <t>英国</t>
  </si>
  <si>
    <t>北米計</t>
  </si>
  <si>
    <t>中南米計</t>
  </si>
  <si>
    <t>Neutral Zone</t>
  </si>
  <si>
    <t>Yemen</t>
  </si>
  <si>
    <t>Europe</t>
  </si>
  <si>
    <t>United Kingdom</t>
  </si>
  <si>
    <t>North America</t>
  </si>
  <si>
    <t>Central and_x000D_
South_x000D_
America</t>
  </si>
  <si>
    <t>アフリカ計</t>
  </si>
  <si>
    <t>アルジェリア</t>
  </si>
  <si>
    <t>リビア</t>
  </si>
  <si>
    <t>チャド</t>
  </si>
  <si>
    <t>大洋州計</t>
  </si>
  <si>
    <t>Algeria</t>
  </si>
  <si>
    <t>Libya</t>
  </si>
  <si>
    <t>Chad</t>
  </si>
  <si>
    <t>大洋州（つづき）</t>
  </si>
  <si>
    <t>パプア_x000D_
ニューギニア</t>
  </si>
  <si>
    <t>Papua_x000D_
New Guinea</t>
  </si>
  <si>
    <t>東･中央ｱｼﾞｱ計</t>
  </si>
  <si>
    <t>ﾍﾞﾄﾅﾑ計</t>
  </si>
  <si>
    <t>ﾊﾞｯｸ･ﾎ</t>
  </si>
  <si>
    <t>ﾀﾞｲﾌﾝ</t>
  </si>
  <si>
    <t>ﾙﾋﾞｰ</t>
  </si>
  <si>
    <t>ｽﾂﾃﾞﾝ</t>
  </si>
  <si>
    <t>ﾁﾑ･ｻｵ</t>
  </si>
  <si>
    <t>南方（つづき）</t>
  </si>
  <si>
    <t>ﾏﾚｰｼｱ計</t>
  </si>
  <si>
    <t>ﾀﾋﾟｽ･ﾌﾞﾚﾝﾄﾞ</t>
  </si>
  <si>
    <t>ﾀﾋﾟｽ･ﾄｯﾌﾟ</t>
  </si>
  <si>
    <t>ﾃﾞｭﾗﾝ</t>
  </si>
  <si>
    <t>ｱﾝｼｰ</t>
  </si>
  <si>
    <t>ﾍﾟﾅﾗ･ﾌﾞﾚﾝﾄﾞ</t>
  </si>
  <si>
    <t>ｾﾊﾟﾄ</t>
  </si>
  <si>
    <t>ｾﾝﾄﾞｰ</t>
  </si>
  <si>
    <t>ﾌﾞﾙﾈｲ計</t>
  </si>
  <si>
    <t>ﾍﾞﾙﾀﾑ</t>
  </si>
  <si>
    <t>ｷﾄﾞｩﾛﾝ</t>
  </si>
  <si>
    <t>ﾁｬﾝﾋﾟｵﾝ</t>
  </si>
  <si>
    <t>ｲﾝﾄﾞﾈｼｱ（つづき）</t>
  </si>
  <si>
    <t>ﾊﾝﾃﾞｨﾙ･ﾐｯｸｽ</t>
  </si>
  <si>
    <t>ｲﾗﾝ計</t>
  </si>
  <si>
    <t>ｲﾗｸ計</t>
  </si>
  <si>
    <t>ｲﾗﾆｱﾝ･ﾗｲﾄ</t>
  </si>
  <si>
    <t>ﾊﾞｰﾚｶﾞﾝ</t>
  </si>
  <si>
    <t>ｿﾙｰｼｭ</t>
  </si>
  <si>
    <t>ﾊﾞｽﾗ･ﾍﾋﾞｰ</t>
  </si>
  <si>
    <t>ｸｳｪｰﾄ計</t>
  </si>
  <si>
    <t>ｸｳｪｰﾄ</t>
  </si>
  <si>
    <t>ｶﾀｰﾙ計</t>
  </si>
  <si>
    <t>ｵﾏｰﾝ計</t>
  </si>
  <si>
    <t>ｱﾗﾌﾞ首長国_x000D_
連邦計</t>
  </si>
  <si>
    <t>ｶﾀｰﾙ</t>
  </si>
  <si>
    <t>ｶﾀｰﾙ･ﾏﾘｰﾝ</t>
  </si>
  <si>
    <t>ｱﾙ･ﾗﾔﾝ</t>
  </si>
  <si>
    <t>ｵﾏｰﾝ</t>
  </si>
  <si>
    <t>United_x000D_
Arab Emirates</t>
  </si>
  <si>
    <t>ﾏｰﾊﾞﾝ</t>
  </si>
  <si>
    <t>ｳﾑｼｬｲﾌ</t>
  </si>
  <si>
    <t>英国_x000D_
United Kingdom</t>
  </si>
  <si>
    <t>ﾃﾞｭﾊﾞｲ</t>
  </si>
  <si>
    <t>ｱｯﾊﾟｰ･ｻﾞｸﾑ</t>
  </si>
  <si>
    <t>ﾑﾊﾞﾗｽ･ﾌﾞﾚﾝﾄﾞ</t>
  </si>
  <si>
    <t>ﾀﾞｽ</t>
  </si>
  <si>
    <t>ﾌｫｰﾃｨｽﾞ</t>
  </si>
  <si>
    <t>ﾛｼｱ計</t>
  </si>
  <si>
    <t>ｱﾒﾘｶ合衆国計</t>
  </si>
  <si>
    <t>ﾒｷｼｺ計</t>
  </si>
  <si>
    <t>ｿｺｰﾙ</t>
  </si>
  <si>
    <t>ｴｽﾎﾟ･ﾌﾞﾚﾝﾄﾞ</t>
  </si>
  <si>
    <t>ｻﾊﾘﾝ･ﾌﾞﾚﾝﾄﾞ</t>
  </si>
  <si>
    <t>North_x000D_
America</t>
  </si>
  <si>
    <t>ｲｽﾑｽ</t>
  </si>
  <si>
    <t>ｴｸｱﾄﾞﾙ計</t>
  </si>
  <si>
    <t>ｱﾌﾘｶ計</t>
  </si>
  <si>
    <t>ｱﾙｼﾞｪﾘｱ_x000D_
Algeria</t>
  </si>
  <si>
    <t>ｽｰﾀﾞﾝ計</t>
  </si>
  <si>
    <t>ﾏﾔ</t>
  </si>
  <si>
    <t>ｶｽﾃｨﾗ･ﾌﾞﾚﾝﾄﾞ</t>
  </si>
  <si>
    <t>ｻﾝﾀ･ﾊﾞｰﾊﾞﾗ</t>
  </si>
  <si>
    <t>ｵﾘｴﾝﾃ</t>
  </si>
  <si>
    <t>ﾅﾎﾟ</t>
  </si>
  <si>
    <t>ｻﾊﾗ･ﾌﾞﾚﾝﾄﾞ</t>
  </si>
  <si>
    <t>ｱﾌﾘｶ（つづき）</t>
  </si>
  <si>
    <t>ﾁｬﾄﾞ_x000D_
Chad</t>
  </si>
  <si>
    <t>ｶﾞﾎﾞﾝ計</t>
  </si>
  <si>
    <t>ﾀﾞﾙ･ﾌﾞﾚﾝﾄﾞ</t>
  </si>
  <si>
    <t>ﾄﾞﾊﾞ･ﾌﾞﾚﾝﾄﾞ</t>
  </si>
  <si>
    <t>ﾗﾋﾞ･ﾗｲﾄ</t>
  </si>
  <si>
    <t>ﾗﾋﾞ･ｴｷｽﾎﾟｰﾄ･ﾌﾞﾚﾝﾄﾞ</t>
  </si>
  <si>
    <t>ｱﾝｺﾞﾗ計</t>
  </si>
  <si>
    <t>ｵｰｽﾄﾗﾘｱ計</t>
  </si>
  <si>
    <t>ﾈﾝﾊﾞ</t>
  </si>
  <si>
    <t>ｼﾞﾗｿﾙ</t>
  </si>
  <si>
    <t>ｵｰｽﾄﾗﾘｱ粗油</t>
  </si>
  <si>
    <t>ﾜﾝﾄﾞｩｰ</t>
  </si>
  <si>
    <t>ｽﾀｸﾞ</t>
  </si>
  <si>
    <t>ｴﾝﾌｨｰﾙﾄﾞ</t>
  </si>
  <si>
    <t>年・期・月</t>
  </si>
  <si>
    <t>④国・地域別月別輸出 / Monthly Export by Area and Country</t>
    <rPh sb="1" eb="2">
      <t>クニ</t>
    </rPh>
    <rPh sb="3" eb="5">
      <t>チイキ</t>
    </rPh>
    <rPh sb="5" eb="6">
      <t>ベツ</t>
    </rPh>
    <phoneticPr fontId="9"/>
  </si>
  <si>
    <t>②国・地域別月別輸入 / Monthly Import by Area and Country</t>
    <rPh sb="1" eb="2">
      <t>クニ</t>
    </rPh>
    <rPh sb="3" eb="5">
      <t>チイキ</t>
    </rPh>
    <rPh sb="5" eb="6">
      <t>ベツ</t>
    </rPh>
    <phoneticPr fontId="9"/>
  </si>
  <si>
    <t>C.Y. 2016</t>
  </si>
  <si>
    <t>ﾊﾞﾗﾅｽ</t>
  </si>
  <si>
    <t>ｻｻﾞﾝ･ｸﾞﾘｰﾝ･ｷｬﾆｵﾝ</t>
  </si>
  <si>
    <t>ｲｰｸﾞﾙ･ﾌｫｰﾄﾞ</t>
  </si>
  <si>
    <t>ｳｪｽﾄ･ﾌﾞｯｶ</t>
  </si>
  <si>
    <t>ﾊﾞﾝﾕ･ｳﾘｯﾌﾟ</t>
  </si>
  <si>
    <t>ｹﾀﾊﾟﾝ</t>
  </si>
  <si>
    <t>（３）非精製用出荷内訳 / Shipment of Crude Oil for Non-Refining</t>
    <rPh sb="9" eb="11">
      <t>ウチワケ</t>
    </rPh>
    <phoneticPr fontId="9"/>
  </si>
  <si>
    <t>電力用計</t>
  </si>
  <si>
    <t>Electric Power</t>
  </si>
  <si>
    <t>電力用（つづき）</t>
  </si>
  <si>
    <t>石油化学用計</t>
  </si>
  <si>
    <t>Petro Chemical</t>
  </si>
  <si>
    <t>ｲﾗﾝ_x000D_
Iran</t>
  </si>
  <si>
    <t>その他用計</t>
  </si>
  <si>
    <t>ｱﾗﾌﾞ首長国連邦_x000D_
United Arab Emirates</t>
  </si>
  <si>
    <t>Other Industries</t>
  </si>
  <si>
    <t>ｲﾝﾄﾞﾈｼｱ_x000D_
Indonesia</t>
  </si>
  <si>
    <t>その他用（つづき）</t>
  </si>
  <si>
    <t>ｶﾀｰﾙ_x000D_
Qatar</t>
  </si>
  <si>
    <t>Oil stockpiling bases</t>
  </si>
  <si>
    <t>Lubricant Manufacturers</t>
  </si>
  <si>
    <t>計</t>
    <rPh sb="0" eb="1">
      <t>ケイ</t>
    </rPh>
    <phoneticPr fontId="9"/>
  </si>
  <si>
    <t>計</t>
  </si>
  <si>
    <t>採油業者</t>
    <rPh sb="0" eb="2">
      <t>サイユ</t>
    </rPh>
    <rPh sb="2" eb="4">
      <t>ギョウシャ</t>
    </rPh>
    <phoneticPr fontId="9"/>
  </si>
  <si>
    <t>その他業者</t>
  </si>
  <si>
    <t>潤滑油業者</t>
  </si>
  <si>
    <t>精製業者</t>
  </si>
  <si>
    <t>合計</t>
    <rPh sb="0" eb="2">
      <t>ゴウケイ</t>
    </rPh>
    <phoneticPr fontId="9"/>
  </si>
  <si>
    <t>（単位：kl／Unit：kl）</t>
    <rPh sb="1" eb="3">
      <t>タンイ</t>
    </rPh>
    <phoneticPr fontId="7"/>
  </si>
  <si>
    <t>②原油在庫 / Inventory of Crude Oil</t>
    <rPh sb="1" eb="3">
      <t>ゲンユ</t>
    </rPh>
    <rPh sb="3" eb="5">
      <t>ザイコ</t>
    </rPh>
    <phoneticPr fontId="9"/>
  </si>
  <si>
    <t>Refiners</t>
  </si>
  <si>
    <t xml:space="preserve">①原油処理 / Crude Oil Processing </t>
    <rPh sb="1" eb="3">
      <t>ゲンユ</t>
    </rPh>
    <rPh sb="3" eb="5">
      <t>ショリ</t>
    </rPh>
    <phoneticPr fontId="9"/>
  </si>
  <si>
    <t xml:space="preserve">（４）原油処理及び原油在庫 / Crude Oil Processing and Inventory </t>
    <rPh sb="3" eb="5">
      <t>ゲンユ</t>
    </rPh>
    <rPh sb="5" eb="7">
      <t>ショリ</t>
    </rPh>
    <rPh sb="7" eb="8">
      <t>オヨ</t>
    </rPh>
    <rPh sb="9" eb="11">
      <t>ゲンユ</t>
    </rPh>
    <rPh sb="11" eb="13">
      <t>ザイコ</t>
    </rPh>
    <phoneticPr fontId="9"/>
  </si>
  <si>
    <t>注 1： 国内向販売＝(年初在庫＋受入) - (年末在庫＋国内向販売以外の各払出項目)</t>
    <rPh sb="7" eb="8">
      <t>ム</t>
    </rPh>
    <rPh sb="31" eb="32">
      <t>ム</t>
    </rPh>
    <phoneticPr fontId="7"/>
  </si>
  <si>
    <t>Manufacturers and Importers</t>
  </si>
  <si>
    <t>年末在庫計</t>
  </si>
  <si>
    <t>Other Shipments</t>
  </si>
  <si>
    <t>Own Consumption</t>
  </si>
  <si>
    <t>品種振替による減量</t>
    <rPh sb="7" eb="8">
      <t>ゲン</t>
    </rPh>
    <phoneticPr fontId="46"/>
  </si>
  <si>
    <t>Exports</t>
  </si>
  <si>
    <t>Domestic Sales</t>
  </si>
  <si>
    <t>国内向販売</t>
    <rPh sb="2" eb="3">
      <t>ム</t>
    </rPh>
    <rPh sb="3" eb="5">
      <t>ハンバイ</t>
    </rPh>
    <phoneticPr fontId="46"/>
  </si>
  <si>
    <t>払出合計</t>
  </si>
  <si>
    <t>Other Receipts</t>
  </si>
  <si>
    <t>石油化学よりの返還</t>
    <rPh sb="7" eb="9">
      <t>ヘンカン</t>
    </rPh>
    <phoneticPr fontId="7"/>
  </si>
  <si>
    <t>Imports</t>
  </si>
  <si>
    <t>Production Division</t>
  </si>
  <si>
    <t>受入合計</t>
  </si>
  <si>
    <t xml:space="preserve"> </t>
  </si>
  <si>
    <t>Inventory at Start of Year</t>
  </si>
  <si>
    <t>年初在庫計</t>
  </si>
  <si>
    <t>Paraffin Wax</t>
  </si>
  <si>
    <t>Grease</t>
  </si>
  <si>
    <t>Asphalt</t>
  </si>
  <si>
    <t>Kerosene</t>
  </si>
  <si>
    <t>Gasoline</t>
  </si>
  <si>
    <t>Ｂ・Ｃ重油</t>
    <rPh sb="3" eb="5">
      <t>ジュウユ</t>
    </rPh>
    <phoneticPr fontId="7"/>
  </si>
  <si>
    <t>Ａ重油</t>
    <rPh sb="1" eb="3">
      <t>ジュウユ</t>
    </rPh>
    <phoneticPr fontId="7"/>
  </si>
  <si>
    <t>　</t>
  </si>
  <si>
    <t>燃料油</t>
  </si>
  <si>
    <t>Category</t>
  </si>
  <si>
    <t>燃料油計</t>
    <rPh sb="3" eb="4">
      <t>ケイ</t>
    </rPh>
    <phoneticPr fontId="7"/>
  </si>
  <si>
    <t>２．石油製品 / Petroleum Products</t>
    <rPh sb="4" eb="6">
      <t>セイヒン</t>
    </rPh>
    <phoneticPr fontId="7"/>
  </si>
  <si>
    <t>石油化学よりの受入</t>
  </si>
  <si>
    <t>Lubricating Oil</t>
  </si>
  <si>
    <t>Inventory at End of Year</t>
  </si>
  <si>
    <t>製造業者・輸入業者への販売・融通　</t>
    <rPh sb="7" eb="9">
      <t>ギョウシャ</t>
    </rPh>
    <phoneticPr fontId="17"/>
  </si>
  <si>
    <t>消費者･販売業者向販売</t>
    <rPh sb="0" eb="3">
      <t>ショウヒシャ</t>
    </rPh>
    <rPh sb="4" eb="6">
      <t>ハンバイ</t>
    </rPh>
    <rPh sb="6" eb="8">
      <t>ギョウシャ</t>
    </rPh>
    <rPh sb="8" eb="9">
      <t>ム</t>
    </rPh>
    <rPh sb="9" eb="11">
      <t>ハンバイ</t>
    </rPh>
    <phoneticPr fontId="17"/>
  </si>
  <si>
    <t>Return from Petrochemical Industry</t>
  </si>
  <si>
    <t>製造業者・輸入業者よりの購入・融通　</t>
    <rPh sb="7" eb="9">
      <t>ギョウシャ</t>
    </rPh>
    <rPh sb="12" eb="14">
      <t>コウニュウ</t>
    </rPh>
    <phoneticPr fontId="17"/>
  </si>
  <si>
    <t/>
  </si>
  <si>
    <t>平成</t>
  </si>
  <si>
    <t>パプア_x000D_
ニュー_x000D_
ギニア_x000D_
Papua New Guinea</t>
  </si>
  <si>
    <t>オースト_x000D_
ラリア_x000D_
Australia</t>
  </si>
  <si>
    <t>アンゴラ_x000D_
Angola</t>
  </si>
  <si>
    <t>赤道ギニア_x000D_
Equatorial Guinea</t>
  </si>
  <si>
    <t>ナイジェ_x000D_
リア_x000D_
Nigeria</t>
  </si>
  <si>
    <t>エジプト_x000D_
Egypt</t>
  </si>
  <si>
    <t>アルジェ_x000D_
リア_x000D_
Algeria</t>
  </si>
  <si>
    <t>ブラジル_x000D_
Brazil</t>
  </si>
  <si>
    <t>大洋州</t>
  </si>
  <si>
    <t>アフリカ</t>
  </si>
  <si>
    <t>液化天然ガス（つづき）</t>
  </si>
  <si>
    <t>ペルー_x000D_
Peru</t>
  </si>
  <si>
    <t>アメリカ_x000D_
合衆国_x000D_
United States of America</t>
  </si>
  <si>
    <t>ロシア_x000D_
Russia</t>
  </si>
  <si>
    <t>スペイン_x000D_
Spain</t>
  </si>
  <si>
    <t>フランス_x000D_
France</t>
  </si>
  <si>
    <t>ベルギー_x000D_
Belgium</t>
  </si>
  <si>
    <t>ノルウェー_x000D_
Norway</t>
  </si>
  <si>
    <t>オマーン_x000D_
Oman</t>
  </si>
  <si>
    <t>カタール_x000D_
Qatar</t>
  </si>
  <si>
    <t>インド_x000D_
ネシア_x000D_
Indonesia</t>
  </si>
  <si>
    <t>ブルネイ_x000D_
Brunei</t>
  </si>
  <si>
    <t>マレーシア_x000D_
Malaysia</t>
  </si>
  <si>
    <t>シンガ_x000D_
ポール_x000D_
Singapore</t>
  </si>
  <si>
    <t>大韓民国_x000D_
Republic of Korea</t>
  </si>
  <si>
    <t>南アメリカ</t>
  </si>
  <si>
    <t>北アメリカ</t>
  </si>
  <si>
    <t>ヨーロッパ</t>
  </si>
  <si>
    <t>アジア（つづき）</t>
  </si>
  <si>
    <t>アルゼン_x000D_
チン_x000D_
Argentina</t>
  </si>
  <si>
    <t>クウェート_x000D_
Kuwait</t>
  </si>
  <si>
    <t>サウジ_x000D_
アラビア_x000D_
Saudi Arabia</t>
  </si>
  <si>
    <t>バーレーン_x000D_
Bahrain</t>
  </si>
  <si>
    <t>イラン_x000D_
Iran</t>
  </si>
  <si>
    <t>東ティ_x000D_
モール_x000D_
Timor-Leste</t>
  </si>
  <si>
    <t>アジア</t>
  </si>
  <si>
    <t>Liquefied Natural Gas Total</t>
  </si>
  <si>
    <t>液化天然ガス合計</t>
  </si>
  <si>
    <t>ブタン（つづき）</t>
  </si>
  <si>
    <t>パナマ_x000D_
Panama</t>
  </si>
  <si>
    <t>B.B Total</t>
  </si>
  <si>
    <t>ブタン合計</t>
  </si>
  <si>
    <t>プロパン（つづき）</t>
  </si>
  <si>
    <t>P.P and P.B Total</t>
  </si>
  <si>
    <t>プロパン_x000D_
合計</t>
  </si>
  <si>
    <t>液化石油ガス（つづき）</t>
  </si>
  <si>
    <t>台湾_x000D_
Taiwan</t>
  </si>
  <si>
    <t>Liquefied Petroleum Gas Total</t>
  </si>
  <si>
    <t>Paraffin Wax Total</t>
  </si>
  <si>
    <t>液化石油ガス合計</t>
  </si>
  <si>
    <t>パラフィン合計</t>
  </si>
  <si>
    <t>カナダ_x000D_
Canada</t>
  </si>
  <si>
    <t>トルコ_x000D_
Turkey</t>
  </si>
  <si>
    <t>ドイツ_x000D_
Germany</t>
  </si>
  <si>
    <t>タイ_x000D_
Thailand</t>
  </si>
  <si>
    <t>香港_x000D_
Hong Kong</t>
  </si>
  <si>
    <t>Grease Total</t>
  </si>
  <si>
    <t>グリース_x000D_
合計</t>
  </si>
  <si>
    <t>イタリア_x000D_
Italy</t>
  </si>
  <si>
    <t>インド_x000D_
India</t>
  </si>
  <si>
    <t>Asphalt Total</t>
  </si>
  <si>
    <t>アスファルト_x000D_
合計</t>
  </si>
  <si>
    <t>潤滑油（つづき）</t>
  </si>
  <si>
    <t>スウェー_x000D_
デン_x000D_
Sweden</t>
  </si>
  <si>
    <t>Lubricating Oil Total</t>
  </si>
  <si>
    <t>潤滑油_x000D_
合計</t>
  </si>
  <si>
    <t>Fuel Oil A Total</t>
  </si>
  <si>
    <t>Gas Oil Total</t>
  </si>
  <si>
    <t>Ｂ・Ｃ重油合計</t>
  </si>
  <si>
    <t>Ａ重油合計</t>
  </si>
  <si>
    <t>軽油合計</t>
  </si>
  <si>
    <t>ニュージーランド_x000D_
New Zealand</t>
  </si>
  <si>
    <t>Kerosene Total</t>
  </si>
  <si>
    <t>Jet Fuel Total</t>
  </si>
  <si>
    <t>アフリカ（つづき）</t>
  </si>
  <si>
    <t>灯油合計</t>
  </si>
  <si>
    <t>ジェット燃料油合計</t>
  </si>
  <si>
    <t>ナフサ（つづき）</t>
  </si>
  <si>
    <t>メキシコ_x000D_
Mexico</t>
  </si>
  <si>
    <t>ウクライナ_x000D_
Ukraine</t>
  </si>
  <si>
    <t>キプロス_x000D_
Cyprus</t>
  </si>
  <si>
    <t>ギリシャ_x000D_
Greece</t>
  </si>
  <si>
    <t>ヨーロッパ（つづき）</t>
  </si>
  <si>
    <t>デンマーク_x000D_
Denmark</t>
  </si>
  <si>
    <t>バングラ_x000D_
デシュ_x000D_
Bangladesh</t>
  </si>
  <si>
    <t>スリランカ_x000D_
Sri Lanka</t>
  </si>
  <si>
    <t>パキスタン_x000D_
Pakistan</t>
  </si>
  <si>
    <t>フィリピン_x000D_
Philippines</t>
  </si>
  <si>
    <t>ポーランド_x000D_
Poland</t>
  </si>
  <si>
    <t>Naphtha Total</t>
  </si>
  <si>
    <t>Gasoline Total</t>
  </si>
  <si>
    <t>ナフサ合計</t>
  </si>
  <si>
    <t>ガソリン_x000D_
合計</t>
  </si>
  <si>
    <t>燃料油（つづき）</t>
  </si>
  <si>
    <t>燃料油_x000D_
合計</t>
  </si>
  <si>
    <t xml:space="preserve">   ②国・地域別月別輸入 / Monthly Import by Area and Country</t>
    <rPh sb="9" eb="11">
      <t>ツキベツ</t>
    </rPh>
    <rPh sb="11" eb="13">
      <t>ユニュウ</t>
    </rPh>
    <phoneticPr fontId="9"/>
  </si>
  <si>
    <t>年・期・月</t>
    <rPh sb="0" eb="1">
      <t>ネン</t>
    </rPh>
    <rPh sb="2" eb="3">
      <t>キ</t>
    </rPh>
    <rPh sb="4" eb="5">
      <t>ツキ</t>
    </rPh>
    <phoneticPr fontId="7"/>
  </si>
  <si>
    <t>ボンド_x000D_
Bonded Oil</t>
  </si>
  <si>
    <t>The U.S.Armed Forces &amp; Bonded Oil</t>
  </si>
  <si>
    <t>フィジー_x000D_
Fiji</t>
  </si>
  <si>
    <t>南アフリカ共和国_x000D_
South Africa</t>
  </si>
  <si>
    <t>ケニア_x000D_
Kenya</t>
  </si>
  <si>
    <t>チリ_x000D_
Chile</t>
  </si>
  <si>
    <t>エクアドル_x000D_
Ecuador</t>
  </si>
  <si>
    <t>コロンビア_x000D_
Colombia</t>
  </si>
  <si>
    <t>ドミニカ_x000D_
Dominica</t>
  </si>
  <si>
    <t>北アメリカ（つづき）</t>
  </si>
  <si>
    <t>パラフィン（つづき）</t>
  </si>
  <si>
    <t>グアテマラ_x000D_
Guatemala</t>
  </si>
  <si>
    <t>ハンガリー_x000D_
Hungary</t>
  </si>
  <si>
    <t>ベトナム_x000D_
Viet Nam</t>
  </si>
  <si>
    <t>グリース（つづき）</t>
  </si>
  <si>
    <t>モルドバ_x000D_
Moldova</t>
  </si>
  <si>
    <t>フィンランド_x000D_
Finland</t>
  </si>
  <si>
    <t>ジョージア_x000D_
Georgia</t>
  </si>
  <si>
    <t>レバノン_x000D_
Lebanon</t>
  </si>
  <si>
    <t>イスラエル_x000D_
Israel</t>
  </si>
  <si>
    <t>ミャンマー_x000D_
Myanmar</t>
  </si>
  <si>
    <t>モンゴル_x000D_
Mongolia</t>
  </si>
  <si>
    <t>米軍_x000D_
The U.S.Armed Forces</t>
  </si>
  <si>
    <t>パラオ_x000D_
Palau</t>
  </si>
  <si>
    <t>グアム（米）_x000D_
Guam (USA)</t>
  </si>
  <si>
    <t>ニューカレドニア（仏）_x000D_
New Caledonia (France)</t>
  </si>
  <si>
    <t>軽油（つづき）</t>
  </si>
  <si>
    <t>ジェット燃料油（つづき）</t>
  </si>
  <si>
    <t>ガソリン（つづき）</t>
  </si>
  <si>
    <t xml:space="preserve">注 1： M &amp; I =製造・輸入業者 </t>
    <rPh sb="12" eb="14">
      <t>セイゾウ</t>
    </rPh>
    <rPh sb="15" eb="17">
      <t>ユニュウ</t>
    </rPh>
    <rPh sb="17" eb="19">
      <t>ギョウシャ</t>
    </rPh>
    <phoneticPr fontId="44"/>
  </si>
  <si>
    <t>M &amp; I</t>
  </si>
  <si>
    <t>製造・輸入業者</t>
  </si>
  <si>
    <t>製油所</t>
  </si>
  <si>
    <t>1月</t>
  </si>
  <si>
    <t>（５）石油製品月別業態別在庫 / Monthly Inventory of Petroleum Products by Type of Business</t>
    <rPh sb="11" eb="12">
      <t>ベツ</t>
    </rPh>
    <phoneticPr fontId="7"/>
  </si>
  <si>
    <t xml:space="preserve">    表番→年報P114-115（業態別在庫）　(様式改善案 ： 石油製品　+　液化石油ガス)</t>
    <rPh sb="18" eb="20">
      <t>ギョウタイ</t>
    </rPh>
    <rPh sb="20" eb="21">
      <t>ベツ</t>
    </rPh>
    <rPh sb="21" eb="23">
      <t>ザイコ</t>
    </rPh>
    <rPh sb="26" eb="28">
      <t>ヨウシキ</t>
    </rPh>
    <rPh sb="28" eb="30">
      <t>カイゼン</t>
    </rPh>
    <rPh sb="30" eb="31">
      <t>アン</t>
    </rPh>
    <rPh sb="34" eb="36">
      <t>セキユ</t>
    </rPh>
    <rPh sb="36" eb="38">
      <t>セイヒン</t>
    </rPh>
    <phoneticPr fontId="7"/>
  </si>
  <si>
    <t>その他特定用途向け</t>
  </si>
  <si>
    <t>油</t>
    <rPh sb="0" eb="1">
      <t>ユ</t>
    </rPh>
    <phoneticPr fontId="71"/>
  </si>
  <si>
    <t>ディーゼルエンジン油</t>
  </si>
  <si>
    <t>滑</t>
    <rPh sb="0" eb="1">
      <t>ヌメ</t>
    </rPh>
    <phoneticPr fontId="71"/>
  </si>
  <si>
    <t>潤</t>
    <rPh sb="0" eb="1">
      <t>ジュン</t>
    </rPh>
    <phoneticPr fontId="71"/>
  </si>
  <si>
    <t>消費者　　　・販売　　業者向　　販売</t>
    <rPh sb="0" eb="3">
      <t>ショウヒシャ</t>
    </rPh>
    <rPh sb="7" eb="9">
      <t>ハンバイ</t>
    </rPh>
    <rPh sb="11" eb="13">
      <t>ギョウシャ</t>
    </rPh>
    <rPh sb="13" eb="14">
      <t>ム</t>
    </rPh>
    <rPh sb="16" eb="18">
      <t>ハンバイ</t>
    </rPh>
    <phoneticPr fontId="71"/>
  </si>
  <si>
    <t>そ　の　他　</t>
    <rPh sb="4" eb="5">
      <t>タ</t>
    </rPh>
    <phoneticPr fontId="71"/>
  </si>
  <si>
    <t>石油化学用</t>
  </si>
  <si>
    <t>自動車用並級</t>
  </si>
  <si>
    <t>自動車用高級</t>
  </si>
  <si>
    <r>
      <t>（７）製造業者</t>
    </r>
    <r>
      <rPr>
        <sz val="8"/>
        <rFont val="ＭＳ Ｐゴシック"/>
        <family val="3"/>
        <charset val="128"/>
      </rPr>
      <t>・</t>
    </r>
    <r>
      <rPr>
        <sz val="10"/>
        <rFont val="ＭＳ Ｐゴシック"/>
        <family val="3"/>
        <charset val="128"/>
      </rPr>
      <t>輸入業者品種別、月別消費者</t>
    </r>
    <r>
      <rPr>
        <sz val="8"/>
        <rFont val="ＭＳ Ｐゴシック"/>
        <family val="3"/>
        <charset val="128"/>
      </rPr>
      <t>・</t>
    </r>
    <r>
      <rPr>
        <sz val="10"/>
        <rFont val="ＭＳ Ｐゴシック"/>
        <family val="3"/>
        <charset val="128"/>
      </rPr>
      <t>販売業者向販売及び在庫内訳 /</t>
    </r>
    <rPh sb="22" eb="23">
      <t>ハン</t>
    </rPh>
    <rPh sb="23" eb="24">
      <t>バイ</t>
    </rPh>
    <rPh sb="24" eb="25">
      <t>ギョウ</t>
    </rPh>
    <rPh sb="25" eb="26">
      <t>モノ</t>
    </rPh>
    <rPh sb="26" eb="27">
      <t>ムカイ</t>
    </rPh>
    <phoneticPr fontId="71"/>
  </si>
  <si>
    <t>注：出典は資源エネルギー庁「石油輸入調査」。</t>
    <rPh sb="0" eb="1">
      <t>チュウ</t>
    </rPh>
    <rPh sb="2" eb="4">
      <t>シュッテン</t>
    </rPh>
    <rPh sb="5" eb="7">
      <t>シゲン</t>
    </rPh>
    <rPh sb="12" eb="13">
      <t>チョウ</t>
    </rPh>
    <rPh sb="14" eb="16">
      <t>セキユ</t>
    </rPh>
    <rPh sb="16" eb="18">
      <t>ユニュウ</t>
    </rPh>
    <rPh sb="18" eb="20">
      <t>チョウサ</t>
    </rPh>
    <phoneticPr fontId="9"/>
  </si>
  <si>
    <t xml:space="preserve">         3</t>
  </si>
  <si>
    <t xml:space="preserve">         2</t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</si>
  <si>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</si>
  <si>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</si>
  <si>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</si>
  <si>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</si>
  <si>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</si>
  <si>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</si>
  <si>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</si>
  <si>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4</t>
  </si>
  <si>
    <t xml:space="preserve">        10～12</t>
  </si>
  <si>
    <t xml:space="preserve">         4～ 6</t>
  </si>
  <si>
    <t>Oil Producer Country's Government</t>
  </si>
  <si>
    <t>American Independence</t>
  </si>
  <si>
    <t>Majors</t>
  </si>
  <si>
    <t>メジャーズ</t>
  </si>
  <si>
    <t>（単位：kl／Unit：kl）</t>
    <rPh sb="1" eb="3">
      <t>タンイ</t>
    </rPh>
    <phoneticPr fontId="9"/>
  </si>
  <si>
    <t>スポット契約</t>
    <rPh sb="4" eb="6">
      <t>ケイヤク</t>
    </rPh>
    <phoneticPr fontId="9"/>
  </si>
  <si>
    <t>長期契約</t>
    <rPh sb="0" eb="2">
      <t>チョウキ</t>
    </rPh>
    <rPh sb="2" eb="4">
      <t>ケイヤク</t>
    </rPh>
    <phoneticPr fontId="9"/>
  </si>
  <si>
    <t xml:space="preserve">スポット比率   </t>
  </si>
  <si>
    <t xml:space="preserve">合計             </t>
  </si>
  <si>
    <t>平均　　API度</t>
    <rPh sb="7" eb="8">
      <t>ド</t>
    </rPh>
    <phoneticPr fontId="9"/>
  </si>
  <si>
    <r>
      <t>CIF総額（千ドル）                                        Value（CIF）(10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＄）</t>
    </r>
    <rPh sb="3" eb="5">
      <t>ソウガク</t>
    </rPh>
    <rPh sb="6" eb="7">
      <t>セン</t>
    </rPh>
    <phoneticPr fontId="9"/>
  </si>
  <si>
    <t>年・期・月</t>
    <rPh sb="0" eb="1">
      <t>ネン</t>
    </rPh>
    <rPh sb="2" eb="3">
      <t>キ</t>
    </rPh>
    <rPh sb="4" eb="5">
      <t>ツキ</t>
    </rPh>
    <phoneticPr fontId="9"/>
  </si>
  <si>
    <t>注2：2社以下の集計金額に係る箇所は、秘匿措置（X）を講じている。</t>
    <rPh sb="0" eb="1">
      <t>チュウ</t>
    </rPh>
    <rPh sb="4" eb="7">
      <t>シャイカ</t>
    </rPh>
    <rPh sb="8" eb="10">
      <t>シュウケイ</t>
    </rPh>
    <rPh sb="10" eb="12">
      <t>キンガク</t>
    </rPh>
    <rPh sb="13" eb="14">
      <t>カカ</t>
    </rPh>
    <rPh sb="15" eb="17">
      <t>カショ</t>
    </rPh>
    <rPh sb="19" eb="21">
      <t>ヒトク</t>
    </rPh>
    <rPh sb="21" eb="23">
      <t>ソチ</t>
    </rPh>
    <rPh sb="27" eb="28">
      <t>コウ</t>
    </rPh>
    <phoneticPr fontId="9"/>
  </si>
  <si>
    <t>注1：出典は資源エネルギー庁「石油輸入調査」。</t>
    <rPh sb="0" eb="1">
      <t>チュウ</t>
    </rPh>
    <rPh sb="3" eb="5">
      <t>シュッテン</t>
    </rPh>
    <rPh sb="6" eb="8">
      <t>シゲン</t>
    </rPh>
    <rPh sb="13" eb="14">
      <t>チョウ</t>
    </rPh>
    <rPh sb="15" eb="17">
      <t>セキユ</t>
    </rPh>
    <rPh sb="17" eb="19">
      <t>ユニュウ</t>
    </rPh>
    <rPh sb="19" eb="21">
      <t>チョウサ</t>
    </rPh>
    <phoneticPr fontId="9"/>
  </si>
  <si>
    <t>Others</t>
  </si>
  <si>
    <t>その他</t>
  </si>
  <si>
    <t>X</t>
  </si>
  <si>
    <t>合　　　　計</t>
    <rPh sb="0" eb="1">
      <t>ゴウ</t>
    </rPh>
    <rPh sb="5" eb="6">
      <t>ケイ</t>
    </rPh>
    <phoneticPr fontId="9"/>
  </si>
  <si>
    <t>国名</t>
    <rPh sb="0" eb="1">
      <t>クニ</t>
    </rPh>
    <rPh sb="1" eb="2">
      <t>ナ</t>
    </rPh>
    <phoneticPr fontId="9"/>
  </si>
  <si>
    <t>区分</t>
    <rPh sb="0" eb="2">
      <t>クブン</t>
    </rPh>
    <phoneticPr fontId="9"/>
  </si>
  <si>
    <t>国名</t>
    <rPh sb="0" eb="1">
      <t>クニ</t>
    </rPh>
    <rPh sb="1" eb="2">
      <t>メイ</t>
    </rPh>
    <phoneticPr fontId="9"/>
  </si>
  <si>
    <t>保険料総額</t>
    <rPh sb="0" eb="3">
      <t>ホケンリョウ</t>
    </rPh>
    <rPh sb="3" eb="5">
      <t>ソウガク</t>
    </rPh>
    <phoneticPr fontId="9"/>
  </si>
  <si>
    <t>運賃総額</t>
    <rPh sb="0" eb="2">
      <t>ウンチン</t>
    </rPh>
    <rPh sb="2" eb="4">
      <t>ソウガク</t>
    </rPh>
    <phoneticPr fontId="9"/>
  </si>
  <si>
    <t>船積数量</t>
    <rPh sb="0" eb="1">
      <t>フネ</t>
    </rPh>
    <rPh sb="1" eb="2">
      <t>ツミ</t>
    </rPh>
    <rPh sb="2" eb="4">
      <t>スウリョウ</t>
    </rPh>
    <phoneticPr fontId="9"/>
  </si>
  <si>
    <t>注2：2社以下の集計数量に係る箇所は、秘匿措置（X）を講じている。</t>
    <rPh sb="0" eb="1">
      <t>チュウ</t>
    </rPh>
    <rPh sb="4" eb="7">
      <t>シャイカ</t>
    </rPh>
    <rPh sb="8" eb="10">
      <t>シュウケイ</t>
    </rPh>
    <rPh sb="10" eb="12">
      <t>スウリョウ</t>
    </rPh>
    <rPh sb="13" eb="14">
      <t>カカ</t>
    </rPh>
    <rPh sb="15" eb="17">
      <t>カショ</t>
    </rPh>
    <rPh sb="19" eb="21">
      <t>ヒトク</t>
    </rPh>
    <rPh sb="21" eb="23">
      <t>ソチ</t>
    </rPh>
    <rPh sb="27" eb="28">
      <t>コウ</t>
    </rPh>
    <phoneticPr fontId="9"/>
  </si>
  <si>
    <t>合　　　　計</t>
  </si>
  <si>
    <t>注5：C重油は低硫黄C重油の輸入価格。</t>
    <rPh sb="0" eb="1">
      <t>チュウ</t>
    </rPh>
    <rPh sb="4" eb="6">
      <t>ジュウユ</t>
    </rPh>
    <rPh sb="7" eb="10">
      <t>テイイオウ</t>
    </rPh>
    <rPh sb="11" eb="13">
      <t>ジュウユ</t>
    </rPh>
    <rPh sb="14" eb="16">
      <t>ユニュウ</t>
    </rPh>
    <rPh sb="16" eb="18">
      <t>カカク</t>
    </rPh>
    <phoneticPr fontId="9"/>
  </si>
  <si>
    <t>注4：A重油は農林漁業用の輸入価格。</t>
    <rPh sb="0" eb="1">
      <t>チュウ</t>
    </rPh>
    <rPh sb="4" eb="6">
      <t>ジュウユ</t>
    </rPh>
    <rPh sb="7" eb="9">
      <t>ノウリン</t>
    </rPh>
    <rPh sb="9" eb="12">
      <t>ギョギョウヨウ</t>
    </rPh>
    <rPh sb="13" eb="15">
      <t>ユニュウ</t>
    </rPh>
    <rPh sb="15" eb="17">
      <t>カカク</t>
    </rPh>
    <phoneticPr fontId="9"/>
  </si>
  <si>
    <t>注3：ナフサは石化用ナフサの輸入価格。</t>
    <rPh sb="0" eb="1">
      <t>チュウ</t>
    </rPh>
    <rPh sb="7" eb="9">
      <t>セッカ</t>
    </rPh>
    <rPh sb="9" eb="10">
      <t>ヨウ</t>
    </rPh>
    <rPh sb="14" eb="16">
      <t>ユニュウ</t>
    </rPh>
    <rPh sb="16" eb="18">
      <t>カカク</t>
    </rPh>
    <phoneticPr fontId="9"/>
  </si>
  <si>
    <t>注1：出典は財務省貿易統計。</t>
    <rPh sb="0" eb="1">
      <t>チュウ</t>
    </rPh>
    <rPh sb="3" eb="5">
      <t>シュッテン</t>
    </rPh>
    <rPh sb="6" eb="9">
      <t>ザイムショウ</t>
    </rPh>
    <rPh sb="9" eb="11">
      <t>ボウエキ</t>
    </rPh>
    <rPh sb="11" eb="13">
      <t>トウケイ</t>
    </rPh>
    <phoneticPr fontId="9"/>
  </si>
  <si>
    <t>液化天然ガス   　　　　　　　　　　　　　　LNG</t>
    <rPh sb="0" eb="2">
      <t>エキカ</t>
    </rPh>
    <rPh sb="2" eb="4">
      <t>テンネン</t>
    </rPh>
    <phoneticPr fontId="9"/>
  </si>
  <si>
    <t>液化石油ガス   　　　　　　　　　　　　　　LPG</t>
    <rPh sb="0" eb="2">
      <t>エキカ</t>
    </rPh>
    <rPh sb="2" eb="4">
      <t>セキユ</t>
    </rPh>
    <phoneticPr fontId="9"/>
  </si>
  <si>
    <t>Ｃ重油   　　　　　　　　　　 Fuel Oil C</t>
    <rPh sb="1" eb="3">
      <t>ジュウユ</t>
    </rPh>
    <phoneticPr fontId="9"/>
  </si>
  <si>
    <t>Ａ重油　　　　　　　　　　　 Fuel Oil A</t>
    <rPh sb="1" eb="3">
      <t>ジュウユ</t>
    </rPh>
    <phoneticPr fontId="9"/>
  </si>
  <si>
    <t>原油     　　　　　　　　　　　　　　　　　　　　　　　　　　　　　　　　　　Crude Oil</t>
    <rPh sb="0" eb="2">
      <t>ゲンユ</t>
    </rPh>
    <phoneticPr fontId="9"/>
  </si>
  <si>
    <t>年  月</t>
    <rPh sb="0" eb="1">
      <t>ネン</t>
    </rPh>
    <rPh sb="3" eb="4">
      <t>ツキ</t>
    </rPh>
    <phoneticPr fontId="9"/>
  </si>
  <si>
    <t>２．石油輸入価格推移 / Customs Clearance Prices of Crude Oil and Petroleum Products(CIF)</t>
    <rPh sb="2" eb="3">
      <t>イシ</t>
    </rPh>
    <rPh sb="3" eb="4">
      <t>ユ</t>
    </rPh>
    <rPh sb="4" eb="5">
      <t>ユ</t>
    </rPh>
    <rPh sb="5" eb="6">
      <t>イリ</t>
    </rPh>
    <rPh sb="6" eb="7">
      <t>アタイ</t>
    </rPh>
    <rPh sb="7" eb="8">
      <t>カク</t>
    </rPh>
    <rPh sb="8" eb="10">
      <t>スイイ</t>
    </rPh>
    <phoneticPr fontId="9"/>
  </si>
  <si>
    <t>注2：資源エネルギー庁調べ。</t>
    <rPh sb="0" eb="1">
      <t>チュウ</t>
    </rPh>
    <rPh sb="3" eb="5">
      <t>シゲン</t>
    </rPh>
    <rPh sb="5" eb="11">
      <t>エネルギーチョウ</t>
    </rPh>
    <rPh sb="11" eb="12">
      <t>シラ</t>
    </rPh>
    <phoneticPr fontId="9"/>
  </si>
  <si>
    <t>注1：原油の製品換算は原油量に0.95を乗じたものである。</t>
    <rPh sb="0" eb="1">
      <t>チュウ</t>
    </rPh>
    <rPh sb="3" eb="5">
      <t>ゲンユ</t>
    </rPh>
    <rPh sb="6" eb="8">
      <t>セイヒン</t>
    </rPh>
    <rPh sb="8" eb="10">
      <t>カンサン</t>
    </rPh>
    <rPh sb="11" eb="13">
      <t>ゲンユ</t>
    </rPh>
    <rPh sb="13" eb="14">
      <t>リョウ</t>
    </rPh>
    <rPh sb="20" eb="21">
      <t>ジョウ</t>
    </rPh>
    <phoneticPr fontId="9"/>
  </si>
  <si>
    <t>製品
 Products</t>
    <rPh sb="0" eb="2">
      <t>セイヒン</t>
    </rPh>
    <phoneticPr fontId="9"/>
  </si>
  <si>
    <t>原油
Crude  Oil</t>
    <rPh sb="0" eb="2">
      <t>ゲンユ</t>
    </rPh>
    <phoneticPr fontId="9"/>
  </si>
  <si>
    <t>計   Total</t>
    <rPh sb="0" eb="1">
      <t>ケイ</t>
    </rPh>
    <phoneticPr fontId="9"/>
  </si>
  <si>
    <t>合計   Total</t>
    <rPh sb="0" eb="2">
      <t>ゴウケイ</t>
    </rPh>
    <phoneticPr fontId="9"/>
  </si>
  <si>
    <t>産油国共同備蓄     Joint oil storage projects</t>
    <rPh sb="0" eb="3">
      <t>サンユコク</t>
    </rPh>
    <rPh sb="3" eb="5">
      <t>キョウドウ</t>
    </rPh>
    <rPh sb="5" eb="7">
      <t>ビチク</t>
    </rPh>
    <phoneticPr fontId="9"/>
  </si>
  <si>
    <t>国家備蓄          Government</t>
    <rPh sb="0" eb="2">
      <t>コッカ</t>
    </rPh>
    <rPh sb="2" eb="4">
      <t>ビチク</t>
    </rPh>
    <phoneticPr fontId="9"/>
  </si>
  <si>
    <t>民間備蓄   Private</t>
    <rPh sb="0" eb="2">
      <t>ミンカン</t>
    </rPh>
    <rPh sb="2" eb="4">
      <t>ビチク</t>
    </rPh>
    <phoneticPr fontId="9"/>
  </si>
  <si>
    <t>(単位：万kl/Unit:10 thousand kl)</t>
    <rPh sb="1" eb="3">
      <t>タンイ</t>
    </rPh>
    <rPh sb="4" eb="5">
      <t>マン</t>
    </rPh>
    <phoneticPr fontId="9"/>
  </si>
  <si>
    <t>１．石油備蓄量推移 / Changes in Oil Stock</t>
    <rPh sb="2" eb="3">
      <t>イシ</t>
    </rPh>
    <rPh sb="3" eb="4">
      <t>ユ</t>
    </rPh>
    <rPh sb="4" eb="6">
      <t>ビチク</t>
    </rPh>
    <rPh sb="6" eb="7">
      <t>リョウ</t>
    </rPh>
    <rPh sb="7" eb="8">
      <t>スイ</t>
    </rPh>
    <rPh sb="8" eb="9">
      <t>ウツリ</t>
    </rPh>
    <phoneticPr fontId="9"/>
  </si>
  <si>
    <t>料</t>
    <rPh sb="0" eb="1">
      <t>リョウ</t>
    </rPh>
    <phoneticPr fontId="9"/>
  </si>
  <si>
    <t>資</t>
    <rPh sb="0" eb="1">
      <t>シ</t>
    </rPh>
    <phoneticPr fontId="9"/>
  </si>
  <si>
    <t>考</t>
    <rPh sb="0" eb="1">
      <t>コウ</t>
    </rPh>
    <phoneticPr fontId="9"/>
  </si>
  <si>
    <t>参</t>
    <rPh sb="0" eb="1">
      <t>サン</t>
    </rPh>
    <phoneticPr fontId="9"/>
  </si>
  <si>
    <t>バーレーン</t>
  </si>
  <si>
    <t>Bahrain</t>
  </si>
  <si>
    <t>C.Y. 2017</t>
  </si>
  <si>
    <t>ガーナ</t>
  </si>
  <si>
    <t>モザンビーク</t>
  </si>
  <si>
    <t>Ghana</t>
  </si>
  <si>
    <t>Mozambique</t>
  </si>
  <si>
    <t>ｶｻﾞﾌｽﾀﾝ計</t>
  </si>
  <si>
    <t>ﾊﾞｰﾚｰﾝ_x000D_
Bahrain</t>
  </si>
  <si>
    <t>ﾑﾊﾞﾗｽ･ｸﾙｰﾄﾞ</t>
  </si>
  <si>
    <t>WTIﾐｯﾄﾞﾗﾝﾄﾞ</t>
  </si>
  <si>
    <t>ｺﾛﾝﾋﾞｱ計</t>
  </si>
  <si>
    <t>ﾏｰｽﾞ</t>
  </si>
  <si>
    <t>ﾊﾞｯｹﾝ</t>
  </si>
  <si>
    <t>ｻｳｽ･ﾌﾞﾚﾝﾄﾞ</t>
  </si>
  <si>
    <t>ｶﾞｰﾅ_x000D_
Ghana</t>
  </si>
  <si>
    <t>ﾃﾝ･ﾌﾞﾚﾝﾄﾞ</t>
  </si>
  <si>
    <t>ﾓｻﾞﾝﾋﾞｰｸ_x000D_
Mozambique</t>
  </si>
  <si>
    <t>ガボン_x000D_
Gabon</t>
  </si>
  <si>
    <t>マーシャル_x000D_
Marshall</t>
  </si>
  <si>
    <t>注2：原油（ドル／バレル）は石油連盟「石油資料月報」による。</t>
    <rPh sb="0" eb="1">
      <t>チュウ</t>
    </rPh>
    <rPh sb="3" eb="5">
      <t>ゲンユ</t>
    </rPh>
    <rPh sb="14" eb="16">
      <t>セキユ</t>
    </rPh>
    <rPh sb="16" eb="18">
      <t>レンメイ</t>
    </rPh>
    <rPh sb="19" eb="21">
      <t>セキユ</t>
    </rPh>
    <rPh sb="21" eb="23">
      <t>シリョウ</t>
    </rPh>
    <rPh sb="23" eb="25">
      <t>ゲッポウ</t>
    </rPh>
    <phoneticPr fontId="9"/>
  </si>
  <si>
    <t>→</t>
    <phoneticPr fontId="9"/>
  </si>
  <si>
    <t>(単位：kl/Unit：kl)</t>
    <phoneticPr fontId="9"/>
  </si>
  <si>
    <t xml:space="preserve">- </t>
  </si>
  <si>
    <t>備蓄日数
 Days</t>
    <rPh sb="0" eb="2">
      <t>ビチク</t>
    </rPh>
    <rPh sb="2" eb="4">
      <t>ニッスウ</t>
    </rPh>
    <phoneticPr fontId="9"/>
  </si>
  <si>
    <t>製品換算
Products Equivalent</t>
    <rPh sb="0" eb="2">
      <t>セイヒン</t>
    </rPh>
    <rPh sb="2" eb="4">
      <t>カンサン</t>
    </rPh>
    <phoneticPr fontId="9"/>
  </si>
  <si>
    <t>備蓄日数
Days</t>
    <rPh sb="0" eb="2">
      <t>ビチク</t>
    </rPh>
    <rPh sb="2" eb="4">
      <t>ニッスウ</t>
    </rPh>
    <phoneticPr fontId="9"/>
  </si>
  <si>
    <t>製品換算 
Products Equivalent</t>
    <rPh sb="0" eb="2">
      <t>セイヒン</t>
    </rPh>
    <rPh sb="2" eb="4">
      <t>カンサン</t>
    </rPh>
    <phoneticPr fontId="9"/>
  </si>
  <si>
    <t>C.Y. 2018</t>
  </si>
  <si>
    <t>タンザニア</t>
  </si>
  <si>
    <t>Tanzania</t>
  </si>
  <si>
    <t>ﾐﾘ･ﾗｲﾄ</t>
  </si>
  <si>
    <t>ｻｳｽ･ﾊﾟｰｽ･
ｺﾝﾃﾞﾝｾｰﾄ</t>
    <phoneticPr fontId="30"/>
  </si>
  <si>
    <t>ｼｬﾙｼﾞｬ･
ｺﾝﾃﾞﾝｾｰﾄ</t>
    <phoneticPr fontId="30"/>
  </si>
  <si>
    <t>ｳﾑﾙﾙ</t>
  </si>
  <si>
    <t>ﾎﾜｲﾄ･ｸﾘﾌ</t>
  </si>
  <si>
    <t>ﾀﾝｻﾞﾆｱ_x000D_
Tanzania</t>
  </si>
  <si>
    <t>ｸﾛﾌﾞ</t>
  </si>
  <si>
    <t>ｵﾛﾑﾍﾞﾝﾄﾞ</t>
  </si>
  <si>
    <t>ｵｰｽﾄﾗﾘｱ（つづき）</t>
  </si>
  <si>
    <t>Feb.</t>
    <phoneticPr fontId="30"/>
  </si>
  <si>
    <t>Mar.</t>
    <phoneticPr fontId="30"/>
  </si>
  <si>
    <t>Apr.</t>
    <phoneticPr fontId="30"/>
  </si>
  <si>
    <t>Jun.</t>
    <phoneticPr fontId="30"/>
  </si>
  <si>
    <t>Jul.</t>
    <phoneticPr fontId="30"/>
  </si>
  <si>
    <t>Aug.</t>
    <phoneticPr fontId="30"/>
  </si>
  <si>
    <t>Sep.</t>
    <phoneticPr fontId="30"/>
  </si>
  <si>
    <t>Oct.</t>
    <phoneticPr fontId="30"/>
  </si>
  <si>
    <t>Nov.</t>
    <phoneticPr fontId="30"/>
  </si>
  <si>
    <t>Dec.</t>
    <phoneticPr fontId="30"/>
  </si>
  <si>
    <t>（単位：kl、アスファルト以降：ｔ/Unit:kl,  from Asphalt onward is ton)</t>
    <rPh sb="13" eb="15">
      <t>イコウ</t>
    </rPh>
    <phoneticPr fontId="7"/>
  </si>
  <si>
    <t xml:space="preserve">May </t>
    <phoneticPr fontId="9"/>
  </si>
  <si>
    <t>（単位：ｋｌ，アスファルト以降：ｔ／Ｕｎｉｔ：ｋｌ，from Asphalt onward is ton）</t>
    <rPh sb="13" eb="15">
      <t>イコウ</t>
    </rPh>
    <phoneticPr fontId="9"/>
  </si>
  <si>
    <t>オーストリア_x000D_
Austria</t>
  </si>
  <si>
    <t>ボリビア_x000D_
Bolivia</t>
  </si>
  <si>
    <t>Year                &amp; Month</t>
  </si>
  <si>
    <t>May</t>
  </si>
  <si>
    <t>Note1: Products Equivalent = Crude Oil * 0.95</t>
  </si>
  <si>
    <t>Note2: The source is Agency for Natural Resources and Energy.</t>
  </si>
  <si>
    <t>ナフサ   　　　　　　　　　　　　　　　　　　　　　　　　　　　　　　　　　　　　　　　　　Naphtha</t>
  </si>
  <si>
    <t>Year                                  &amp; Month</t>
  </si>
  <si>
    <t>Note1: The source is Ministry of Finance.</t>
  </si>
  <si>
    <t>Note2: Numeric Value of $/barrel by Petroleum Association of Japan.</t>
  </si>
  <si>
    <t>Note3: The import price of naphtha is for petrochemistry.</t>
  </si>
  <si>
    <t>Note4: The import price of fuel oil A is for agriculture,forestry and fishery.</t>
  </si>
  <si>
    <t>Note5: The import price of fuel oil C shows the price of  low sulfur spec.</t>
  </si>
  <si>
    <t>平均　　硫黄分</t>
    <phoneticPr fontId="9"/>
  </si>
  <si>
    <t xml:space="preserve">長期契約   </t>
    <phoneticPr fontId="9"/>
  </si>
  <si>
    <t>スポット契約</t>
    <phoneticPr fontId="9"/>
  </si>
  <si>
    <t>Total</t>
    <phoneticPr fontId="9"/>
  </si>
  <si>
    <t>Spot Ratio
(%)</t>
    <phoneticPr fontId="9"/>
  </si>
  <si>
    <t>Term Contract</t>
    <phoneticPr fontId="9"/>
  </si>
  <si>
    <t>Spot Contract</t>
    <phoneticPr fontId="9"/>
  </si>
  <si>
    <t>Average Sulfur
（ｗｔ%）</t>
    <phoneticPr fontId="9"/>
  </si>
  <si>
    <t>C.Y.     2016</t>
    <phoneticPr fontId="9"/>
  </si>
  <si>
    <t>C.Y.     2017</t>
    <phoneticPr fontId="9"/>
  </si>
  <si>
    <t>C.Y.     2018</t>
    <phoneticPr fontId="9"/>
  </si>
  <si>
    <t>Q2</t>
    <phoneticPr fontId="9"/>
  </si>
  <si>
    <t>Q3</t>
    <phoneticPr fontId="9"/>
  </si>
  <si>
    <t>Q4</t>
    <phoneticPr fontId="9"/>
  </si>
  <si>
    <t>Mar.</t>
    <phoneticPr fontId="9"/>
  </si>
  <si>
    <t>NOTE：The source is “The oil import survey”by Agency for Natural Resources and Energy.</t>
    <phoneticPr fontId="9"/>
  </si>
  <si>
    <t xml:space="preserve">米系以外の　    独立会社   </t>
    <phoneticPr fontId="9"/>
  </si>
  <si>
    <t>産油国政府</t>
    <phoneticPr fontId="9"/>
  </si>
  <si>
    <t xml:space="preserve">邦系石油
開発会社       </t>
    <phoneticPr fontId="9"/>
  </si>
  <si>
    <t>Non American Independence</t>
    <phoneticPr fontId="9"/>
  </si>
  <si>
    <t>Japanese
 Oil Developer</t>
    <phoneticPr fontId="9"/>
  </si>
  <si>
    <t>参考資料 / Ｒｅｆｅｒｅｎｃｅ</t>
    <rPh sb="0" eb="2">
      <t>サンコウ</t>
    </rPh>
    <rPh sb="2" eb="4">
      <t>シリョウ</t>
    </rPh>
    <phoneticPr fontId="9"/>
  </si>
  <si>
    <t>（５）石油製品月別業態別在庫 / Monthly Inventory of Petroleum Products by Type of Business</t>
    <phoneticPr fontId="9"/>
  </si>
  <si>
    <t>（１）原油契約期間別、月別輸入、ＣＩＦ総額、平均ＡＰＩ度及び平均硫黄分 / Import of Crude Oil, Value（CIF）,Average API　gravity and Average Sulfur by Month and Contract</t>
    <rPh sb="3" eb="5">
      <t>ゲンユ</t>
    </rPh>
    <rPh sb="27" eb="28">
      <t>ド</t>
    </rPh>
    <phoneticPr fontId="9"/>
  </si>
  <si>
    <t>（２）原油供給者区分別、月別輸入 /Import of Crude Oil  by Month and Supplier</t>
    <rPh sb="3" eb="5">
      <t>ゲンユ</t>
    </rPh>
    <phoneticPr fontId="9"/>
  </si>
  <si>
    <t xml:space="preserve">    29　　 </t>
    <phoneticPr fontId="30"/>
  </si>
  <si>
    <t xml:space="preserve">令和 1　　 </t>
    <rPh sb="0" eb="2">
      <t>レイワ</t>
    </rPh>
    <phoneticPr fontId="30"/>
  </si>
  <si>
    <t>C.Y. 2019</t>
  </si>
  <si>
    <t>F.Y. 2019</t>
  </si>
  <si>
    <t xml:space="preserve">         4～ 6</t>
    <phoneticPr fontId="30"/>
  </si>
  <si>
    <t xml:space="preserve">        10～12　 </t>
    <phoneticPr fontId="30"/>
  </si>
  <si>
    <t>Q1  2020</t>
  </si>
  <si>
    <t xml:space="preserve">         2</t>
    <phoneticPr fontId="30"/>
  </si>
  <si>
    <t xml:space="preserve">         4</t>
    <phoneticPr fontId="30"/>
  </si>
  <si>
    <t xml:space="preserve">         6</t>
    <phoneticPr fontId="30"/>
  </si>
  <si>
    <t xml:space="preserve">         7</t>
    <phoneticPr fontId="30"/>
  </si>
  <si>
    <t xml:space="preserve">         8</t>
    <phoneticPr fontId="30"/>
  </si>
  <si>
    <t xml:space="preserve">         9</t>
    <phoneticPr fontId="30"/>
  </si>
  <si>
    <t xml:space="preserve">        10</t>
    <phoneticPr fontId="30"/>
  </si>
  <si>
    <t xml:space="preserve">        11</t>
    <phoneticPr fontId="30"/>
  </si>
  <si>
    <t xml:space="preserve">        12</t>
    <phoneticPr fontId="30"/>
  </si>
  <si>
    <t xml:space="preserve">令和 2年 1月　 </t>
    <phoneticPr fontId="30"/>
  </si>
  <si>
    <t>Jan. 2020</t>
  </si>
  <si>
    <t xml:space="preserve">         3</t>
    <phoneticPr fontId="30"/>
  </si>
  <si>
    <t>カナダ</t>
  </si>
  <si>
    <t>Canada</t>
  </si>
  <si>
    <t xml:space="preserve">    30　　 </t>
    <phoneticPr fontId="30"/>
  </si>
  <si>
    <t>カメルーン</t>
  </si>
  <si>
    <t>Cameroon</t>
  </si>
  <si>
    <t>ﾏﾚｰｼｱ（つづき）</t>
  </si>
  <si>
    <t>ｲﾗﾝ（つづき）</t>
  </si>
  <si>
    <t xml:space="preserve">    30　　 </t>
    <phoneticPr fontId="30"/>
  </si>
  <si>
    <t>ｶﾅﾀﾞ_x000D_
Canada</t>
  </si>
  <si>
    <t>ｺｰﾙﾄﾞ･ﾚｲｸ</t>
  </si>
  <si>
    <t>ﾘﾋﾞｱ計</t>
  </si>
  <si>
    <t>ｶﾒﾙｰﾝ_x000D_
Cameroon</t>
  </si>
  <si>
    <t>ｱﾑﾅ</t>
  </si>
  <si>
    <t>ﾌﾞ･ｱﾃｨﾌﾙ</t>
  </si>
  <si>
    <t>ｴﾎﾞﾒ</t>
  </si>
  <si>
    <t>ｵｸﾞｴﾝｼﾞｮ</t>
  </si>
  <si>
    <t>ﾏﾚｰｼｱ_x000D_
Malaysia</t>
  </si>
  <si>
    <t>石油化学用（つづき）</t>
  </si>
  <si>
    <t>ﾛｰｻﾙﾌｧｰ･
ｺﾝﾃﾞﾝｾｰﾄ</t>
    <phoneticPr fontId="30"/>
  </si>
  <si>
    <t>ﾃﾏﾈ･
ｺﾝﾃﾞﾝｾｰﾄ</t>
    <phoneticPr fontId="30"/>
  </si>
  <si>
    <t>令和</t>
    <rPh sb="0" eb="2">
      <t>レイワ</t>
    </rPh>
    <phoneticPr fontId="30"/>
  </si>
  <si>
    <t xml:space="preserve">Q4  </t>
    <phoneticPr fontId="30"/>
  </si>
  <si>
    <t xml:space="preserve"> 2年</t>
    <rPh sb="2" eb="3">
      <t>ネン</t>
    </rPh>
    <phoneticPr fontId="30"/>
  </si>
  <si>
    <t>Feb.</t>
    <phoneticPr fontId="30"/>
  </si>
  <si>
    <t>Mar.</t>
    <phoneticPr fontId="30"/>
  </si>
  <si>
    <r>
      <t xml:space="preserve"> </t>
    </r>
    <r>
      <rPr>
        <sz val="8"/>
        <rFont val="ＭＳ 明朝"/>
        <family val="1"/>
        <charset val="128"/>
      </rPr>
      <t>11</t>
    </r>
    <r>
      <rPr>
        <sz val="11"/>
        <color theme="1"/>
        <rFont val="ＭＳ Ｐゴシック"/>
        <family val="3"/>
        <charset val="128"/>
        <scheme val="minor"/>
      </rPr>
      <t/>
    </r>
  </si>
  <si>
    <t>Nov.</t>
    <phoneticPr fontId="30"/>
  </si>
  <si>
    <r>
      <t xml:space="preserve"> </t>
    </r>
    <r>
      <rPr>
        <sz val="8"/>
        <rFont val="ＭＳ 明朝"/>
        <family val="1"/>
        <charset val="128"/>
      </rPr>
      <t>12</t>
    </r>
    <r>
      <rPr>
        <sz val="11"/>
        <color theme="1"/>
        <rFont val="ＭＳ Ｐゴシック"/>
        <family val="3"/>
        <charset val="128"/>
        <scheme val="minor"/>
      </rPr>
      <t/>
    </r>
  </si>
  <si>
    <t>C.Y. 2016</t>
    <phoneticPr fontId="30"/>
  </si>
  <si>
    <t>C.Y. 2017</t>
    <phoneticPr fontId="30"/>
  </si>
  <si>
    <t>F.Y. 2019</t>
    <phoneticPr fontId="30"/>
  </si>
  <si>
    <t xml:space="preserve">Q2  </t>
    <phoneticPr fontId="30"/>
  </si>
  <si>
    <t>（１）石油製品需給総括 / Supply and Demand Summary of Petroleum Products</t>
    <phoneticPr fontId="7"/>
  </si>
  <si>
    <t>区　分</t>
    <phoneticPr fontId="7"/>
  </si>
  <si>
    <t>ガソリン</t>
    <phoneticPr fontId="7"/>
  </si>
  <si>
    <t>ナフサ</t>
    <phoneticPr fontId="7"/>
  </si>
  <si>
    <t>ジェット</t>
    <phoneticPr fontId="7"/>
  </si>
  <si>
    <t>灯油</t>
    <phoneticPr fontId="7"/>
  </si>
  <si>
    <t>軽油</t>
    <phoneticPr fontId="7"/>
  </si>
  <si>
    <t>重油</t>
    <phoneticPr fontId="7"/>
  </si>
  <si>
    <t>潤滑油</t>
    <phoneticPr fontId="17"/>
  </si>
  <si>
    <t>アスファルト</t>
    <phoneticPr fontId="17"/>
  </si>
  <si>
    <t>グリース</t>
    <phoneticPr fontId="17"/>
  </si>
  <si>
    <t>パラフィン</t>
    <phoneticPr fontId="17"/>
  </si>
  <si>
    <t>　液化石油ガス</t>
    <phoneticPr fontId="7"/>
  </si>
  <si>
    <t>液化天然ガス</t>
    <phoneticPr fontId="7"/>
  </si>
  <si>
    <t>P・P, P・B</t>
    <phoneticPr fontId="17"/>
  </si>
  <si>
    <t>B・B</t>
    <phoneticPr fontId="7"/>
  </si>
  <si>
    <t>Gas Oil</t>
    <phoneticPr fontId="7"/>
  </si>
  <si>
    <t>Fuel Oil
 Total</t>
    <phoneticPr fontId="7"/>
  </si>
  <si>
    <t>Lubricating
 Oil</t>
    <phoneticPr fontId="7"/>
  </si>
  <si>
    <t>生産（製油所）</t>
    <phoneticPr fontId="7"/>
  </si>
  <si>
    <t>Increase in Quantity by Conversion to Another Product</t>
    <phoneticPr fontId="7"/>
  </si>
  <si>
    <t>Return from Petrochemical Industry</t>
    <phoneticPr fontId="7"/>
  </si>
  <si>
    <t>その他の受入量</t>
    <phoneticPr fontId="7"/>
  </si>
  <si>
    <t>Decrease in Quantity by Conversion to Another Product</t>
    <phoneticPr fontId="7"/>
  </si>
  <si>
    <t xml:space="preserve">Note 1 : Domestic Sales = (Inventory at Start of Year + Total Receipts ) - ( Inventory at  End of Year + Total Shipments except Domestic Sales )  </t>
    <phoneticPr fontId="7"/>
  </si>
  <si>
    <t xml:space="preserve">Note 2 : P・P is Propane・Propylene; P・B is Propane・Butane ; B・B is Butane・Butylene. </t>
    <phoneticPr fontId="7"/>
  </si>
  <si>
    <t>Naphtha</t>
    <phoneticPr fontId="7"/>
  </si>
  <si>
    <t>Jet Fuel</t>
    <phoneticPr fontId="7"/>
  </si>
  <si>
    <t>Fuel Oil A</t>
    <phoneticPr fontId="7"/>
  </si>
  <si>
    <t>Fuel Oil              B･C</t>
    <phoneticPr fontId="7"/>
  </si>
  <si>
    <t>LPG</t>
    <phoneticPr fontId="7"/>
  </si>
  <si>
    <t>ＬＮＧ</t>
    <phoneticPr fontId="7"/>
  </si>
  <si>
    <t>製油所在庫</t>
    <phoneticPr fontId="7"/>
  </si>
  <si>
    <t>製造・輸入業者在庫</t>
    <phoneticPr fontId="7"/>
  </si>
  <si>
    <t>Total Receipts</t>
    <phoneticPr fontId="7"/>
  </si>
  <si>
    <t>輸入</t>
    <phoneticPr fontId="7"/>
  </si>
  <si>
    <t>品種振替による増量</t>
    <phoneticPr fontId="7"/>
  </si>
  <si>
    <t>Total Shipments</t>
    <phoneticPr fontId="7"/>
  </si>
  <si>
    <t>輸出</t>
    <phoneticPr fontId="7"/>
  </si>
  <si>
    <t>自家消費</t>
    <phoneticPr fontId="7"/>
  </si>
  <si>
    <t>その他の払出量</t>
    <phoneticPr fontId="7"/>
  </si>
  <si>
    <t xml:space="preserve">Inventory at End of Year </t>
    <phoneticPr fontId="7"/>
  </si>
  <si>
    <t>注 2： Ｐ・Ｐ＝プロパン・プロピレン、Ｐ・Ｂ＝プロパン・ブタン、プロピレン・ブチレン等プロパン、プロピレンを主成分とするもの。</t>
    <phoneticPr fontId="44"/>
  </si>
  <si>
    <t>　　　  Ｂ・Ｂ＝ブタン・ブチレンを主成分とするもの。</t>
    <phoneticPr fontId="44"/>
  </si>
  <si>
    <t xml:space="preserve">      Receipt and Shipment of Petroleum Products by Manufacturers and Importers</t>
    <phoneticPr fontId="17"/>
  </si>
  <si>
    <t>Lubricating
 Oil</t>
    <phoneticPr fontId="17"/>
  </si>
  <si>
    <t>生産部門よりの受入</t>
    <phoneticPr fontId="17"/>
  </si>
  <si>
    <t>輸出</t>
    <phoneticPr fontId="17"/>
  </si>
  <si>
    <t xml:space="preserve">品種振替による減量  </t>
    <phoneticPr fontId="17"/>
  </si>
  <si>
    <t>Decrease in Quantity by Conversion to Another Product</t>
    <phoneticPr fontId="17"/>
  </si>
  <si>
    <t xml:space="preserve">自家消費  </t>
    <phoneticPr fontId="17"/>
  </si>
  <si>
    <t>年末在庫</t>
    <phoneticPr fontId="17"/>
  </si>
  <si>
    <t>　液化石油ガス</t>
    <phoneticPr fontId="17"/>
  </si>
  <si>
    <t>Fuel Oil
 B･C</t>
    <phoneticPr fontId="7"/>
  </si>
  <si>
    <t>年初在庫　　　</t>
    <phoneticPr fontId="17"/>
  </si>
  <si>
    <t>品種振替による増量</t>
    <phoneticPr fontId="17"/>
  </si>
  <si>
    <t>Increase in Quantity by Conversion to Another Product</t>
    <phoneticPr fontId="17"/>
  </si>
  <si>
    <t>Other Received</t>
    <phoneticPr fontId="17"/>
  </si>
  <si>
    <t>Sales to Consumers, Wholesalers and Retailers</t>
    <phoneticPr fontId="17"/>
  </si>
  <si>
    <t xml:space="preserve">Sales or Loans to Manufacturers and Importers </t>
    <phoneticPr fontId="17"/>
  </si>
  <si>
    <t>注： Ｐ・Ｐ＝プロパン・プロピレン、Ｐ・Ｂ＝プロパン・ブタン、プロピレン・ブチレン等プロパン、プロピレンを主成分とするもの。</t>
    <phoneticPr fontId="44"/>
  </si>
  <si>
    <t xml:space="preserve">Note : P・P is Propane・Propylene; P・B is Propane・Butane ; B・B is Butane・Butylene. </t>
    <phoneticPr fontId="7"/>
  </si>
  <si>
    <t xml:space="preserve">（３）石油製品国内向月別販売 / Domestic Sales of Petroleum Products by Month </t>
    <phoneticPr fontId="7"/>
  </si>
  <si>
    <t xml:space="preserve">Year,           Quarter                             &amp; Month 
</t>
    <phoneticPr fontId="7"/>
  </si>
  <si>
    <t>年・期・月</t>
    <phoneticPr fontId="7"/>
  </si>
  <si>
    <t>Fuel Oil Total</t>
    <phoneticPr fontId="7"/>
  </si>
  <si>
    <r>
      <rPr>
        <sz val="8"/>
        <rFont val="ＭＳ 明朝"/>
        <family val="1"/>
        <charset val="128"/>
      </rPr>
      <t>11</t>
    </r>
    <r>
      <rPr>
        <sz val="11"/>
        <color theme="1"/>
        <rFont val="ＭＳ Ｐゴシック"/>
        <family val="3"/>
        <charset val="128"/>
        <scheme val="minor"/>
      </rPr>
      <t/>
    </r>
    <phoneticPr fontId="30"/>
  </si>
  <si>
    <r>
      <rPr>
        <sz val="8"/>
        <rFont val="ＭＳ 明朝"/>
        <family val="1"/>
        <charset val="128"/>
      </rPr>
      <t>12</t>
    </r>
    <r>
      <rPr>
        <sz val="11"/>
        <color theme="1"/>
        <rFont val="ＭＳ Ｐゴシック"/>
        <family val="3"/>
        <charset val="128"/>
        <scheme val="minor"/>
      </rPr>
      <t/>
    </r>
    <phoneticPr fontId="30"/>
  </si>
  <si>
    <t>　　  Ｂ・Ｂ＝ブタン・ブチレンを主成分とするもの。</t>
    <phoneticPr fontId="44"/>
  </si>
  <si>
    <t>　液化石油ガス</t>
    <phoneticPr fontId="60"/>
  </si>
  <si>
    <t>29</t>
    <phoneticPr fontId="30"/>
  </si>
  <si>
    <t>（単位：ｋｌ，アスファルト以降：ｔ／Ｕｎｉｔ：ｋｌ，from Asphalt onward is ton）</t>
  </si>
  <si>
    <r>
      <rPr>
        <sz val="8"/>
        <rFont val="ＭＳ Ｐ明朝"/>
        <family val="1"/>
        <charset val="128"/>
      </rPr>
      <t>オランダ</t>
    </r>
    <r>
      <rPr>
        <sz val="7"/>
        <rFont val="ＭＳ Ｐ明朝"/>
        <family val="1"/>
        <charset val="128"/>
      </rPr>
      <t>_x000D_
Netherlands</t>
    </r>
    <phoneticPr fontId="30"/>
  </si>
  <si>
    <t>Jun.</t>
    <phoneticPr fontId="30"/>
  </si>
  <si>
    <t>Asia</t>
  </si>
  <si>
    <t>South America</t>
  </si>
  <si>
    <t>バヌアツ_x000D_
Vanuatu</t>
  </si>
  <si>
    <t>ソロモン_x000D_
Solomon Islands</t>
  </si>
  <si>
    <t>アゼルバイジャン_x000D_
Azerbaijan</t>
  </si>
  <si>
    <t>ラトビア_x000D_
Latvia</t>
  </si>
  <si>
    <t>ジャマイカ_x000D_
Jamaica</t>
  </si>
  <si>
    <t>アスファルト（つづき）</t>
  </si>
  <si>
    <t>パラグアイ_x000D_
Paraguay</t>
  </si>
  <si>
    <t xml:space="preserve">Monthly Sales to Consumers, Wholesalers and Retailers of Petroleum Products by Manufacturers and Importers    </t>
    <phoneticPr fontId="7"/>
  </si>
  <si>
    <t>30</t>
    <phoneticPr fontId="30"/>
  </si>
  <si>
    <t>C.Y. 2018</t>
    <phoneticPr fontId="30"/>
  </si>
  <si>
    <t xml:space="preserve">      Monthly Inventory and Sales to Consumers, Wholesalers and Retailers by Manufacturers and Importers </t>
    <phoneticPr fontId="71"/>
  </si>
  <si>
    <t xml:space="preserve">  (単位：kl/Unit:kl)</t>
    <phoneticPr fontId="71"/>
  </si>
  <si>
    <t>区　分</t>
    <phoneticPr fontId="71"/>
  </si>
  <si>
    <t>計</t>
    <phoneticPr fontId="71"/>
  </si>
  <si>
    <t>Total</t>
    <phoneticPr fontId="71"/>
  </si>
  <si>
    <t>ガ</t>
    <phoneticPr fontId="71"/>
  </si>
  <si>
    <t>自動車用高級</t>
    <phoneticPr fontId="71"/>
  </si>
  <si>
    <t xml:space="preserve">    Premium Gasoline </t>
    <phoneticPr fontId="71"/>
  </si>
  <si>
    <t>Sale</t>
    <phoneticPr fontId="71"/>
  </si>
  <si>
    <t>自動車用並級</t>
    <phoneticPr fontId="71"/>
  </si>
  <si>
    <t xml:space="preserve">    Regular Gasoline </t>
    <phoneticPr fontId="71"/>
  </si>
  <si>
    <t>ソ</t>
    <phoneticPr fontId="71"/>
  </si>
  <si>
    <t xml:space="preserve">    Others </t>
    <phoneticPr fontId="71"/>
  </si>
  <si>
    <t>リ</t>
    <phoneticPr fontId="71"/>
  </si>
  <si>
    <t>末在庫</t>
    <phoneticPr fontId="71"/>
  </si>
  <si>
    <t>Inventory</t>
    <phoneticPr fontId="71"/>
  </si>
  <si>
    <t>ン</t>
    <phoneticPr fontId="71"/>
  </si>
  <si>
    <t>ナ</t>
    <phoneticPr fontId="71"/>
  </si>
  <si>
    <t>石油化学用</t>
    <phoneticPr fontId="71"/>
  </si>
  <si>
    <t xml:space="preserve">    Petrochemical Use</t>
    <phoneticPr fontId="71"/>
  </si>
  <si>
    <t>フ</t>
    <phoneticPr fontId="71"/>
  </si>
  <si>
    <t>サ</t>
    <phoneticPr fontId="71"/>
  </si>
  <si>
    <t>ガソリンエンジン油</t>
    <phoneticPr fontId="71"/>
  </si>
  <si>
    <t xml:space="preserve">    Gasoline Engine Oil</t>
    <phoneticPr fontId="71"/>
  </si>
  <si>
    <t xml:space="preserve">    Diesel Engine Oil</t>
    <phoneticPr fontId="71"/>
  </si>
  <si>
    <t>そ の 他 車 両 用</t>
    <phoneticPr fontId="71"/>
  </si>
  <si>
    <t xml:space="preserve">    Other Lubricating Oil for Automobile</t>
    <phoneticPr fontId="71"/>
  </si>
  <si>
    <t>船舶エ ン ジ ン油</t>
    <phoneticPr fontId="71"/>
  </si>
  <si>
    <t xml:space="preserve">    Marine Diesel Engine Oil</t>
    <phoneticPr fontId="71"/>
  </si>
  <si>
    <t>機　　　械　　　油</t>
    <phoneticPr fontId="71"/>
  </si>
  <si>
    <t xml:space="preserve">    Mechanical Oil</t>
    <phoneticPr fontId="71"/>
  </si>
  <si>
    <t>金　属　加　工　油</t>
    <phoneticPr fontId="71"/>
  </si>
  <si>
    <t xml:space="preserve">    Electrical Insulating Oil</t>
    <phoneticPr fontId="71"/>
  </si>
  <si>
    <t xml:space="preserve">    Other Specific Lubricating Oil</t>
    <phoneticPr fontId="71"/>
  </si>
  <si>
    <t xml:space="preserve">           2</t>
    <phoneticPr fontId="30"/>
  </si>
  <si>
    <t xml:space="preserve">           3</t>
    <phoneticPr fontId="30"/>
  </si>
  <si>
    <t>-</t>
  </si>
  <si>
    <t>　　　 Import of Crude Oil, Value（CIF）,Average API　gravity and Average Sulfur by Month and Contract</t>
    <phoneticPr fontId="9"/>
  </si>
  <si>
    <t>輸入量(kl)                                                                      Import of Crude Oil  ( kl )</t>
    <phoneticPr fontId="9"/>
  </si>
  <si>
    <t>Year，                       Quarter 
&amp; Month</t>
    <phoneticPr fontId="9"/>
  </si>
  <si>
    <t>Term 　Contract</t>
    <phoneticPr fontId="9"/>
  </si>
  <si>
    <t>Spot 　Contract</t>
    <phoneticPr fontId="9"/>
  </si>
  <si>
    <t>令和 1</t>
    <rPh sb="0" eb="2">
      <t>レイワ</t>
    </rPh>
    <phoneticPr fontId="30"/>
  </si>
  <si>
    <t>C.Y.     2019</t>
    <phoneticPr fontId="9"/>
  </si>
  <si>
    <t>F.Y.     2019</t>
    <phoneticPr fontId="9"/>
  </si>
  <si>
    <t>Q1      2020</t>
    <phoneticPr fontId="9"/>
  </si>
  <si>
    <t>Jan.    2020</t>
    <phoneticPr fontId="9"/>
  </si>
  <si>
    <t>年・期・月</t>
    <phoneticPr fontId="9"/>
  </si>
  <si>
    <t xml:space="preserve"> 合計     </t>
    <phoneticPr fontId="9"/>
  </si>
  <si>
    <t>Year,                       Quarter 
&amp; Month</t>
    <phoneticPr fontId="9"/>
  </si>
  <si>
    <t xml:space="preserve">輸入量(kl)  Import of Crude Oil (kl) </t>
    <phoneticPr fontId="9"/>
  </si>
  <si>
    <t>平均     API度</t>
    <phoneticPr fontId="9"/>
  </si>
  <si>
    <t>平均    硫黄分</t>
    <phoneticPr fontId="9"/>
  </si>
  <si>
    <t xml:space="preserve">Country </t>
    <phoneticPr fontId="9"/>
  </si>
  <si>
    <t>長期契約</t>
    <phoneticPr fontId="9"/>
  </si>
  <si>
    <t>Avg. API gravity</t>
    <phoneticPr fontId="9"/>
  </si>
  <si>
    <t>Avg.　　　　Sulfur</t>
    <phoneticPr fontId="9"/>
  </si>
  <si>
    <t>Share（％）</t>
    <phoneticPr fontId="9"/>
  </si>
  <si>
    <t>Spot　 Contract</t>
    <phoneticPr fontId="9"/>
  </si>
  <si>
    <t>Spot    Ratio (%)</t>
    <phoneticPr fontId="9"/>
  </si>
  <si>
    <t>（ｗｔ%）</t>
    <phoneticPr fontId="9"/>
  </si>
  <si>
    <t>NOTE1：The source is “The oil import survey”by Agency for Natural Resources and Energy.</t>
    <phoneticPr fontId="9"/>
  </si>
  <si>
    <t>NOTE2：As for sign of “X”,the number of companies means two or less.Therefore,import volume does not describe the kind of the contract clearly.</t>
    <phoneticPr fontId="9"/>
  </si>
  <si>
    <t xml:space="preserve">            The number of companies that imported it from these countries is  two or less.</t>
    <phoneticPr fontId="9"/>
  </si>
  <si>
    <t>スポット契約</t>
    <phoneticPr fontId="9"/>
  </si>
  <si>
    <t>Countrｙ</t>
    <phoneticPr fontId="9"/>
  </si>
  <si>
    <t>FOB</t>
    <phoneticPr fontId="9"/>
  </si>
  <si>
    <t>(バレル)</t>
    <phoneticPr fontId="9"/>
  </si>
  <si>
    <t>(ﾄﾞﾙ/バレル)</t>
    <phoneticPr fontId="9"/>
  </si>
  <si>
    <t>(千ドル)</t>
    <phoneticPr fontId="29"/>
  </si>
  <si>
    <t>（barrel)</t>
    <phoneticPr fontId="9"/>
  </si>
  <si>
    <t>（$/barrel）</t>
    <phoneticPr fontId="9"/>
  </si>
  <si>
    <r>
      <t>（10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$）</t>
    </r>
    <phoneticPr fontId="9"/>
  </si>
  <si>
    <t>（６）石油製品製造業者・輸入業者月別消費者･販売業者向販売 / Monthly Sales to Consumers, Wholesalers and Retailers of Petroleum Products by Manufacturers and Importers</t>
    <phoneticPr fontId="9"/>
  </si>
  <si>
    <t>（７）製造業者・輸入業者品種別、月別消費者・販売業者向販売及び在庫内訳 /Monthly Inventory and Sales to Consumers, Wholesalers and Retailers by Manufacturers and Importers</t>
    <phoneticPr fontId="9"/>
  </si>
  <si>
    <t>（３）石油製品国内向月別販売 / Domestic Sales of Petroleum Products by Month</t>
    <phoneticPr fontId="9"/>
  </si>
  <si>
    <t>（４）原油処理及び原油在庫 / Crude Oil Processing and Inventory</t>
    <phoneticPr fontId="9"/>
  </si>
  <si>
    <t>令和2年資源・エネルギー統計年報</t>
    <rPh sb="0" eb="2">
      <t>レイワ</t>
    </rPh>
    <rPh sb="4" eb="6">
      <t>シゲン</t>
    </rPh>
    <rPh sb="12" eb="14">
      <t>トウケイ</t>
    </rPh>
    <rPh sb="14" eb="16">
      <t>ネンポウ</t>
    </rPh>
    <phoneticPr fontId="9"/>
  </si>
  <si>
    <t>　①令和2年 / (C.Y.2020)</t>
    <rPh sb="2" eb="4">
      <t>レイワ</t>
    </rPh>
    <phoneticPr fontId="9"/>
  </si>
  <si>
    <t>　②令和2年度 / (F.Y.2020)</t>
    <rPh sb="2" eb="4">
      <t>レイワ</t>
    </rPh>
    <phoneticPr fontId="9"/>
  </si>
  <si>
    <t>　①令和2年 / (C.Y.2020)</t>
    <phoneticPr fontId="9"/>
  </si>
  <si>
    <t>　②令和2年度 / (F.Y.2020)</t>
    <phoneticPr fontId="9"/>
  </si>
  <si>
    <t>（４）原油国別、契約期間別輸入、平均ＡＰＩ度及び平均硫黄分（令和2年度） / Import of Crude Oil, Average API　gravity and Average Sulfur by Country and Contract(F.Y.2020)</t>
    <rPh sb="21" eb="22">
      <t>ド</t>
    </rPh>
    <phoneticPr fontId="9"/>
  </si>
  <si>
    <t>（５）原油国別、契約期間別、ＣＩＦ総額（令和2年） / Import of Crude Oil Value(CIF) by Country and Contract(C.Y.2020)</t>
    <phoneticPr fontId="9"/>
  </si>
  <si>
    <t>（６）原油国別、契約期間別、ＣＩＦ総額（令和2年度） / Import of  Crude Oil Value(CIF) by Country and Contract(Ｆ.Y.2020)</t>
    <phoneticPr fontId="9"/>
  </si>
  <si>
    <t>３．原油契約期間別、供給者区分別、国別輸入 / Import of Crude Oil by Contract,Supplier,Country</t>
    <rPh sb="2" eb="4">
      <t>ゲンユ</t>
    </rPh>
    <phoneticPr fontId="9"/>
  </si>
  <si>
    <t>（７）原油国別船積数量、FOB、運賃総額及び保険料総額（令和2年） / Import of Crude Oil, Shipped Quantity,FOB,Freight and Insurance by Country (C.Y.2020)</t>
    <rPh sb="3" eb="5">
      <t>ゲンユ</t>
    </rPh>
    <phoneticPr fontId="9"/>
  </si>
  <si>
    <t>（８）原油国別船積数量、FOB、運賃総額及び保険料総額（令和2年度） /Import of Crude Oil, Shipped Quantity,FOB,Freight and Insurance by Country (F.Y.2020)</t>
    <rPh sb="3" eb="5">
      <t>ゲンユ</t>
    </rPh>
    <phoneticPr fontId="9"/>
  </si>
  <si>
    <t>（３）原油国別、契約期間別輸入、平均ＡＰＩ度及び平均硫黄分（令和2年） /Import of Crude Oil, Average API　gravity and Average Sulfur by Country and Contract(C.Y.2020)</t>
    <rPh sb="3" eb="5">
      <t>ゲンユ</t>
    </rPh>
    <rPh sb="21" eb="22">
      <t>ド</t>
    </rPh>
    <phoneticPr fontId="9"/>
  </si>
  <si>
    <t>１．原  油 /  Crude Oil</t>
    <phoneticPr fontId="9"/>
  </si>
  <si>
    <t>　（１）原油地域別、国別輸入 / Import of Crude Oil by Area and Country</t>
    <phoneticPr fontId="9"/>
  </si>
  <si>
    <t>タイ</t>
  </si>
  <si>
    <t>Thailand</t>
  </si>
  <si>
    <t>平成28年</t>
    <phoneticPr fontId="30"/>
  </si>
  <si>
    <t xml:space="preserve">    29　　 </t>
    <phoneticPr fontId="30"/>
  </si>
  <si>
    <t xml:space="preserve">　　 2　　 </t>
    <phoneticPr fontId="30"/>
  </si>
  <si>
    <t>C.Y. 2020</t>
  </si>
  <si>
    <t>令和 1年度</t>
    <phoneticPr fontId="30"/>
  </si>
  <si>
    <t>F.Y. 2020</t>
  </si>
  <si>
    <t>令和 2年 1～ 3月</t>
    <rPh sb="0" eb="2">
      <t>レイワ</t>
    </rPh>
    <rPh sb="4" eb="5">
      <t>ネン</t>
    </rPh>
    <rPh sb="10" eb="11">
      <t>ツキ</t>
    </rPh>
    <phoneticPr fontId="30"/>
  </si>
  <si>
    <t>　　　　 7～ 9</t>
    <phoneticPr fontId="30"/>
  </si>
  <si>
    <t>令和 3年 1～ 3月</t>
    <phoneticPr fontId="30"/>
  </si>
  <si>
    <t>Q1  2021</t>
  </si>
  <si>
    <t>　　　　 5</t>
    <phoneticPr fontId="30"/>
  </si>
  <si>
    <t xml:space="preserve">令和 3年 1月　 </t>
    <phoneticPr fontId="30"/>
  </si>
  <si>
    <t>Jan. 2021</t>
  </si>
  <si>
    <t xml:space="preserve">         3</t>
    <phoneticPr fontId="30"/>
  </si>
  <si>
    <t>平成28年</t>
    <phoneticPr fontId="30"/>
  </si>
  <si>
    <t xml:space="preserve">    30　　 </t>
    <phoneticPr fontId="30"/>
  </si>
  <si>
    <t xml:space="preserve">         4</t>
    <phoneticPr fontId="30"/>
  </si>
  <si>
    <t xml:space="preserve">令和 3年 1月　 </t>
    <phoneticPr fontId="30"/>
  </si>
  <si>
    <t xml:space="preserve">　　 2　　 </t>
    <phoneticPr fontId="30"/>
  </si>
  <si>
    <t xml:space="preserve">         4～ 6</t>
    <phoneticPr fontId="30"/>
  </si>
  <si>
    <t xml:space="preserve">令和 2年 1月　 </t>
    <phoneticPr fontId="30"/>
  </si>
  <si>
    <t>　　　　 5</t>
    <phoneticPr fontId="30"/>
  </si>
  <si>
    <t xml:space="preserve">         6</t>
    <phoneticPr fontId="30"/>
  </si>
  <si>
    <t>ﾀｲ_x000D_
Thailand</t>
  </si>
  <si>
    <t>ｼｰﾋﾟｰｼｰ･
ﾌﾞﾚﾝﾄﾞ</t>
  </si>
  <si>
    <t>ｻﾞｲｸﾑﾅｲ･
ｺﾝﾃﾞﾝｾｰﾄ</t>
  </si>
  <si>
    <t>ﾀｲﾗﾝﾄﾞ･      ﾌｭｰｴﾙ･ｵｲﾙ</t>
    <phoneticPr fontId="30"/>
  </si>
  <si>
    <t xml:space="preserve">    29　　 </t>
    <phoneticPr fontId="30"/>
  </si>
  <si>
    <t xml:space="preserve">    30　　 </t>
    <phoneticPr fontId="30"/>
  </si>
  <si>
    <t xml:space="preserve">　　 2　　 </t>
    <phoneticPr fontId="30"/>
  </si>
  <si>
    <t>令和 1年度</t>
    <phoneticPr fontId="30"/>
  </si>
  <si>
    <t xml:space="preserve">　　 2　　 </t>
    <phoneticPr fontId="30"/>
  </si>
  <si>
    <t xml:space="preserve">         4～ 6</t>
    <phoneticPr fontId="30"/>
  </si>
  <si>
    <t>　　　　 7～ 9</t>
    <phoneticPr fontId="30"/>
  </si>
  <si>
    <t xml:space="preserve">        10～12　 </t>
    <phoneticPr fontId="30"/>
  </si>
  <si>
    <t xml:space="preserve">令和 2年 1月　 </t>
    <phoneticPr fontId="30"/>
  </si>
  <si>
    <t xml:space="preserve">         4</t>
    <phoneticPr fontId="30"/>
  </si>
  <si>
    <t>　　　　 5</t>
    <phoneticPr fontId="30"/>
  </si>
  <si>
    <t xml:space="preserve">         6</t>
    <phoneticPr fontId="30"/>
  </si>
  <si>
    <t xml:space="preserve">         7</t>
    <phoneticPr fontId="30"/>
  </si>
  <si>
    <t xml:space="preserve">         8</t>
    <phoneticPr fontId="30"/>
  </si>
  <si>
    <t xml:space="preserve">         9</t>
    <phoneticPr fontId="30"/>
  </si>
  <si>
    <t xml:space="preserve">        11</t>
    <phoneticPr fontId="30"/>
  </si>
  <si>
    <t xml:space="preserve">        12</t>
    <phoneticPr fontId="30"/>
  </si>
  <si>
    <t xml:space="preserve">         2</t>
    <phoneticPr fontId="30"/>
  </si>
  <si>
    <t>ﾏﾚｰｼｱ･
ｽﾄﾚｰﾄ･ﾗﾝ･
ﾌｭｰｴﾙ･ｵｲﾙ</t>
  </si>
  <si>
    <t>ﾌﾞﾚﾝﾃﾞﾄﾞ･
ﾌｭｰｴﾙ･ｵｲﾙ</t>
  </si>
  <si>
    <t>ﾗﾌﾞｱﾝ･ﾗｲﾄ</t>
  </si>
  <si>
    <t>平成28年</t>
    <phoneticPr fontId="30"/>
  </si>
  <si>
    <t xml:space="preserve">    30　　 </t>
    <phoneticPr fontId="30"/>
  </si>
  <si>
    <t>令和 1年度</t>
    <phoneticPr fontId="30"/>
  </si>
  <si>
    <t xml:space="preserve">         4～ 6</t>
    <phoneticPr fontId="30"/>
  </si>
  <si>
    <t xml:space="preserve">        10～12　 </t>
    <phoneticPr fontId="30"/>
  </si>
  <si>
    <t>令和 3年 1～ 3月</t>
    <phoneticPr fontId="30"/>
  </si>
  <si>
    <t xml:space="preserve">令和 2年 1月　 </t>
    <phoneticPr fontId="30"/>
  </si>
  <si>
    <t xml:space="preserve">         2</t>
    <phoneticPr fontId="30"/>
  </si>
  <si>
    <t xml:space="preserve">         3</t>
    <phoneticPr fontId="30"/>
  </si>
  <si>
    <t xml:space="preserve">         4</t>
    <phoneticPr fontId="30"/>
  </si>
  <si>
    <t xml:space="preserve">         7</t>
    <phoneticPr fontId="30"/>
  </si>
  <si>
    <t xml:space="preserve">         8</t>
    <phoneticPr fontId="30"/>
  </si>
  <si>
    <t xml:space="preserve">        10</t>
    <phoneticPr fontId="30"/>
  </si>
  <si>
    <t xml:space="preserve">        12</t>
    <phoneticPr fontId="30"/>
  </si>
  <si>
    <t xml:space="preserve">令和 3年 1月　 </t>
    <phoneticPr fontId="30"/>
  </si>
  <si>
    <t>ｾﾆﾊﾟ･
ｺﾝﾃﾞﾝｾｰﾄ</t>
  </si>
  <si>
    <t>ﾀﾝｸﾞｰ･
ｺﾝﾃﾞﾝｾｰﾄ</t>
  </si>
  <si>
    <t>ｾﾉﾛ･
ｺﾝﾃﾞﾝｾｰﾄ</t>
  </si>
  <si>
    <t xml:space="preserve">    29　　 </t>
    <phoneticPr fontId="30"/>
  </si>
  <si>
    <t xml:space="preserve">    30　　 </t>
    <phoneticPr fontId="30"/>
  </si>
  <si>
    <t>　　　　 7～ 9</t>
    <phoneticPr fontId="30"/>
  </si>
  <si>
    <t>令和 3年 1～ 3月</t>
    <phoneticPr fontId="30"/>
  </si>
  <si>
    <t>　　　　 5</t>
    <phoneticPr fontId="30"/>
  </si>
  <si>
    <t xml:space="preserve">        11</t>
    <phoneticPr fontId="30"/>
  </si>
  <si>
    <t xml:space="preserve">         2</t>
    <phoneticPr fontId="30"/>
  </si>
  <si>
    <t>ﾌｫﾛｰｻﾞﾝ･
ﾌﾞﾚﾝﾄﾞ</t>
  </si>
  <si>
    <t>ｻｳｽ･ﾊﾟｰｽ･
ｺﾝﾃﾞﾝｾｰﾄ</t>
  </si>
  <si>
    <t>ｲﾗｸ･
ｽﾄﾚｰﾄ･ﾗﾝ･
ﾌｭｰｴﾙ･ｵｲﾙ</t>
  </si>
  <si>
    <t>ｴｸｽﾎﾟｰﾄ･
ﾌﾞﾚﾝﾄﾞ･ｵﾌﾞ･
ｲﾗｷｵﾘｼﾞﾝ</t>
  </si>
  <si>
    <t>ﾊﾞﾉｺ･ｱﾗﾌﾞ･
ﾐﾃﾞｨｱﾑ</t>
  </si>
  <si>
    <t>ｱﾗﾋﾞｱﾝ･
ﾐﾃﾞｨｱﾑ</t>
  </si>
  <si>
    <t>ｱﾗﾋﾞｱﾝ･
ｴｷｽﾄﾗ･ﾗｲﾄ</t>
  </si>
  <si>
    <t>ｱﾗﾋﾞｱﾝ･
ｽｰﾊﾟｰ･ﾗｲﾄ</t>
  </si>
  <si>
    <t>ｱﾗﾋﾞｱﾝﾗｲﾄ･
ｽﾄﾚｰﾄﾗﾝ･
ﾌｭｰｴﾙｵｲﾙ</t>
  </si>
  <si>
    <t>令和 1年度</t>
    <phoneticPr fontId="30"/>
  </si>
  <si>
    <t xml:space="preserve">         3</t>
    <phoneticPr fontId="30"/>
  </si>
  <si>
    <t xml:space="preserve">        12</t>
    <phoneticPr fontId="30"/>
  </si>
  <si>
    <t>中立地帯_x000D_
Neutral Zone</t>
  </si>
  <si>
    <t>ｸｳｪｰﾄ･
ｽﾄﾚｰﾄ･ﾗﾝ･
ﾌｭｰｴﾙ･ｵｲﾙ</t>
  </si>
  <si>
    <t>ｸｳｪｰﾄ･
ｽｰﾊﾟｰ･ﾗｲﾄ･
ｸﾙｰﾄﾞ</t>
  </si>
  <si>
    <t>ｶﾌｼﾞ</t>
  </si>
  <si>
    <t>ﾛｰｻﾙﾌｧｰ･
ｺﾝﾃﾞﾝｾｰﾄ</t>
  </si>
  <si>
    <t>ﾃﾞｵﾄﾞﾗｲｽﾞﾄﾞ･
ﾌｨｰﾙﾄﾞ･
ｺﾝﾃﾞﾝｾｰﾄ</t>
  </si>
  <si>
    <t xml:space="preserve">　　 2　　 </t>
    <phoneticPr fontId="30"/>
  </si>
  <si>
    <t>ｱﾗﾌﾞ首長国連邦（つづき）</t>
  </si>
  <si>
    <t>ｲｴﾒﾝ_x000D_
Yemen</t>
  </si>
  <si>
    <r>
      <rPr>
        <sz val="8"/>
        <rFont val="ＭＳ Ｐ明朝"/>
        <family val="1"/>
        <charset val="128"/>
      </rPr>
      <t>英国_x000D_</t>
    </r>
    <r>
      <rPr>
        <sz val="7"/>
        <rFont val="ＭＳ Ｐ明朝"/>
        <family val="1"/>
        <charset val="128"/>
      </rPr>
      <t xml:space="preserve">
United Kingdom</t>
    </r>
    <phoneticPr fontId="30"/>
  </si>
  <si>
    <t>ｼｬﾙｼﾞｬ･
ｺﾝﾃﾞﾝｾｰﾄ</t>
  </si>
  <si>
    <t>ﾏｰﾊﾞﾝ･
ｽﾄﾚｰﾄ･ﾗﾝ･
ﾌｭｰｴﾙ･ｵｲﾙ</t>
  </si>
  <si>
    <t>ｼｬﾌﾞﾜ･ﾌﾞﾚﾝﾄﾞ･ｸﾙｰﾄﾞ･ｵｲﾙ</t>
  </si>
  <si>
    <t>平成28年</t>
    <phoneticPr fontId="30"/>
  </si>
  <si>
    <t xml:space="preserve">    29　　 </t>
    <phoneticPr fontId="30"/>
  </si>
  <si>
    <t xml:space="preserve">         4～ 6</t>
    <phoneticPr fontId="30"/>
  </si>
  <si>
    <t xml:space="preserve">        10～12　 </t>
    <phoneticPr fontId="30"/>
  </si>
  <si>
    <t xml:space="preserve">         4</t>
    <phoneticPr fontId="30"/>
  </si>
  <si>
    <t xml:space="preserve">         8</t>
    <phoneticPr fontId="30"/>
  </si>
  <si>
    <t xml:space="preserve">         9</t>
    <phoneticPr fontId="30"/>
  </si>
  <si>
    <t xml:space="preserve">        10</t>
    <phoneticPr fontId="30"/>
  </si>
  <si>
    <t xml:space="preserve">令和 3年 1月　 </t>
    <phoneticPr fontId="30"/>
  </si>
  <si>
    <t>欧州（つづき）</t>
  </si>
  <si>
    <t>ﾛｼｱ（つづき）</t>
  </si>
  <si>
    <t>ﾔﾏｰﾙ･
ｺﾝﾃﾞﾝｾｰﾄ</t>
  </si>
  <si>
    <t>ｱﾗｽｶ･ﾉｰｽ･
ｽﾛｰﾌﾟ</t>
  </si>
  <si>
    <t>ﾌﾟﾛｾｽﾄﾞ･
ｺﾝﾃﾞﾝｾｰﾄ</t>
  </si>
  <si>
    <t>ﾌﾞﾗｯｸﾎｰｸ･
ﾌﾟﾛｾｽﾄﾞ･
ｺﾝﾃﾞﾝｾｰﾄ</t>
  </si>
  <si>
    <t>WTI-ﾄﾞﾒｽﾃｨｯｸ･
ｽｲｰﾄ･ﾌﾞﾚﾝﾄﾞ</t>
  </si>
  <si>
    <t>WTL(ｳｴｽﾄ･
ﾃｷｻｽ･ﾗｲﾄ)
ｸﾙｰﾄﾞ</t>
  </si>
  <si>
    <t>ﾕﾃｨｶ･
ｺﾝﾃﾞﾝｾｰﾄ</t>
  </si>
  <si>
    <t>ﾍﾞﾈｽﾞｴﾗ_x000D_
Venezuela</t>
    <phoneticPr fontId="30"/>
  </si>
  <si>
    <t xml:space="preserve">令和 2年 1月　 </t>
    <phoneticPr fontId="30"/>
  </si>
  <si>
    <t xml:space="preserve">         7</t>
    <phoneticPr fontId="30"/>
  </si>
  <si>
    <t>ｽｰﾀﾞﾝ_x000D_
Sudan</t>
  </si>
  <si>
    <t>ｶﾞﾎﾞﾝ_x000D_
Gabon</t>
  </si>
  <si>
    <t>ｿﾝｺﾞ･ｿﾝｺﾞ･
ｺﾝﾃﾞﾝｾｰﾄ</t>
  </si>
  <si>
    <t>ﾃﾏﾈ･
ｺﾝﾃﾞﾝｾｰﾄ</t>
  </si>
  <si>
    <t>ﾊﾟﾌﾟｱﾆｭｰｷﾞﾆｱ_x000D_
Papua New Guinea</t>
  </si>
  <si>
    <t>ﾉｰｽｳｴｽﾄ･
ｼｪﾙﾌ･ｺﾝﾃﾞﾝｾｰﾄ</t>
  </si>
  <si>
    <t>ﾊﾞﾕ･ｳﾝﾀﾞﾝ･
ｺﾝﾃﾞﾝｾｰﾄ</t>
  </si>
  <si>
    <t>ﾌﾟﾙｰﾄ･
ｺﾝﾃﾞﾝｾｰﾄ</t>
  </si>
  <si>
    <t>ｳｨｰﾄｽﾄｰﾝ･
ｺﾝﾃﾞﾝｾｰﾄ</t>
  </si>
  <si>
    <t>ｲｸｼｽ･
ﾌｨｰﾙﾄﾞ･
ｺﾝﾃﾞﾝｾｰﾄ</t>
  </si>
  <si>
    <t>ﾊﾟﾌﾟｱ･
ｽﾄﾚｰﾄ･ﾗﾝ･
ﾌｭｰｴﾙ･ｵｲﾙ</t>
  </si>
  <si>
    <t xml:space="preserve">         6</t>
    <phoneticPr fontId="30"/>
  </si>
  <si>
    <t>年・期・月</t>
    <phoneticPr fontId="9"/>
  </si>
  <si>
    <t xml:space="preserve">Year,
Quarter
&amp; Month     </t>
    <phoneticPr fontId="9"/>
  </si>
  <si>
    <t>Total</t>
    <phoneticPr fontId="9"/>
  </si>
  <si>
    <t>輸入</t>
    <phoneticPr fontId="9"/>
  </si>
  <si>
    <t>国産</t>
    <phoneticPr fontId="9"/>
  </si>
  <si>
    <t>輸入</t>
    <phoneticPr fontId="9"/>
  </si>
  <si>
    <t>国産</t>
    <phoneticPr fontId="9"/>
  </si>
  <si>
    <r>
      <t>Other</t>
    </r>
    <r>
      <rPr>
        <sz val="7.5"/>
        <color indexed="8"/>
        <rFont val="ＭＳ Ｐ明朝"/>
        <family val="1"/>
        <charset val="128"/>
      </rPr>
      <t xml:space="preserve"> </t>
    </r>
    <r>
      <rPr>
        <sz val="7.1"/>
        <color indexed="8"/>
        <rFont val="ＭＳ Ｐ明朝"/>
        <family val="1"/>
        <charset val="128"/>
      </rPr>
      <t>Establishments</t>
    </r>
    <phoneticPr fontId="9"/>
  </si>
  <si>
    <t>Imported
Crude Oil</t>
    <phoneticPr fontId="9"/>
  </si>
  <si>
    <t>Domestic
Crude Oil</t>
    <phoneticPr fontId="7"/>
  </si>
  <si>
    <t>Imported
Crude Oil</t>
    <phoneticPr fontId="9"/>
  </si>
  <si>
    <t>Domestic
Crude Oil</t>
    <phoneticPr fontId="7"/>
  </si>
  <si>
    <t>Imported
Crude Oil</t>
    <phoneticPr fontId="9"/>
  </si>
  <si>
    <t>Domestic
Crude Oil</t>
    <phoneticPr fontId="7"/>
  </si>
  <si>
    <t>Total</t>
    <phoneticPr fontId="9"/>
  </si>
  <si>
    <t>28年</t>
    <phoneticPr fontId="30"/>
  </si>
  <si>
    <t>C.Y. 2016</t>
    <phoneticPr fontId="30"/>
  </si>
  <si>
    <t>C.Y. 2017</t>
    <phoneticPr fontId="30"/>
  </si>
  <si>
    <t>C.Y. 2018</t>
    <phoneticPr fontId="30"/>
  </si>
  <si>
    <t xml:space="preserve"> 1</t>
    <phoneticPr fontId="30"/>
  </si>
  <si>
    <t>C.Y. 2019</t>
    <phoneticPr fontId="30"/>
  </si>
  <si>
    <t xml:space="preserve"> 2</t>
    <phoneticPr fontId="30"/>
  </si>
  <si>
    <t>C.Y. 2020</t>
    <phoneticPr fontId="30"/>
  </si>
  <si>
    <t xml:space="preserve"> 1年度</t>
    <phoneticPr fontId="30"/>
  </si>
  <si>
    <t>F.Y. 2019</t>
    <phoneticPr fontId="30"/>
  </si>
  <si>
    <t xml:space="preserve"> 2</t>
    <phoneticPr fontId="30"/>
  </si>
  <si>
    <t>F.Y. 2020</t>
    <phoneticPr fontId="30"/>
  </si>
  <si>
    <t xml:space="preserve"> 2年</t>
    <phoneticPr fontId="30"/>
  </si>
  <si>
    <t xml:space="preserve"> 1～ 3月</t>
    <phoneticPr fontId="9"/>
  </si>
  <si>
    <t>Q1  2020</t>
    <phoneticPr fontId="30"/>
  </si>
  <si>
    <t xml:space="preserve"> 4～ 6</t>
    <phoneticPr fontId="7"/>
  </si>
  <si>
    <t xml:space="preserve">Q2  </t>
    <phoneticPr fontId="30"/>
  </si>
  <si>
    <r>
      <t xml:space="preserve"> 7～ 9</t>
    </r>
    <r>
      <rPr>
        <sz val="11"/>
        <color theme="1"/>
        <rFont val="ＭＳ Ｐゴシック"/>
        <family val="3"/>
        <charset val="128"/>
        <scheme val="minor"/>
      </rPr>
      <t/>
    </r>
    <phoneticPr fontId="7"/>
  </si>
  <si>
    <t xml:space="preserve">Q3  </t>
    <phoneticPr fontId="30"/>
  </si>
  <si>
    <t>10～12</t>
    <phoneticPr fontId="7"/>
  </si>
  <si>
    <t xml:space="preserve">Q4  </t>
    <phoneticPr fontId="30"/>
  </si>
  <si>
    <t xml:space="preserve"> 3年</t>
    <rPh sb="2" eb="3">
      <t>ネン</t>
    </rPh>
    <phoneticPr fontId="30"/>
  </si>
  <si>
    <t>Q1  2021</t>
    <phoneticPr fontId="30"/>
  </si>
  <si>
    <t xml:space="preserve"> 1月</t>
    <phoneticPr fontId="7"/>
  </si>
  <si>
    <t>Jan. 2020</t>
    <phoneticPr fontId="30"/>
  </si>
  <si>
    <t xml:space="preserve"> 2</t>
    <phoneticPr fontId="9"/>
  </si>
  <si>
    <t>Feb.</t>
    <phoneticPr fontId="30"/>
  </si>
  <si>
    <t xml:space="preserve"> 3</t>
    <phoneticPr fontId="30"/>
  </si>
  <si>
    <t>Mar.</t>
    <phoneticPr fontId="30"/>
  </si>
  <si>
    <t xml:space="preserve"> 4</t>
    <phoneticPr fontId="30"/>
  </si>
  <si>
    <t>Apr.</t>
    <phoneticPr fontId="30"/>
  </si>
  <si>
    <t xml:space="preserve"> 5</t>
    <phoneticPr fontId="30"/>
  </si>
  <si>
    <t>May</t>
    <phoneticPr fontId="30"/>
  </si>
  <si>
    <t xml:space="preserve"> 6</t>
    <phoneticPr fontId="30"/>
  </si>
  <si>
    <t>Jun.</t>
    <phoneticPr fontId="30"/>
  </si>
  <si>
    <t xml:space="preserve"> 7</t>
    <phoneticPr fontId="30"/>
  </si>
  <si>
    <t>Jul.</t>
    <phoneticPr fontId="30"/>
  </si>
  <si>
    <t xml:space="preserve"> 8</t>
    <phoneticPr fontId="30"/>
  </si>
  <si>
    <t>Aug.</t>
    <phoneticPr fontId="30"/>
  </si>
  <si>
    <t xml:space="preserve"> 9</t>
    <phoneticPr fontId="30"/>
  </si>
  <si>
    <t>Sep.</t>
    <phoneticPr fontId="30"/>
  </si>
  <si>
    <r>
      <t xml:space="preserve"> </t>
    </r>
    <r>
      <rPr>
        <sz val="8"/>
        <rFont val="ＭＳ 明朝"/>
        <family val="1"/>
        <charset val="128"/>
      </rPr>
      <t>10</t>
    </r>
    <phoneticPr fontId="9"/>
  </si>
  <si>
    <t>Oct.</t>
    <phoneticPr fontId="30"/>
  </si>
  <si>
    <t>Nov.</t>
    <phoneticPr fontId="30"/>
  </si>
  <si>
    <t>Dec.</t>
    <phoneticPr fontId="30"/>
  </si>
  <si>
    <t xml:space="preserve"> 1月</t>
    <phoneticPr fontId="9"/>
  </si>
  <si>
    <t>Jan. 2021</t>
    <phoneticPr fontId="30"/>
  </si>
  <si>
    <t xml:space="preserve"> 3</t>
    <phoneticPr fontId="9"/>
  </si>
  <si>
    <t>年・期・月</t>
    <phoneticPr fontId="9"/>
  </si>
  <si>
    <t xml:space="preserve">Year,
Quarter
&amp; Month     </t>
    <phoneticPr fontId="9"/>
  </si>
  <si>
    <t>基地・油槽所</t>
    <phoneticPr fontId="9"/>
  </si>
  <si>
    <t>Oil drilling
 enterprises</t>
    <phoneticPr fontId="9"/>
  </si>
  <si>
    <t>輸入</t>
    <phoneticPr fontId="9"/>
  </si>
  <si>
    <t>国産</t>
    <phoneticPr fontId="9"/>
  </si>
  <si>
    <t>Refiners</t>
    <phoneticPr fontId="9"/>
  </si>
  <si>
    <t>輸入</t>
    <phoneticPr fontId="9"/>
  </si>
  <si>
    <r>
      <t>Other</t>
    </r>
    <r>
      <rPr>
        <sz val="7.5"/>
        <color indexed="8"/>
        <rFont val="ＭＳ Ｐ明朝"/>
        <family val="1"/>
        <charset val="128"/>
      </rPr>
      <t xml:space="preserve"> </t>
    </r>
    <r>
      <rPr>
        <sz val="7.1"/>
        <color indexed="8"/>
        <rFont val="ＭＳ Ｐ明朝"/>
        <family val="1"/>
        <charset val="128"/>
      </rPr>
      <t>Establishments</t>
    </r>
    <phoneticPr fontId="9"/>
  </si>
  <si>
    <t>Imported
Crude Oil</t>
    <phoneticPr fontId="9"/>
  </si>
  <si>
    <t>Domestic
Crude Oil</t>
    <phoneticPr fontId="7"/>
  </si>
  <si>
    <t>Imported
Crude Oil</t>
    <phoneticPr fontId="9"/>
  </si>
  <si>
    <t>Total</t>
    <phoneticPr fontId="9"/>
  </si>
  <si>
    <t>28年</t>
    <phoneticPr fontId="30"/>
  </si>
  <si>
    <t>C.Y. 2016</t>
    <phoneticPr fontId="30"/>
  </si>
  <si>
    <t>C.Y. 2017</t>
    <phoneticPr fontId="30"/>
  </si>
  <si>
    <t>C.Y. 2018</t>
    <phoneticPr fontId="30"/>
  </si>
  <si>
    <t xml:space="preserve"> 1</t>
    <phoneticPr fontId="30"/>
  </si>
  <si>
    <t>C.Y. 2019</t>
    <phoneticPr fontId="30"/>
  </si>
  <si>
    <t>C.Y. 2020</t>
    <phoneticPr fontId="30"/>
  </si>
  <si>
    <t xml:space="preserve"> 1年度</t>
    <phoneticPr fontId="30"/>
  </si>
  <si>
    <t>Q1  2020</t>
    <phoneticPr fontId="30"/>
  </si>
  <si>
    <t xml:space="preserve">Q3  </t>
    <phoneticPr fontId="30"/>
  </si>
  <si>
    <t>10～12</t>
    <phoneticPr fontId="7"/>
  </si>
  <si>
    <t xml:space="preserve">Q4  </t>
    <phoneticPr fontId="30"/>
  </si>
  <si>
    <t>　①令和 2年 / (C.Y.2020)</t>
    <rPh sb="2" eb="4">
      <t>レイワ</t>
    </rPh>
    <phoneticPr fontId="30"/>
  </si>
  <si>
    <t>（単位：kl、アスファルト以降：ｔ/Unit: kl, from Asphalt onward is ton)</t>
    <rPh sb="13" eb="15">
      <t>イコウ</t>
    </rPh>
    <phoneticPr fontId="82"/>
  </si>
  <si>
    <t>Total of Main Petroleum Products</t>
  </si>
  <si>
    <t>　②令和 2年度 / (F.Y.2020)</t>
    <rPh sb="2" eb="4">
      <t>レイワ</t>
    </rPh>
    <phoneticPr fontId="82"/>
  </si>
  <si>
    <t>（単位：kl、アスファルト以降：ｔ/Unit: kl, from Asphalt onward is ton)</t>
  </si>
  <si>
    <t xml:space="preserve">（２）石油製品製造業者 ・ 輸入業者受払 / </t>
    <phoneticPr fontId="17"/>
  </si>
  <si>
    <t>　①令和 2年 / (C.Y.2020)</t>
    <rPh sb="2" eb="4">
      <t>レイワ</t>
    </rPh>
    <phoneticPr fontId="7"/>
  </si>
  <si>
    <t>（単位：kl、アスファルト以降：ｔ/Unit: kl, from Asphalt onward is ton)</t>
    <rPh sb="13" eb="15">
      <t>イコウ</t>
    </rPh>
    <phoneticPr fontId="5"/>
  </si>
  <si>
    <t>輸入</t>
    <phoneticPr fontId="17"/>
  </si>
  <si>
    <t xml:space="preserve">Purchase or Loans from Manufacturers and Importers </t>
    <phoneticPr fontId="17"/>
  </si>
  <si>
    <t>販売業者よりの購入</t>
    <phoneticPr fontId="17"/>
  </si>
  <si>
    <t>Purchase from Wholesalers and Retailers</t>
    <phoneticPr fontId="17"/>
  </si>
  <si>
    <t>その他の受入量</t>
    <phoneticPr fontId="17"/>
  </si>
  <si>
    <t>その他の払出量</t>
    <phoneticPr fontId="17"/>
  </si>
  <si>
    <t>　②令和 2年度 / (F.Y.2020)</t>
    <rPh sb="2" eb="4">
      <t>レイワ</t>
    </rPh>
    <phoneticPr fontId="7"/>
  </si>
  <si>
    <t>ガソリン</t>
    <phoneticPr fontId="7"/>
  </si>
  <si>
    <t>重油</t>
    <phoneticPr fontId="7"/>
  </si>
  <si>
    <t>グリース</t>
    <phoneticPr fontId="17"/>
  </si>
  <si>
    <t>パラフィン</t>
    <phoneticPr fontId="17"/>
  </si>
  <si>
    <t>LPG</t>
    <phoneticPr fontId="7"/>
  </si>
  <si>
    <t>製造業者・輸入業者よりの購入・融通</t>
    <phoneticPr fontId="17"/>
  </si>
  <si>
    <t>Purchase from Wholesalers and Retailers</t>
    <phoneticPr fontId="17"/>
  </si>
  <si>
    <t>Increase in Quantity by Conversion to Another Product</t>
    <phoneticPr fontId="17"/>
  </si>
  <si>
    <t>年末在庫</t>
    <phoneticPr fontId="17"/>
  </si>
  <si>
    <t>（単位：kl、アスファルト以降：ｔ/Unit:kl,  from Asphalt onward is ton)</t>
  </si>
  <si>
    <t xml:space="preserve">Year,           Quarter                             &amp; Month 
</t>
    <phoneticPr fontId="7"/>
  </si>
  <si>
    <t>年・期・月</t>
    <phoneticPr fontId="7"/>
  </si>
  <si>
    <t>ガソリン</t>
    <phoneticPr fontId="7"/>
  </si>
  <si>
    <t>ナフサ</t>
    <phoneticPr fontId="7"/>
  </si>
  <si>
    <t>ジェット</t>
    <phoneticPr fontId="7"/>
  </si>
  <si>
    <t>灯油</t>
    <phoneticPr fontId="7"/>
  </si>
  <si>
    <t>軽油</t>
    <phoneticPr fontId="7"/>
  </si>
  <si>
    <t>重油</t>
    <phoneticPr fontId="7"/>
  </si>
  <si>
    <t>潤滑油</t>
    <phoneticPr fontId="17"/>
  </si>
  <si>
    <t>アスファルト</t>
    <phoneticPr fontId="17"/>
  </si>
  <si>
    <t>グリース</t>
    <phoneticPr fontId="17"/>
  </si>
  <si>
    <t>パラフィン</t>
    <phoneticPr fontId="17"/>
  </si>
  <si>
    <t>　液化石油ガス</t>
    <phoneticPr fontId="7"/>
  </si>
  <si>
    <t>液化天然ガス</t>
    <phoneticPr fontId="7"/>
  </si>
  <si>
    <t>P・P, P・B</t>
    <phoneticPr fontId="17"/>
  </si>
  <si>
    <t>Jet Fuel</t>
    <phoneticPr fontId="7"/>
  </si>
  <si>
    <t>Gas Oil</t>
    <phoneticPr fontId="7"/>
  </si>
  <si>
    <t>Fuel Oil Total</t>
    <phoneticPr fontId="7"/>
  </si>
  <si>
    <t>Fuel Oil A</t>
    <phoneticPr fontId="7"/>
  </si>
  <si>
    <t>Fuel Oil              B･C</t>
    <phoneticPr fontId="7"/>
  </si>
  <si>
    <t>LPG</t>
    <phoneticPr fontId="7"/>
  </si>
  <si>
    <t>ＬＮＧ</t>
    <phoneticPr fontId="7"/>
  </si>
  <si>
    <t>28年</t>
    <phoneticPr fontId="30"/>
  </si>
  <si>
    <t>C.Y. 2016</t>
    <phoneticPr fontId="30"/>
  </si>
  <si>
    <t>C.Y. 2017</t>
    <phoneticPr fontId="30"/>
  </si>
  <si>
    <t>C.Y. 2018</t>
    <phoneticPr fontId="30"/>
  </si>
  <si>
    <t xml:space="preserve"> 1</t>
  </si>
  <si>
    <t>C.Y. 2019</t>
    <phoneticPr fontId="30"/>
  </si>
  <si>
    <t xml:space="preserve"> 2</t>
    <phoneticPr fontId="30"/>
  </si>
  <si>
    <t>C.Y. 2020</t>
    <phoneticPr fontId="30"/>
  </si>
  <si>
    <t xml:space="preserve"> 1年度</t>
    <phoneticPr fontId="30"/>
  </si>
  <si>
    <t>F.Y. 2019</t>
    <phoneticPr fontId="30"/>
  </si>
  <si>
    <t>F.Y. 2020</t>
    <phoneticPr fontId="30"/>
  </si>
  <si>
    <t xml:space="preserve"> 1～ 3月</t>
  </si>
  <si>
    <t>Q1  2020</t>
    <phoneticPr fontId="30"/>
  </si>
  <si>
    <t xml:space="preserve"> 4～ 6</t>
  </si>
  <si>
    <t xml:space="preserve"> 7～ 9</t>
  </si>
  <si>
    <t xml:space="preserve">Q3  </t>
    <phoneticPr fontId="30"/>
  </si>
  <si>
    <t>10～12</t>
  </si>
  <si>
    <t xml:space="preserve">Q4  </t>
    <phoneticPr fontId="30"/>
  </si>
  <si>
    <t xml:space="preserve"> 3年</t>
    <phoneticPr fontId="30"/>
  </si>
  <si>
    <t>Q1  2021</t>
    <phoneticPr fontId="30"/>
  </si>
  <si>
    <t xml:space="preserve"> 2年</t>
    <phoneticPr fontId="30"/>
  </si>
  <si>
    <t xml:space="preserve"> 1月</t>
  </si>
  <si>
    <t>Jan. 2020</t>
    <phoneticPr fontId="30"/>
  </si>
  <si>
    <t xml:space="preserve"> 2</t>
  </si>
  <si>
    <t xml:space="preserve"> 3</t>
  </si>
  <si>
    <t xml:space="preserve"> 4</t>
  </si>
  <si>
    <t xml:space="preserve"> 5</t>
  </si>
  <si>
    <t xml:space="preserve">May </t>
    <phoneticPr fontId="9"/>
  </si>
  <si>
    <t xml:space="preserve"> 6</t>
  </si>
  <si>
    <t>Jun.</t>
    <phoneticPr fontId="30"/>
  </si>
  <si>
    <t xml:space="preserve"> 7</t>
  </si>
  <si>
    <t>Jul.</t>
    <phoneticPr fontId="30"/>
  </si>
  <si>
    <t xml:space="preserve"> 8</t>
  </si>
  <si>
    <t xml:space="preserve"> 9</t>
  </si>
  <si>
    <t>10</t>
    <phoneticPr fontId="9"/>
  </si>
  <si>
    <r>
      <rPr>
        <sz val="8"/>
        <rFont val="ＭＳ 明朝"/>
        <family val="1"/>
        <charset val="128"/>
      </rPr>
      <t>11</t>
    </r>
    <r>
      <rPr>
        <sz val="11"/>
        <color theme="1"/>
        <rFont val="ＭＳ Ｐゴシック"/>
        <family val="3"/>
        <charset val="128"/>
        <scheme val="minor"/>
      </rPr>
      <t/>
    </r>
    <phoneticPr fontId="30"/>
  </si>
  <si>
    <r>
      <rPr>
        <sz val="8"/>
        <rFont val="ＭＳ 明朝"/>
        <family val="1"/>
        <charset val="128"/>
      </rPr>
      <t>12</t>
    </r>
    <r>
      <rPr>
        <sz val="11"/>
        <color theme="1"/>
        <rFont val="ＭＳ Ｐゴシック"/>
        <family val="3"/>
        <charset val="128"/>
        <scheme val="minor"/>
      </rPr>
      <t/>
    </r>
    <phoneticPr fontId="30"/>
  </si>
  <si>
    <t>Dec.</t>
    <phoneticPr fontId="30"/>
  </si>
  <si>
    <t xml:space="preserve"> 3年</t>
    <phoneticPr fontId="30"/>
  </si>
  <si>
    <t>Jan. 2021</t>
    <phoneticPr fontId="30"/>
  </si>
  <si>
    <t>Mar.</t>
    <phoneticPr fontId="30"/>
  </si>
  <si>
    <t>注： Ｐ・Ｐ＝プロパン・プロピレン、Ｐ・Ｂ＝プロパン・ブタン、プロピレン・ブチレン等プロパン、プロピレンを主成分とするもの。</t>
    <phoneticPr fontId="44"/>
  </si>
  <si>
    <t xml:space="preserve">Note : P・P is Propane・Propylene; P・B is Propane・Butane ; B・B is Butane・Butylene. </t>
    <phoneticPr fontId="7"/>
  </si>
  <si>
    <t>　　  Ｂ・Ｂ＝ブタン・ブチレンを主成分とするもの。</t>
    <phoneticPr fontId="44"/>
  </si>
  <si>
    <t>（４）石油製品の輸出入 / Import and Export of Ｐetroleum Products</t>
    <phoneticPr fontId="60"/>
  </si>
  <si>
    <t xml:space="preserve">   ①月別輸入 / Import by Month</t>
    <phoneticPr fontId="60"/>
  </si>
  <si>
    <t xml:space="preserve">Year,           Quarter                             &amp; Month 
</t>
    <phoneticPr fontId="7"/>
  </si>
  <si>
    <t>年・期・月</t>
    <phoneticPr fontId="7"/>
  </si>
  <si>
    <t>ガソリン</t>
    <phoneticPr fontId="7"/>
  </si>
  <si>
    <t>ナフサ</t>
    <phoneticPr fontId="7"/>
  </si>
  <si>
    <t>ジェット</t>
    <phoneticPr fontId="7"/>
  </si>
  <si>
    <t>灯油</t>
    <phoneticPr fontId="7"/>
  </si>
  <si>
    <t>軽油</t>
    <phoneticPr fontId="7"/>
  </si>
  <si>
    <t>潤滑油</t>
    <phoneticPr fontId="17"/>
  </si>
  <si>
    <t>グリース</t>
    <phoneticPr fontId="17"/>
  </si>
  <si>
    <t>パラフィン</t>
    <phoneticPr fontId="17"/>
  </si>
  <si>
    <t>P・P, P・B</t>
    <phoneticPr fontId="17"/>
  </si>
  <si>
    <t>B・B</t>
    <phoneticPr fontId="7"/>
  </si>
  <si>
    <t>Jet Fuel</t>
    <phoneticPr fontId="7"/>
  </si>
  <si>
    <t>Gas Oil</t>
    <phoneticPr fontId="7"/>
  </si>
  <si>
    <t>Fuel Oil Total</t>
    <phoneticPr fontId="7"/>
  </si>
  <si>
    <t>ＬＮＧ</t>
    <phoneticPr fontId="7"/>
  </si>
  <si>
    <t>　</t>
    <phoneticPr fontId="9"/>
  </si>
  <si>
    <t>28年</t>
    <phoneticPr fontId="30"/>
  </si>
  <si>
    <t>C.Y. 2016</t>
    <phoneticPr fontId="30"/>
  </si>
  <si>
    <t>C.Y. 2017</t>
    <phoneticPr fontId="30"/>
  </si>
  <si>
    <t>C.Y. 2018</t>
    <phoneticPr fontId="30"/>
  </si>
  <si>
    <t xml:space="preserve"> 1</t>
    <phoneticPr fontId="30"/>
  </si>
  <si>
    <t>C.Y. 2019</t>
    <phoneticPr fontId="30"/>
  </si>
  <si>
    <t xml:space="preserve"> 2</t>
    <phoneticPr fontId="30"/>
  </si>
  <si>
    <t>C.Y. 2020</t>
    <phoneticPr fontId="30"/>
  </si>
  <si>
    <t xml:space="preserve"> 1年度</t>
    <rPh sb="2" eb="3">
      <t>ネン</t>
    </rPh>
    <rPh sb="3" eb="4">
      <t>ド</t>
    </rPh>
    <phoneticPr fontId="30"/>
  </si>
  <si>
    <t xml:space="preserve"> 2</t>
    <phoneticPr fontId="30"/>
  </si>
  <si>
    <t>F.Y. 2020</t>
    <phoneticPr fontId="30"/>
  </si>
  <si>
    <t xml:space="preserve"> 4～ 6</t>
    <phoneticPr fontId="7"/>
  </si>
  <si>
    <r>
      <t xml:space="preserve"> 7～ 9</t>
    </r>
    <r>
      <rPr>
        <sz val="11"/>
        <color theme="1"/>
        <rFont val="ＭＳ Ｐゴシック"/>
        <family val="3"/>
        <charset val="128"/>
        <scheme val="minor"/>
      </rPr>
      <t/>
    </r>
    <phoneticPr fontId="7"/>
  </si>
  <si>
    <t xml:space="preserve">Q3  </t>
    <phoneticPr fontId="30"/>
  </si>
  <si>
    <t>10～12</t>
    <phoneticPr fontId="7"/>
  </si>
  <si>
    <t xml:space="preserve"> 1月</t>
    <phoneticPr fontId="7"/>
  </si>
  <si>
    <t xml:space="preserve"> 2</t>
    <phoneticPr fontId="9"/>
  </si>
  <si>
    <t xml:space="preserve"> 3</t>
    <phoneticPr fontId="30"/>
  </si>
  <si>
    <t xml:space="preserve"> 4</t>
    <phoneticPr fontId="30"/>
  </si>
  <si>
    <t xml:space="preserve">May </t>
    <phoneticPr fontId="9"/>
  </si>
  <si>
    <t>Jul.</t>
    <phoneticPr fontId="30"/>
  </si>
  <si>
    <t xml:space="preserve"> 8</t>
    <phoneticPr fontId="30"/>
  </si>
  <si>
    <t>Aug.</t>
    <phoneticPr fontId="30"/>
  </si>
  <si>
    <t>注1 ： （　　）はボンド扱い輸入製品で外数である。</t>
    <phoneticPr fontId="60"/>
  </si>
  <si>
    <t xml:space="preserve">    Note1 : The amount of parenthesis is that for bonded imports and not included in amounts just below.</t>
    <phoneticPr fontId="60"/>
  </si>
  <si>
    <t>注2 ： Ｐ・Ｐ＝プロパン・プロピレン、Ｐ・Ｂ＝プロパン・ブタン、プロピレン・ブチレン等プロパン、プロピレンを主成分とするもの。</t>
    <phoneticPr fontId="44"/>
  </si>
  <si>
    <t xml:space="preserve">    Note2 : P・P is Propane・Propylene; P・B is Propane・Butane ; B・B is Butane・Butylene. </t>
    <phoneticPr fontId="7"/>
  </si>
  <si>
    <t>　　　  Ｂ・Ｂ＝ブタン・ブチレンを主成分とするもの。</t>
    <phoneticPr fontId="44"/>
  </si>
  <si>
    <t>→</t>
    <phoneticPr fontId="9"/>
  </si>
  <si>
    <t>中華人民共和国_x000D_
People's Republic of China</t>
  </si>
  <si>
    <t>イラク_x000D_
Iraq</t>
  </si>
  <si>
    <t>アラブ首長国連邦_x000D_
United Arab_x000D_
Emirates</t>
  </si>
  <si>
    <r>
      <t xml:space="preserve">オランダ_x000D_
</t>
    </r>
    <r>
      <rPr>
        <sz val="7"/>
        <rFont val="ＭＳ Ｐ明朝"/>
        <family val="1"/>
        <charset val="128"/>
      </rPr>
      <t>Netherlands</t>
    </r>
    <phoneticPr fontId="30"/>
  </si>
  <si>
    <t>ブルガリア_x000D_
Bulgaria</t>
  </si>
  <si>
    <t>エストニア_x000D_
Estonia</t>
  </si>
  <si>
    <t>Fuel Oil B･C Total</t>
  </si>
  <si>
    <t>Ｂ・Ｃ重油（つづき）</t>
  </si>
  <si>
    <t>トリニダード・    トバゴ_x000D_
Trinidad and Tobago</t>
    <phoneticPr fontId="30"/>
  </si>
  <si>
    <t xml:space="preserve">   ③月別輸出 / Export by Month</t>
    <phoneticPr fontId="7"/>
  </si>
  <si>
    <t xml:space="preserve">Year,           Quarter                             &amp; Month 
</t>
    <phoneticPr fontId="7"/>
  </si>
  <si>
    <t>重油</t>
    <phoneticPr fontId="7"/>
  </si>
  <si>
    <t>グリース</t>
    <phoneticPr fontId="17"/>
  </si>
  <si>
    <t>P・P, P・B</t>
    <phoneticPr fontId="17"/>
  </si>
  <si>
    <t>Fuel Oil A</t>
    <phoneticPr fontId="7"/>
  </si>
  <si>
    <t>Fuel Oil              B･C</t>
    <phoneticPr fontId="7"/>
  </si>
  <si>
    <t>28年</t>
    <phoneticPr fontId="30"/>
  </si>
  <si>
    <t>C.Y. 2016</t>
    <phoneticPr fontId="30"/>
  </si>
  <si>
    <t xml:space="preserve"> 2</t>
    <phoneticPr fontId="30"/>
  </si>
  <si>
    <t>F.Y. 2020</t>
    <phoneticPr fontId="30"/>
  </si>
  <si>
    <t xml:space="preserve"> 3年</t>
    <phoneticPr fontId="30"/>
  </si>
  <si>
    <r>
      <rPr>
        <sz val="8"/>
        <rFont val="ＭＳ 明朝"/>
        <family val="1"/>
        <charset val="128"/>
      </rPr>
      <t>12</t>
    </r>
    <r>
      <rPr>
        <sz val="11"/>
        <color theme="1"/>
        <rFont val="ＭＳ Ｐゴシック"/>
        <family val="3"/>
        <charset val="128"/>
        <scheme val="minor"/>
      </rPr>
      <t/>
    </r>
    <phoneticPr fontId="30"/>
  </si>
  <si>
    <t xml:space="preserve"> 3年</t>
    <phoneticPr fontId="30"/>
  </si>
  <si>
    <t>注： Ｐ・Ｐ＝プロパン・プロピレン、Ｐ・Ｂ＝プロパン・ブタン、プロピレン・ブチレン等プロパン、プロピレンを主成分とするもの。</t>
    <phoneticPr fontId="44"/>
  </si>
  <si>
    <t xml:space="preserve">    Note : P・P is Propane・Propylene; P・B is Propane・Butane ; B・B is Butane・Butylene. </t>
    <phoneticPr fontId="7"/>
  </si>
  <si>
    <t xml:space="preserve">   ④国・地域別月別輸出 / Monthly Export by Area and Country</t>
    <phoneticPr fontId="9"/>
  </si>
  <si>
    <r>
      <rPr>
        <sz val="8"/>
        <rFont val="ＭＳ Ｐ明朝"/>
        <family val="1"/>
        <charset val="128"/>
      </rPr>
      <t>オランダ</t>
    </r>
    <r>
      <rPr>
        <sz val="7"/>
        <rFont val="ＭＳ Ｐ明朝"/>
        <family val="1"/>
        <charset val="128"/>
      </rPr>
      <t>_x000D_
Netherlands</t>
    </r>
    <phoneticPr fontId="30"/>
  </si>
  <si>
    <t>平成28年</t>
    <phoneticPr fontId="30"/>
  </si>
  <si>
    <t xml:space="preserve">    29　　 </t>
    <phoneticPr fontId="30"/>
  </si>
  <si>
    <t xml:space="preserve">    30　　 </t>
    <phoneticPr fontId="30"/>
  </si>
  <si>
    <t>令和 1年度</t>
    <phoneticPr fontId="30"/>
  </si>
  <si>
    <t xml:space="preserve">　　 2　　 </t>
    <phoneticPr fontId="30"/>
  </si>
  <si>
    <t xml:space="preserve">         4～ 6</t>
    <phoneticPr fontId="30"/>
  </si>
  <si>
    <t>　　　　 7～ 9</t>
    <phoneticPr fontId="30"/>
  </si>
  <si>
    <t>令和 3年 1～ 3月</t>
    <phoneticPr fontId="30"/>
  </si>
  <si>
    <t xml:space="preserve">令和 2年 1月　 </t>
    <phoneticPr fontId="30"/>
  </si>
  <si>
    <t xml:space="preserve">         2</t>
    <phoneticPr fontId="30"/>
  </si>
  <si>
    <t>　　　　 5</t>
    <phoneticPr fontId="30"/>
  </si>
  <si>
    <t xml:space="preserve">         6</t>
    <phoneticPr fontId="30"/>
  </si>
  <si>
    <t xml:space="preserve">         8</t>
    <phoneticPr fontId="30"/>
  </si>
  <si>
    <t xml:space="preserve">         9</t>
    <phoneticPr fontId="30"/>
  </si>
  <si>
    <t xml:space="preserve">        10</t>
    <phoneticPr fontId="30"/>
  </si>
  <si>
    <t xml:space="preserve">        11</t>
    <phoneticPr fontId="30"/>
  </si>
  <si>
    <t xml:space="preserve">        12</t>
    <phoneticPr fontId="30"/>
  </si>
  <si>
    <t xml:space="preserve">令和 3年 1月　 </t>
    <phoneticPr fontId="30"/>
  </si>
  <si>
    <t xml:space="preserve">         3</t>
    <phoneticPr fontId="30"/>
  </si>
  <si>
    <r>
      <rPr>
        <sz val="8"/>
        <rFont val="ＭＳ Ｐ明朝"/>
        <family val="1"/>
        <charset val="128"/>
      </rPr>
      <t>モザン_x000D_
ビーク_x000D_</t>
    </r>
    <r>
      <rPr>
        <sz val="7"/>
        <rFont val="ＭＳ Ｐ明朝"/>
        <family val="1"/>
        <charset val="128"/>
      </rPr>
      <t xml:space="preserve">
Mozambique</t>
    </r>
    <phoneticPr fontId="30"/>
  </si>
  <si>
    <t>英領インド洋
地域_x000D_
British Indian Ocean Territories</t>
    <phoneticPr fontId="30"/>
  </si>
  <si>
    <t xml:space="preserve">    29　　 </t>
    <phoneticPr fontId="30"/>
  </si>
  <si>
    <t xml:space="preserve">    30　　 </t>
    <phoneticPr fontId="30"/>
  </si>
  <si>
    <t>令和 1年度</t>
    <phoneticPr fontId="30"/>
  </si>
  <si>
    <t xml:space="preserve">         4～ 6</t>
    <phoneticPr fontId="30"/>
  </si>
  <si>
    <t>　　　　 7～ 9</t>
    <phoneticPr fontId="30"/>
  </si>
  <si>
    <t xml:space="preserve">        10～12　 </t>
    <phoneticPr fontId="30"/>
  </si>
  <si>
    <t>令和 3年 1～ 3月</t>
    <phoneticPr fontId="30"/>
  </si>
  <si>
    <t xml:space="preserve">令和 2年 1月　 </t>
    <phoneticPr fontId="30"/>
  </si>
  <si>
    <t xml:space="preserve">         3</t>
    <phoneticPr fontId="30"/>
  </si>
  <si>
    <t xml:space="preserve">         4</t>
    <phoneticPr fontId="30"/>
  </si>
  <si>
    <t>　　　　 5</t>
    <phoneticPr fontId="30"/>
  </si>
  <si>
    <t xml:space="preserve">         6</t>
    <phoneticPr fontId="30"/>
  </si>
  <si>
    <t xml:space="preserve">         7</t>
    <phoneticPr fontId="30"/>
  </si>
  <si>
    <t xml:space="preserve">         8</t>
    <phoneticPr fontId="30"/>
  </si>
  <si>
    <t xml:space="preserve">        10</t>
    <phoneticPr fontId="30"/>
  </si>
  <si>
    <t xml:space="preserve">        11</t>
    <phoneticPr fontId="30"/>
  </si>
  <si>
    <t xml:space="preserve">        12</t>
    <phoneticPr fontId="30"/>
  </si>
  <si>
    <t xml:space="preserve">令和 3年 1月　 </t>
    <phoneticPr fontId="30"/>
  </si>
  <si>
    <t>米軍及びボンド</t>
  </si>
  <si>
    <t>平成28年</t>
    <phoneticPr fontId="30"/>
  </si>
  <si>
    <t xml:space="preserve">    30　　 </t>
    <phoneticPr fontId="30"/>
  </si>
  <si>
    <t xml:space="preserve">　　 2　　 </t>
    <phoneticPr fontId="30"/>
  </si>
  <si>
    <t>令和 1年度</t>
    <phoneticPr fontId="30"/>
  </si>
  <si>
    <t xml:space="preserve">        10～12　 </t>
    <phoneticPr fontId="30"/>
  </si>
  <si>
    <t>令和 3年 1～ 3月</t>
    <phoneticPr fontId="30"/>
  </si>
  <si>
    <t xml:space="preserve">         4</t>
    <phoneticPr fontId="30"/>
  </si>
  <si>
    <t>　　　　 5</t>
    <phoneticPr fontId="30"/>
  </si>
  <si>
    <t xml:space="preserve">         6</t>
    <phoneticPr fontId="30"/>
  </si>
  <si>
    <t xml:space="preserve">         9</t>
    <phoneticPr fontId="30"/>
  </si>
  <si>
    <t xml:space="preserve">        10</t>
    <phoneticPr fontId="30"/>
  </si>
  <si>
    <t xml:space="preserve">         3</t>
    <phoneticPr fontId="30"/>
  </si>
  <si>
    <t>平成28年</t>
    <phoneticPr fontId="30"/>
  </si>
  <si>
    <t xml:space="preserve">    29　　 </t>
    <phoneticPr fontId="30"/>
  </si>
  <si>
    <t xml:space="preserve">　　 2　　 </t>
    <phoneticPr fontId="30"/>
  </si>
  <si>
    <t xml:space="preserve">        10～12　 </t>
    <phoneticPr fontId="30"/>
  </si>
  <si>
    <t xml:space="preserve">         4</t>
    <phoneticPr fontId="30"/>
  </si>
  <si>
    <t xml:space="preserve">         6</t>
    <phoneticPr fontId="30"/>
  </si>
  <si>
    <t xml:space="preserve">         7</t>
    <phoneticPr fontId="30"/>
  </si>
  <si>
    <t xml:space="preserve">         8</t>
    <phoneticPr fontId="30"/>
  </si>
  <si>
    <r>
      <rPr>
        <sz val="8"/>
        <rFont val="ＭＳ Ｐ明朝"/>
        <family val="1"/>
        <charset val="128"/>
      </rPr>
      <t>オランダ</t>
    </r>
    <r>
      <rPr>
        <sz val="7"/>
        <rFont val="ＭＳ Ｐ明朝"/>
        <family val="1"/>
        <charset val="128"/>
      </rPr>
      <t>_x000D_
Netherlands</t>
    </r>
    <phoneticPr fontId="30"/>
  </si>
  <si>
    <t>平成28年</t>
    <phoneticPr fontId="30"/>
  </si>
  <si>
    <t>令和 1年度</t>
    <phoneticPr fontId="30"/>
  </si>
  <si>
    <t xml:space="preserve">　　 2　　 </t>
    <phoneticPr fontId="30"/>
  </si>
  <si>
    <t xml:space="preserve">         7</t>
    <phoneticPr fontId="30"/>
  </si>
  <si>
    <t xml:space="preserve">         9</t>
    <phoneticPr fontId="30"/>
  </si>
  <si>
    <t xml:space="preserve">令和 3年 1月　 </t>
    <phoneticPr fontId="30"/>
  </si>
  <si>
    <t xml:space="preserve">         2</t>
    <phoneticPr fontId="30"/>
  </si>
  <si>
    <t>平成28年</t>
    <phoneticPr fontId="30"/>
  </si>
  <si>
    <t>令和 3年 1～ 3月</t>
    <phoneticPr fontId="30"/>
  </si>
  <si>
    <t xml:space="preserve">         7</t>
    <phoneticPr fontId="30"/>
  </si>
  <si>
    <t xml:space="preserve">        10</t>
    <phoneticPr fontId="30"/>
  </si>
  <si>
    <t xml:space="preserve">        11</t>
    <phoneticPr fontId="30"/>
  </si>
  <si>
    <t xml:space="preserve">        12</t>
    <phoneticPr fontId="30"/>
  </si>
  <si>
    <t xml:space="preserve">令和 3年 1月　 </t>
    <phoneticPr fontId="30"/>
  </si>
  <si>
    <t xml:space="preserve">         2</t>
    <phoneticPr fontId="30"/>
  </si>
  <si>
    <t xml:space="preserve">         3</t>
    <phoneticPr fontId="30"/>
  </si>
  <si>
    <r>
      <rPr>
        <sz val="8"/>
        <rFont val="ＭＳ Ｐ明朝"/>
        <family val="1"/>
        <charset val="128"/>
      </rPr>
      <t>モザン_x000D_
ビーク_x000D_</t>
    </r>
    <r>
      <rPr>
        <sz val="7"/>
        <rFont val="ＭＳ Ｐ明朝"/>
        <family val="1"/>
        <charset val="128"/>
      </rPr>
      <t xml:space="preserve">
Mozambique</t>
    </r>
    <phoneticPr fontId="30"/>
  </si>
  <si>
    <t>英領インド洋
地域_x000D_
British Indian Ocean Territories</t>
    <phoneticPr fontId="30"/>
  </si>
  <si>
    <t>　　　　 7～ 9</t>
    <phoneticPr fontId="30"/>
  </si>
  <si>
    <t xml:space="preserve">         2</t>
    <phoneticPr fontId="30"/>
  </si>
  <si>
    <t xml:space="preserve">         3</t>
    <phoneticPr fontId="30"/>
  </si>
  <si>
    <t xml:space="preserve">        11</t>
    <phoneticPr fontId="30"/>
  </si>
  <si>
    <t xml:space="preserve">    30　　 </t>
    <phoneticPr fontId="30"/>
  </si>
  <si>
    <t>令和 3年 1～ 3月</t>
    <phoneticPr fontId="30"/>
  </si>
  <si>
    <t xml:space="preserve">         4</t>
    <phoneticPr fontId="30"/>
  </si>
  <si>
    <t>　　　　 5</t>
    <phoneticPr fontId="30"/>
  </si>
  <si>
    <t xml:space="preserve">    29　　 </t>
    <phoneticPr fontId="30"/>
  </si>
  <si>
    <t>　　　　 7～ 9</t>
    <phoneticPr fontId="30"/>
  </si>
  <si>
    <t xml:space="preserve">令和 2年 1月　 </t>
    <phoneticPr fontId="30"/>
  </si>
  <si>
    <t xml:space="preserve">        12</t>
    <phoneticPr fontId="30"/>
  </si>
  <si>
    <t xml:space="preserve">         2</t>
    <phoneticPr fontId="30"/>
  </si>
  <si>
    <r>
      <rPr>
        <sz val="7"/>
        <rFont val="ＭＳ Ｐ明朝"/>
        <family val="1"/>
        <charset val="128"/>
      </rPr>
      <t>カザフスタン_x000D_</t>
    </r>
    <r>
      <rPr>
        <sz val="8"/>
        <rFont val="ＭＳ Ｐ明朝"/>
        <family val="1"/>
        <charset val="128"/>
      </rPr>
      <t xml:space="preserve">
Kazakhstan</t>
    </r>
    <phoneticPr fontId="30"/>
  </si>
  <si>
    <t xml:space="preserve">　　 2　　 </t>
    <phoneticPr fontId="30"/>
  </si>
  <si>
    <t xml:space="preserve">        10</t>
    <phoneticPr fontId="30"/>
  </si>
  <si>
    <t xml:space="preserve">        11</t>
    <phoneticPr fontId="30"/>
  </si>
  <si>
    <t xml:space="preserve">        10～12　 </t>
    <phoneticPr fontId="30"/>
  </si>
  <si>
    <t xml:space="preserve">　　 2　　 </t>
    <phoneticPr fontId="30"/>
  </si>
  <si>
    <t>令和 1年度</t>
    <phoneticPr fontId="30"/>
  </si>
  <si>
    <t xml:space="preserve">         4～ 6</t>
    <phoneticPr fontId="30"/>
  </si>
  <si>
    <t xml:space="preserve">        10～12　 </t>
    <phoneticPr fontId="30"/>
  </si>
  <si>
    <t>令和 3年 1～ 3月</t>
    <phoneticPr fontId="30"/>
  </si>
  <si>
    <t xml:space="preserve">         4</t>
    <phoneticPr fontId="30"/>
  </si>
  <si>
    <t xml:space="preserve">         4～ 6</t>
    <phoneticPr fontId="30"/>
  </si>
  <si>
    <t>　　　　 7～ 9</t>
    <phoneticPr fontId="30"/>
  </si>
  <si>
    <t xml:space="preserve">         9</t>
    <phoneticPr fontId="30"/>
  </si>
  <si>
    <r>
      <rPr>
        <sz val="7"/>
        <rFont val="ＭＳ Ｐ明朝"/>
        <family val="1"/>
        <charset val="128"/>
      </rPr>
      <t>アイルランド_x000D_</t>
    </r>
    <r>
      <rPr>
        <sz val="8"/>
        <rFont val="ＭＳ Ｐ明朝"/>
        <family val="1"/>
        <charset val="128"/>
      </rPr>
      <t xml:space="preserve">
Ireland</t>
    </r>
    <phoneticPr fontId="30"/>
  </si>
  <si>
    <r>
      <rPr>
        <sz val="8"/>
        <rFont val="ＭＳ Ｐ明朝"/>
        <family val="1"/>
        <charset val="128"/>
      </rPr>
      <t>オランダ_x000D_</t>
    </r>
    <r>
      <rPr>
        <sz val="7"/>
        <rFont val="ＭＳ Ｐ明朝"/>
        <family val="1"/>
        <charset val="128"/>
      </rPr>
      <t xml:space="preserve">
Netherlands</t>
    </r>
    <phoneticPr fontId="30"/>
  </si>
  <si>
    <t xml:space="preserve">    30　　 </t>
    <phoneticPr fontId="30"/>
  </si>
  <si>
    <t>　　　　 5</t>
    <phoneticPr fontId="30"/>
  </si>
  <si>
    <t xml:space="preserve">         6</t>
    <phoneticPr fontId="30"/>
  </si>
  <si>
    <t xml:space="preserve">         8</t>
    <phoneticPr fontId="30"/>
  </si>
  <si>
    <r>
      <rPr>
        <sz val="7"/>
        <rFont val="ＭＳ Ｐ明朝"/>
        <family val="1"/>
        <charset val="128"/>
      </rPr>
      <t>ドミニカ       共和国</t>
    </r>
    <r>
      <rPr>
        <sz val="8"/>
        <rFont val="ＭＳ Ｐ明朝"/>
        <family val="1"/>
        <charset val="128"/>
      </rPr>
      <t>_x000D_
Dominican Republic</t>
    </r>
    <phoneticPr fontId="30"/>
  </si>
  <si>
    <t>べネズエラ_x000D_
Venezuela</t>
  </si>
  <si>
    <t xml:space="preserve">令和 2年 1月　 </t>
    <phoneticPr fontId="30"/>
  </si>
  <si>
    <t xml:space="preserve">        12</t>
    <phoneticPr fontId="30"/>
  </si>
  <si>
    <t xml:space="preserve">    29　　 </t>
    <phoneticPr fontId="30"/>
  </si>
  <si>
    <t xml:space="preserve">令和 2年 1月　 </t>
    <phoneticPr fontId="30"/>
  </si>
  <si>
    <t>（単位：ｋｌ，アスファルト以降：ｔ／Ｕｎｉｔ：ｋｌ，from Asphalt onward is ton）</t>
    <phoneticPr fontId="30"/>
  </si>
  <si>
    <t>Naphtha</t>
    <phoneticPr fontId="7"/>
  </si>
  <si>
    <t>令和2年</t>
    <rPh sb="0" eb="2">
      <t>レイワ</t>
    </rPh>
    <phoneticPr fontId="30"/>
  </si>
  <si>
    <r>
      <t>Total</t>
    </r>
    <r>
      <rPr>
        <sz val="8"/>
        <rFont val="ＭＳ Ｐ明朝"/>
        <family val="1"/>
        <charset val="128"/>
      </rPr>
      <t xml:space="preserve">   Jun. 2020</t>
    </r>
    <phoneticPr fontId="7"/>
  </si>
  <si>
    <t>9月</t>
    <phoneticPr fontId="7"/>
  </si>
  <si>
    <t>令和3年</t>
    <rPh sb="0" eb="2">
      <t>レイワ</t>
    </rPh>
    <phoneticPr fontId="30"/>
  </si>
  <si>
    <t xml:space="preserve">（６）石油製品製造業者・輸入業者月別消費者･販売業者向販売 / </t>
    <phoneticPr fontId="7"/>
  </si>
  <si>
    <t>重油</t>
    <phoneticPr fontId="7"/>
  </si>
  <si>
    <t>アスファルト</t>
    <phoneticPr fontId="17"/>
  </si>
  <si>
    <t>　液化石油ガス</t>
    <phoneticPr fontId="7"/>
  </si>
  <si>
    <t>液化天然ガス</t>
    <phoneticPr fontId="7"/>
  </si>
  <si>
    <t>B・B</t>
    <phoneticPr fontId="7"/>
  </si>
  <si>
    <t>Total of Main Petroleum Products</t>
    <phoneticPr fontId="30"/>
  </si>
  <si>
    <t>Fuel Oil Total</t>
    <phoneticPr fontId="7"/>
  </si>
  <si>
    <t>LPG</t>
    <phoneticPr fontId="7"/>
  </si>
  <si>
    <t>ＬＮＧ</t>
    <phoneticPr fontId="7"/>
  </si>
  <si>
    <t>28年</t>
  </si>
  <si>
    <t xml:space="preserve"> 1年度</t>
  </si>
  <si>
    <t>F.Y. 2020</t>
    <phoneticPr fontId="30"/>
  </si>
  <si>
    <t xml:space="preserve"> 2年</t>
  </si>
  <si>
    <t>Q1  2020</t>
    <phoneticPr fontId="30"/>
  </si>
  <si>
    <t xml:space="preserve"> 3年</t>
  </si>
  <si>
    <t>Q1  2021</t>
    <phoneticPr fontId="30"/>
  </si>
  <si>
    <t>Feb.</t>
    <phoneticPr fontId="30"/>
  </si>
  <si>
    <t>Oct.</t>
    <phoneticPr fontId="30"/>
  </si>
  <si>
    <t>Dec.</t>
    <phoneticPr fontId="30"/>
  </si>
  <si>
    <t>Mar.</t>
    <phoneticPr fontId="30"/>
  </si>
  <si>
    <t>注： Ｐ・Ｐ＝プロパン・プロピレン、Ｐ・Ｂ＝プロパン・ブタン、プロピレン・ブチレン等プロパン、プロピレンを主成分とするもの。</t>
    <phoneticPr fontId="44"/>
  </si>
  <si>
    <t>　　  Ｂ・Ｂ＝ブタン・ブチレンを主成分とするもの。</t>
    <phoneticPr fontId="44"/>
  </si>
  <si>
    <t xml:space="preserve">    Regular Gasoline </t>
    <phoneticPr fontId="71"/>
  </si>
  <si>
    <t xml:space="preserve"> Gasoline</t>
    <phoneticPr fontId="71"/>
  </si>
  <si>
    <t xml:space="preserve"> Naphtha</t>
    <phoneticPr fontId="71"/>
  </si>
  <si>
    <t xml:space="preserve">    Metal Working Oil</t>
    <phoneticPr fontId="71"/>
  </si>
  <si>
    <t>電　気　絶　縁　油</t>
    <phoneticPr fontId="71"/>
  </si>
  <si>
    <t>そ　 　 の　  　他</t>
    <phoneticPr fontId="71"/>
  </si>
  <si>
    <t xml:space="preserve">    Other Lubricating Oil</t>
    <phoneticPr fontId="71"/>
  </si>
  <si>
    <t xml:space="preserve"> Lubricating</t>
    <phoneticPr fontId="71"/>
  </si>
  <si>
    <t>Total</t>
    <phoneticPr fontId="71"/>
  </si>
  <si>
    <t xml:space="preserve"> Oil</t>
    <phoneticPr fontId="71"/>
  </si>
  <si>
    <t xml:space="preserve">    Diesel Engine Oil</t>
    <phoneticPr fontId="71"/>
  </si>
  <si>
    <t>そ の 他 車 両 用</t>
    <phoneticPr fontId="71"/>
  </si>
  <si>
    <t xml:space="preserve">    Other Lubricating Oil for Automobile</t>
    <phoneticPr fontId="71"/>
  </si>
  <si>
    <t>末在庫</t>
    <phoneticPr fontId="71"/>
  </si>
  <si>
    <t xml:space="preserve">    Mechanical Oil</t>
    <phoneticPr fontId="71"/>
  </si>
  <si>
    <t>Inventory</t>
    <phoneticPr fontId="71"/>
  </si>
  <si>
    <t>金　属　加　工　油</t>
    <phoneticPr fontId="71"/>
  </si>
  <si>
    <t xml:space="preserve">    Metal Working Oil</t>
    <phoneticPr fontId="71"/>
  </si>
  <si>
    <t>電　気　絶　縁　油</t>
    <phoneticPr fontId="71"/>
  </si>
  <si>
    <t xml:space="preserve">    Other Specific Lubricating Oil</t>
    <phoneticPr fontId="71"/>
  </si>
  <si>
    <t>そ　 　 の　  　他</t>
    <phoneticPr fontId="71"/>
  </si>
  <si>
    <t xml:space="preserve">    Other Lubricating Oil</t>
    <phoneticPr fontId="71"/>
  </si>
  <si>
    <t>Ｒｅｆｅｒｅｎｃｅ</t>
    <phoneticPr fontId="30"/>
  </si>
  <si>
    <t xml:space="preserve">令和 2年   1月　 </t>
    <rPh sb="0" eb="2">
      <t>レイワ</t>
    </rPh>
    <phoneticPr fontId="30"/>
  </si>
  <si>
    <t xml:space="preserve">           3</t>
    <phoneticPr fontId="30"/>
  </si>
  <si>
    <t xml:space="preserve">           4</t>
    <phoneticPr fontId="30"/>
  </si>
  <si>
    <t>　　　　   5</t>
    <phoneticPr fontId="30"/>
  </si>
  <si>
    <t xml:space="preserve">           6</t>
    <phoneticPr fontId="30"/>
  </si>
  <si>
    <t xml:space="preserve">           7</t>
    <phoneticPr fontId="30"/>
  </si>
  <si>
    <t xml:space="preserve">           8</t>
    <phoneticPr fontId="30"/>
  </si>
  <si>
    <t xml:space="preserve">           9</t>
    <phoneticPr fontId="30"/>
  </si>
  <si>
    <t xml:space="preserve">          10</t>
    <phoneticPr fontId="30"/>
  </si>
  <si>
    <t xml:space="preserve">          11</t>
    <phoneticPr fontId="30"/>
  </si>
  <si>
    <t xml:space="preserve">          12</t>
    <phoneticPr fontId="30"/>
  </si>
  <si>
    <t xml:space="preserve">令和  3年  1月　 </t>
    <phoneticPr fontId="30"/>
  </si>
  <si>
    <t xml:space="preserve">           2</t>
    <phoneticPr fontId="30"/>
  </si>
  <si>
    <t xml:space="preserve">           3</t>
    <phoneticPr fontId="30"/>
  </si>
  <si>
    <t xml:space="preserve">  (円/kl)  (yen/kl)</t>
    <rPh sb="3" eb="4">
      <t>エン</t>
    </rPh>
    <phoneticPr fontId="9"/>
  </si>
  <si>
    <t xml:space="preserve"> (ﾄﾞﾙ/ﾊﾞﾚﾙ)                ($/barrel)</t>
    <phoneticPr fontId="30"/>
  </si>
  <si>
    <t xml:space="preserve">  (円/t)  (yen/ton)</t>
    <rPh sb="3" eb="4">
      <t>エン</t>
    </rPh>
    <phoneticPr fontId="9"/>
  </si>
  <si>
    <t xml:space="preserve">           2</t>
    <phoneticPr fontId="30"/>
  </si>
  <si>
    <t xml:space="preserve">           6</t>
    <phoneticPr fontId="30"/>
  </si>
  <si>
    <t xml:space="preserve">           7</t>
    <phoneticPr fontId="30"/>
  </si>
  <si>
    <t xml:space="preserve">          10</t>
    <phoneticPr fontId="30"/>
  </si>
  <si>
    <t xml:space="preserve">          11</t>
    <phoneticPr fontId="30"/>
  </si>
  <si>
    <t xml:space="preserve">          12</t>
    <phoneticPr fontId="30"/>
  </si>
  <si>
    <t xml:space="preserve">（３）原油国別、契約期間別輸入、平均API度及び平均硫黄分（令和2年） / </t>
    <rPh sb="3" eb="5">
      <t>ゲンユ</t>
    </rPh>
    <rPh sb="30" eb="32">
      <t>レイワ</t>
    </rPh>
    <phoneticPr fontId="9"/>
  </si>
  <si>
    <t>　　　 Import of Crude Oil, Average API　gravity and Average Sulfur by Country and Contract(C.Y.2020)</t>
    <phoneticPr fontId="9"/>
  </si>
  <si>
    <t>構成比</t>
    <phoneticPr fontId="29"/>
  </si>
  <si>
    <t>スポット比率</t>
    <phoneticPr fontId="9"/>
  </si>
  <si>
    <t>Term Contract</t>
    <phoneticPr fontId="9"/>
  </si>
  <si>
    <t>（60℉）</t>
    <phoneticPr fontId="30"/>
  </si>
  <si>
    <t>注3：「その他」は、輸入実績が2社以下の国。令和2年の内訳は、カザフスタン、ベトナム、タイ、マレーシア、ブルネイ、イラク、中立地帯、オマーン、</t>
    <rPh sb="22" eb="24">
      <t>レイワ</t>
    </rPh>
    <phoneticPr fontId="60"/>
  </si>
  <si>
    <t>　　　　メキシコ、アルジェリア、リビア、パプアニューギニア。</t>
    <phoneticPr fontId="9"/>
  </si>
  <si>
    <t>NOTE3：Others include Kazakhstan,Viet Nam,Thailand,Malaysia,Brunei,Iraq,Neutral Zone,Oman,Mexico,Algeria,Libya,Papua New Guinea.</t>
    <phoneticPr fontId="9"/>
  </si>
  <si>
    <t xml:space="preserve">（４）原油国別、契約期間別輸入、平均ＡＰＩ度及び平均硫黄分（令和2年度） / </t>
    <rPh sb="3" eb="5">
      <t>ゲンユ</t>
    </rPh>
    <rPh sb="30" eb="32">
      <t>レイワ</t>
    </rPh>
    <phoneticPr fontId="9"/>
  </si>
  <si>
    <t>　　　 Import of Crude Oil, Average API　gravity and Average Sulfur by Country and Contract(F.Y.2020)</t>
    <phoneticPr fontId="9"/>
  </si>
  <si>
    <t xml:space="preserve">輸入量(kl)  Import of Crude Oil (kl) </t>
  </si>
  <si>
    <t>平均     API度</t>
    <phoneticPr fontId="9"/>
  </si>
  <si>
    <t>平均    硫黄分</t>
    <phoneticPr fontId="9"/>
  </si>
  <si>
    <t xml:space="preserve">Country </t>
    <phoneticPr fontId="9"/>
  </si>
  <si>
    <t>構成比</t>
    <phoneticPr fontId="29"/>
  </si>
  <si>
    <t>長期契約</t>
    <phoneticPr fontId="9"/>
  </si>
  <si>
    <t>スポット契約</t>
    <phoneticPr fontId="9"/>
  </si>
  <si>
    <t>Avg. API gravity</t>
    <phoneticPr fontId="9"/>
  </si>
  <si>
    <t>Avg.　　　　Sulfur</t>
    <phoneticPr fontId="9"/>
  </si>
  <si>
    <t>Share（％）</t>
    <phoneticPr fontId="9"/>
  </si>
  <si>
    <t>Spot 　Contract</t>
    <phoneticPr fontId="9"/>
  </si>
  <si>
    <t>Spot    Ratio (%)</t>
    <phoneticPr fontId="9"/>
  </si>
  <si>
    <t>（ｗｔ%）</t>
    <phoneticPr fontId="9"/>
  </si>
  <si>
    <t>注3：「その他」は、輸入実績が2社以下の国。令和2年度の内訳は、カザフスタン、ベトナム、タイ、マレーシア、ブルネイ、インドネシア、イラク、</t>
    <rPh sb="22" eb="24">
      <t>レイワ</t>
    </rPh>
    <phoneticPr fontId="60"/>
  </si>
  <si>
    <t>　　　　中立地帯、オマーン、アルジェリア、パプアニューギニア。</t>
    <phoneticPr fontId="9"/>
  </si>
  <si>
    <t>NOTE1：The source is “The oil import survey”by Agency for Natural Resources and Energy.</t>
    <phoneticPr fontId="9"/>
  </si>
  <si>
    <t>NOTE2：As for sign of “X”,the number of companies means two or less.Therefore,import volume does not describe the kind of the contract clearly.</t>
    <phoneticPr fontId="9"/>
  </si>
  <si>
    <t>NOTE3：Others include Kazakhstan,Viet Nam,Thailand,Malaysia,Brunei,Indonesia,Iraq,Neutral Zone,Oman,Algeria,Papua New Guinea.</t>
    <phoneticPr fontId="9"/>
  </si>
  <si>
    <t xml:space="preserve">             The number of companies that imported it from these countries is  two or less.</t>
    <phoneticPr fontId="9"/>
  </si>
  <si>
    <t>（５）原油国別、契約期間別、ＣＩＦ総額（令和2年） / Import of Crude Oil Value(CIF) by Country and Contract(C.Y.2020)</t>
    <rPh sb="3" eb="5">
      <t>ゲンユ</t>
    </rPh>
    <rPh sb="20" eb="22">
      <t>レイワ</t>
    </rPh>
    <phoneticPr fontId="9"/>
  </si>
  <si>
    <r>
      <t>CIF総額（千ドル）　（10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$）</t>
    </r>
    <phoneticPr fontId="9"/>
  </si>
  <si>
    <t>Countrｙ</t>
    <phoneticPr fontId="9"/>
  </si>
  <si>
    <t>Total Value</t>
    <phoneticPr fontId="9"/>
  </si>
  <si>
    <t>Spot Contract</t>
    <phoneticPr fontId="9"/>
  </si>
  <si>
    <t>　　　　メキシコ、アルジェリア、リビア、パプアニューギニア。</t>
    <phoneticPr fontId="9"/>
  </si>
  <si>
    <t>NOTE1：The source is “The oil import survey”by Agency for Natural Resources and Energy.</t>
    <phoneticPr fontId="9"/>
  </si>
  <si>
    <t>NOTE2：As for sign of “X”,the number of companies means two or less.Therefore,import value does not describe the kind of the contract clearly.</t>
    <phoneticPr fontId="9"/>
  </si>
  <si>
    <t>NOTE3：Others include Kazakhstan,Viet Nam,Thailand,Malaysia,Brunei,Iraq,Neutral Zone,Oman,Mexico,Algeria,Libya,Papua New Guinea.</t>
    <phoneticPr fontId="9"/>
  </si>
  <si>
    <t xml:space="preserve">            The number of companies that imported it from these countries is  two or less.</t>
    <phoneticPr fontId="9"/>
  </si>
  <si>
    <t>（６）原油国別、契約期間別、ＣＩＦ総額（令和2年度） / Import of Crude Oil Value(CIF) by Country and Contract(F.Y.2020)</t>
    <rPh sb="3" eb="5">
      <t>ゲンユ</t>
    </rPh>
    <rPh sb="20" eb="22">
      <t>レイワ</t>
    </rPh>
    <phoneticPr fontId="9"/>
  </si>
  <si>
    <t>Country</t>
    <phoneticPr fontId="9"/>
  </si>
  <si>
    <t>　　　　中立地帯、オマーン、アルジェリア、パプアニューギニア。</t>
    <phoneticPr fontId="9"/>
  </si>
  <si>
    <t>NOTE3：Others include Kazakhstan,Viet Nam,Thailand,Malaysia,Brunei,Indonesia,Iraq,Neutral Zone,Oman,Algeria,Papua New Guinea.</t>
    <phoneticPr fontId="9"/>
  </si>
  <si>
    <t xml:space="preserve">（７）原油国別船積数量、FOB、運賃総額及び保険料総額（令和2年） / </t>
    <rPh sb="3" eb="5">
      <t>ゲンユ</t>
    </rPh>
    <rPh sb="28" eb="30">
      <t>レイワ</t>
    </rPh>
    <phoneticPr fontId="9"/>
  </si>
  <si>
    <t>　　　 Import of Crude Oil, Shipped Quantity,FOB,Freight and Insurance by Country (C.Y.2020)</t>
    <phoneticPr fontId="9"/>
  </si>
  <si>
    <t>Countrｙ</t>
    <phoneticPr fontId="9"/>
  </si>
  <si>
    <t>Shipped Quantity</t>
    <phoneticPr fontId="9"/>
  </si>
  <si>
    <t>Freight</t>
    <phoneticPr fontId="9"/>
  </si>
  <si>
    <t>Insurance</t>
    <phoneticPr fontId="9"/>
  </si>
  <si>
    <t>(ﾄﾞﾙ/バレル)</t>
    <phoneticPr fontId="9"/>
  </si>
  <si>
    <t>(千ドル)</t>
    <phoneticPr fontId="29"/>
  </si>
  <si>
    <t>（$/barrel）</t>
    <phoneticPr fontId="9"/>
  </si>
  <si>
    <r>
      <t>（10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$）</t>
    </r>
    <phoneticPr fontId="9"/>
  </si>
  <si>
    <t>注2：「その他」は、輸入実績が2社以下の国。令和2年の内訳は、カザフスタン、ベトナム、タイ、マレーシア、ブルネイ、イラク、中立地帯、オマーン、</t>
    <rPh sb="22" eb="24">
      <t>レイワ</t>
    </rPh>
    <phoneticPr fontId="60"/>
  </si>
  <si>
    <t>NOTE2：Others include Kazakhstan,Viet Nam,Thailand,Malaysia,Brunei,Iraq,Neutral Zone,Oman,Mexico,Algeria,Libya,Papua New Guinea.</t>
    <phoneticPr fontId="9"/>
  </si>
  <si>
    <t xml:space="preserve">（８）原油国別船積数量、FOB、運賃総額及び保険料総額（令和2年度） / </t>
    <rPh sb="3" eb="5">
      <t>ゲンユ</t>
    </rPh>
    <rPh sb="28" eb="30">
      <t>レイワ</t>
    </rPh>
    <phoneticPr fontId="9"/>
  </si>
  <si>
    <t>　　　  Import of Crude Oil, Shipped Quantity,FOB,Freight and Insurance by Country (F.Y.2020)</t>
    <phoneticPr fontId="9"/>
  </si>
  <si>
    <t>Insurance</t>
    <phoneticPr fontId="9"/>
  </si>
  <si>
    <t>(バレル)</t>
    <phoneticPr fontId="9"/>
  </si>
  <si>
    <t>(千ドル)</t>
    <phoneticPr fontId="29"/>
  </si>
  <si>
    <r>
      <t>（10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$）</t>
    </r>
    <phoneticPr fontId="9"/>
  </si>
  <si>
    <t>注2：「その他」は、輸入実績が2社以下の国。令和2年度の内訳は、カザフスタン、ベトナム、タイ、マレーシア、ブルネイ、インドネシア、イラク、</t>
    <rPh sb="22" eb="24">
      <t>レイワ</t>
    </rPh>
    <phoneticPr fontId="60"/>
  </si>
  <si>
    <t>NOTE2：Others include Kazakhstan,Viet Nam,Thailand,Malaysia,Brunei,Indonesia,Iraq,Neutral Zone,Oman,Algeria,Papua New Guinea.</t>
    <phoneticPr fontId="9"/>
  </si>
  <si>
    <t xml:space="preserve">            The number of companies that imported it from these countries is  two or less.</t>
    <phoneticPr fontId="9"/>
  </si>
  <si>
    <t xml:space="preserve">　　　　　 </t>
    <phoneticPr fontId="9"/>
  </si>
  <si>
    <t>→</t>
    <phoneticPr fontId="9"/>
  </si>
  <si>
    <t>日本_x000D_
Japan</t>
  </si>
  <si>
    <t>国産</t>
  </si>
  <si>
    <t>Domestic</t>
  </si>
  <si>
    <t xml:space="preserve">　　 2　　 </t>
    <phoneticPr fontId="30"/>
  </si>
  <si>
    <t xml:space="preserve">         3</t>
    <phoneticPr fontId="30"/>
  </si>
  <si>
    <t>　　　　 5</t>
    <phoneticPr fontId="30"/>
  </si>
  <si>
    <t xml:space="preserve">令和 3年 1月　 </t>
    <phoneticPr fontId="30"/>
  </si>
  <si>
    <t xml:space="preserve">         2</t>
    <phoneticPr fontId="30"/>
  </si>
  <si>
    <t xml:space="preserve">    29　　 </t>
    <phoneticPr fontId="30"/>
  </si>
  <si>
    <t xml:space="preserve">    30　　 </t>
    <phoneticPr fontId="30"/>
  </si>
  <si>
    <t xml:space="preserve">        10～12　 </t>
    <phoneticPr fontId="30"/>
  </si>
  <si>
    <t xml:space="preserve">令和 2年 1月　 </t>
    <phoneticPr fontId="30"/>
  </si>
  <si>
    <t>ﾃﾞｵﾄﾞﾗｲｽﾞﾄﾞ･
ﾌｨｰﾙﾄﾞ･ｺﾝﾃﾞﾝｾｰﾄ</t>
    <phoneticPr fontId="30"/>
  </si>
  <si>
    <t>ﾉｰｽｳｴｽﾄ･ｼｪﾙﾌ･
ｺﾝﾃﾞﾝｾｰﾄ</t>
    <phoneticPr fontId="30"/>
  </si>
  <si>
    <t>ﾌﾟﾙｰﾄ･
ｺﾝﾃﾞﾝｾｰﾄ</t>
    <phoneticPr fontId="30"/>
  </si>
  <si>
    <t>ｳｨｰﾄｽﾄｰﾝ･
ｺﾝﾃﾞﾝｾｰﾄ</t>
    <phoneticPr fontId="30"/>
  </si>
  <si>
    <t>平成28年</t>
    <phoneticPr fontId="30"/>
  </si>
  <si>
    <t>　　　　 7～ 9</t>
    <phoneticPr fontId="30"/>
  </si>
  <si>
    <t>令和 3年 1～ 3月</t>
    <phoneticPr fontId="30"/>
  </si>
  <si>
    <t xml:space="preserve">         2</t>
    <phoneticPr fontId="30"/>
  </si>
  <si>
    <t xml:space="preserve">         4</t>
    <phoneticPr fontId="30"/>
  </si>
  <si>
    <t>　　　　 5</t>
    <phoneticPr fontId="30"/>
  </si>
  <si>
    <t xml:space="preserve">         6</t>
    <phoneticPr fontId="30"/>
  </si>
  <si>
    <t xml:space="preserve">         7</t>
    <phoneticPr fontId="30"/>
  </si>
  <si>
    <t xml:space="preserve">         9</t>
    <phoneticPr fontId="30"/>
  </si>
  <si>
    <t xml:space="preserve">        10</t>
    <phoneticPr fontId="30"/>
  </si>
  <si>
    <t xml:space="preserve">        11</t>
    <phoneticPr fontId="30"/>
  </si>
  <si>
    <t xml:space="preserve">令和 3年 1月　 </t>
    <phoneticPr fontId="30"/>
  </si>
  <si>
    <t>ｵｰｽﾄﾗﾘｱ_x000D_
Australia</t>
  </si>
  <si>
    <t>ｱﾗﾋﾞｱﾝ･
ﾐﾃﾞｨｱﾑ</t>
    <phoneticPr fontId="30"/>
  </si>
  <si>
    <t xml:space="preserve">    30　　 </t>
    <phoneticPr fontId="30"/>
  </si>
  <si>
    <t>令和 3年 1～ 3月</t>
    <phoneticPr fontId="30"/>
  </si>
  <si>
    <t xml:space="preserve">        10</t>
    <phoneticPr fontId="30"/>
  </si>
  <si>
    <t xml:space="preserve">Year                             &amp; Month 
</t>
    <phoneticPr fontId="7"/>
  </si>
  <si>
    <t>区　分</t>
    <phoneticPr fontId="7"/>
  </si>
  <si>
    <t>ガソリン</t>
    <phoneticPr fontId="7"/>
  </si>
  <si>
    <t>ナフサ</t>
    <phoneticPr fontId="7"/>
  </si>
  <si>
    <t>灯油</t>
    <phoneticPr fontId="7"/>
  </si>
  <si>
    <t>軽油</t>
    <phoneticPr fontId="7"/>
  </si>
  <si>
    <t>重油</t>
    <phoneticPr fontId="7"/>
  </si>
  <si>
    <t>潤滑油</t>
    <phoneticPr fontId="17"/>
  </si>
  <si>
    <t>アスファルト</t>
    <phoneticPr fontId="17"/>
  </si>
  <si>
    <t xml:space="preserve"> 液化石油ガス</t>
    <phoneticPr fontId="7"/>
  </si>
  <si>
    <t>液化天然ガス</t>
    <phoneticPr fontId="7"/>
  </si>
  <si>
    <t>P・P, P・B</t>
    <phoneticPr fontId="17"/>
  </si>
  <si>
    <t>B・B</t>
    <phoneticPr fontId="7"/>
  </si>
  <si>
    <t>Total of Main Petroleum Products</t>
    <phoneticPr fontId="7"/>
  </si>
  <si>
    <t>Jet Fuel</t>
    <phoneticPr fontId="7"/>
  </si>
  <si>
    <t>Gas Oil</t>
    <phoneticPr fontId="7"/>
  </si>
  <si>
    <t>Fuel Oil A</t>
    <phoneticPr fontId="7"/>
  </si>
  <si>
    <t>Fuel Oil              B･C</t>
    <phoneticPr fontId="7"/>
  </si>
  <si>
    <t>LPG</t>
    <phoneticPr fontId="7"/>
  </si>
  <si>
    <t>ＬＮＧ</t>
    <phoneticPr fontId="7"/>
  </si>
  <si>
    <r>
      <t>Total</t>
    </r>
    <r>
      <rPr>
        <sz val="8"/>
        <rFont val="ＭＳ Ｐ明朝"/>
        <family val="1"/>
        <charset val="128"/>
      </rPr>
      <t xml:space="preserve">   Jan. 2020</t>
    </r>
    <phoneticPr fontId="7"/>
  </si>
  <si>
    <r>
      <t>Total</t>
    </r>
    <r>
      <rPr>
        <sz val="8"/>
        <rFont val="ＭＳ Ｐ明朝"/>
        <family val="1"/>
        <charset val="128"/>
      </rPr>
      <t xml:space="preserve">   Feb. 2020</t>
    </r>
    <phoneticPr fontId="7"/>
  </si>
  <si>
    <t>2月</t>
    <phoneticPr fontId="7"/>
  </si>
  <si>
    <r>
      <t>Total</t>
    </r>
    <r>
      <rPr>
        <sz val="8"/>
        <rFont val="ＭＳ Ｐ明朝"/>
        <family val="1"/>
        <charset val="128"/>
      </rPr>
      <t xml:space="preserve">   Mar. 2020</t>
    </r>
    <phoneticPr fontId="7"/>
  </si>
  <si>
    <t>3月</t>
    <phoneticPr fontId="7"/>
  </si>
  <si>
    <r>
      <t>Total</t>
    </r>
    <r>
      <rPr>
        <sz val="8"/>
        <rFont val="ＭＳ Ｐ明朝"/>
        <family val="1"/>
        <charset val="128"/>
      </rPr>
      <t xml:space="preserve">   Apr. 2020</t>
    </r>
    <phoneticPr fontId="7"/>
  </si>
  <si>
    <t>4月</t>
    <phoneticPr fontId="7"/>
  </si>
  <si>
    <r>
      <t>Total</t>
    </r>
    <r>
      <rPr>
        <sz val="8"/>
        <rFont val="ＭＳ Ｐ明朝"/>
        <family val="1"/>
        <charset val="128"/>
      </rPr>
      <t xml:space="preserve">   May  2020</t>
    </r>
    <phoneticPr fontId="7"/>
  </si>
  <si>
    <t>5月</t>
    <phoneticPr fontId="7"/>
  </si>
  <si>
    <t>Refiners</t>
    <phoneticPr fontId="7"/>
  </si>
  <si>
    <t>6月</t>
    <phoneticPr fontId="7"/>
  </si>
  <si>
    <r>
      <t>Total</t>
    </r>
    <r>
      <rPr>
        <sz val="8"/>
        <rFont val="ＭＳ Ｐ明朝"/>
        <family val="1"/>
        <charset val="128"/>
      </rPr>
      <t xml:space="preserve">   Jul. 2020</t>
    </r>
    <phoneticPr fontId="7"/>
  </si>
  <si>
    <t>7月</t>
    <phoneticPr fontId="7"/>
  </si>
  <si>
    <r>
      <t>Total</t>
    </r>
    <r>
      <rPr>
        <sz val="8"/>
        <rFont val="ＭＳ Ｐ明朝"/>
        <family val="1"/>
        <charset val="128"/>
      </rPr>
      <t xml:space="preserve">   Aug. 2020</t>
    </r>
    <phoneticPr fontId="7"/>
  </si>
  <si>
    <t>8月</t>
    <phoneticPr fontId="7"/>
  </si>
  <si>
    <r>
      <t>Total</t>
    </r>
    <r>
      <rPr>
        <sz val="8"/>
        <rFont val="ＭＳ Ｐ明朝"/>
        <family val="1"/>
        <charset val="128"/>
      </rPr>
      <t xml:space="preserve">   Sep. 2020</t>
    </r>
    <phoneticPr fontId="7"/>
  </si>
  <si>
    <r>
      <t>Total</t>
    </r>
    <r>
      <rPr>
        <sz val="8"/>
        <rFont val="ＭＳ Ｐ明朝"/>
        <family val="1"/>
        <charset val="128"/>
      </rPr>
      <t xml:space="preserve">   Oct. 2020</t>
    </r>
    <phoneticPr fontId="7"/>
  </si>
  <si>
    <t>10月</t>
    <phoneticPr fontId="7"/>
  </si>
  <si>
    <r>
      <t>Total</t>
    </r>
    <r>
      <rPr>
        <sz val="8"/>
        <rFont val="ＭＳ Ｐ明朝"/>
        <family val="1"/>
        <charset val="128"/>
      </rPr>
      <t xml:space="preserve">   Nov. 2020</t>
    </r>
    <phoneticPr fontId="7"/>
  </si>
  <si>
    <t>11月</t>
    <phoneticPr fontId="7"/>
  </si>
  <si>
    <r>
      <t>Total</t>
    </r>
    <r>
      <rPr>
        <sz val="8"/>
        <rFont val="ＭＳ Ｐ明朝"/>
        <family val="1"/>
        <charset val="128"/>
      </rPr>
      <t xml:space="preserve">   Dec. 2020</t>
    </r>
    <phoneticPr fontId="7"/>
  </si>
  <si>
    <t>12月</t>
    <phoneticPr fontId="7"/>
  </si>
  <si>
    <r>
      <t>Total</t>
    </r>
    <r>
      <rPr>
        <sz val="8"/>
        <rFont val="ＭＳ Ｐ明朝"/>
        <family val="1"/>
        <charset val="128"/>
      </rPr>
      <t xml:space="preserve">   Jan. 2021</t>
    </r>
    <phoneticPr fontId="7"/>
  </si>
  <si>
    <r>
      <t>Total</t>
    </r>
    <r>
      <rPr>
        <sz val="8"/>
        <rFont val="ＭＳ Ｐ明朝"/>
        <family val="1"/>
        <charset val="128"/>
      </rPr>
      <t xml:space="preserve">   Feb. 2021</t>
    </r>
    <phoneticPr fontId="7"/>
  </si>
  <si>
    <r>
      <t>Total</t>
    </r>
    <r>
      <rPr>
        <sz val="8"/>
        <rFont val="ＭＳ Ｐ明朝"/>
        <family val="1"/>
        <charset val="128"/>
      </rPr>
      <t xml:space="preserve">   Mar. 2021</t>
    </r>
    <phoneticPr fontId="7"/>
  </si>
  <si>
    <t xml:space="preserve">    Note 1 : M &amp; I = Manufacturers and Importers </t>
    <phoneticPr fontId="7"/>
  </si>
  <si>
    <t>注 2： Ｐ・Ｐ＝プロパン・プロピレン、Ｐ・Ｂ＝プロパン・ブタン、プロピレン・ブチレン等プロパン、プロピレンを主成分とするもの。</t>
    <phoneticPr fontId="44"/>
  </si>
  <si>
    <t xml:space="preserve">    Note 2 : P・P is Propane・Propylene; P・B is Propane・Butane ; B・B is Butane・Butylene. </t>
    <phoneticPr fontId="7"/>
  </si>
  <si>
    <t>　　　  Ｂ・Ｂ＝ブタン・ブチレンを主成分とするもの。</t>
    <phoneticPr fontId="44"/>
  </si>
  <si>
    <t>グリース</t>
  </si>
  <si>
    <t>グリース</t>
    <phoneticPr fontId="17"/>
  </si>
  <si>
    <t>３．原油契約期間別、供給者区分別、国別輸入 / Import of Crude Oil by Contract,Supplier, Country</t>
    <rPh sb="2" eb="4">
      <t>ゲンユ</t>
    </rPh>
    <phoneticPr fontId="9"/>
  </si>
  <si>
    <t>（１）原油契約期間別、月別輸入、ＣＩＦ総額、平均API度及び平均硫黄分 /</t>
    <rPh sb="3" eb="5">
      <t>ゲンユ</t>
    </rPh>
    <rPh sb="5" eb="7">
      <t>ケイヤク</t>
    </rPh>
    <rPh sb="7" eb="10">
      <t>キカンベツ</t>
    </rPh>
    <rPh sb="11" eb="13">
      <t>ツキベツ</t>
    </rPh>
    <rPh sb="13" eb="15">
      <t>ユニュウ</t>
    </rPh>
    <rPh sb="19" eb="21">
      <t>ソウガク</t>
    </rPh>
    <phoneticPr fontId="9"/>
  </si>
  <si>
    <t>Avg. API gravity
（60℉）</t>
    <phoneticPr fontId="9"/>
  </si>
  <si>
    <t>平成28年</t>
  </si>
  <si>
    <t xml:space="preserve">    29</t>
    <phoneticPr fontId="30"/>
  </si>
  <si>
    <t xml:space="preserve">    30</t>
    <phoneticPr fontId="30"/>
  </si>
  <si>
    <t xml:space="preserve">     2</t>
    <phoneticPr fontId="30"/>
  </si>
  <si>
    <t>C.Y.     2020</t>
    <phoneticPr fontId="9"/>
  </si>
  <si>
    <t>令和 1年度</t>
    <rPh sb="0" eb="1">
      <t>レイワ</t>
    </rPh>
    <phoneticPr fontId="30"/>
  </si>
  <si>
    <t>F.Y.     2020</t>
    <phoneticPr fontId="9"/>
  </si>
  <si>
    <t>令和 2年 1～ 3月</t>
    <rPh sb="0" eb="1">
      <t>レイワ</t>
    </rPh>
    <phoneticPr fontId="30"/>
  </si>
  <si>
    <t>Q1     2020</t>
    <phoneticPr fontId="9"/>
  </si>
  <si>
    <t xml:space="preserve">         7～ 9</t>
  </si>
  <si>
    <t>Q1      2021</t>
    <phoneticPr fontId="9"/>
  </si>
  <si>
    <t>令和 2年 1月</t>
    <phoneticPr fontId="30"/>
  </si>
  <si>
    <t xml:space="preserve">         5</t>
  </si>
  <si>
    <t>令和 3年 1月</t>
    <phoneticPr fontId="30"/>
  </si>
  <si>
    <t>Jan.    2021</t>
    <phoneticPr fontId="9"/>
  </si>
  <si>
    <t>（２）原油供給者区分別、月別輸入 /Import of Crude Oil by Month and Supplier</t>
    <rPh sb="3" eb="5">
      <t>ゲンユ</t>
    </rPh>
    <rPh sb="12" eb="14">
      <t>ツキベツ</t>
    </rPh>
    <phoneticPr fontId="9"/>
  </si>
  <si>
    <t>米系独立会社</t>
  </si>
  <si>
    <t xml:space="preserve">    29</t>
  </si>
  <si>
    <t xml:space="preserve">    30</t>
  </si>
  <si>
    <t xml:space="preserve">     2</t>
  </si>
  <si>
    <t>令和 3年 1～ 3月</t>
  </si>
  <si>
    <t>令和 2年 1月</t>
  </si>
  <si>
    <t>令和 3年 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</si>
</sst>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6" formatCode="&quot;¥&quot;#,##0;[Red]&quot;¥&quot;\-#,##0"/>
    <numFmt numFmtId="176" formatCode="mmm\."/>
    <numFmt numFmtId="177" formatCode="#,##0;&quot;▲ &quot;#,##0;#.##0;* @"/>
    <numFmt numFmtId="178" formatCode="mmm\.\ yyyy"/>
    <numFmt numFmtId="179" formatCode="&quot;Q1&quot;\ \ yyyy"/>
    <numFmt numFmtId="180" formatCode="&quot;Q4&quot;\ \ "/>
    <numFmt numFmtId="181" formatCode="&quot;Q3&quot;\ \ "/>
    <numFmt numFmtId="182" formatCode="&quot;Q2&quot;\ \ "/>
    <numFmt numFmtId="183" formatCode="&quot;F.Y.&quot;\ yyyy"/>
    <numFmt numFmtId="184" formatCode="&quot;C.Y.&quot;\ yyyy"/>
    <numFmt numFmtId="185" formatCode="#,##0;[Red]#,##0"/>
    <numFmt numFmtId="186" formatCode="\(#,##0\)"/>
    <numFmt numFmtId="187" formatCode="&quot;r&quot;\ #,##0;&quot;*&quot;&quot;*&quot;\ \ \ \ \ \ \ \ \ \ \ \ \ &quot;▲ &quot;#,##0"/>
    <numFmt numFmtId="188" formatCode="0_);[Red]\(0\)"/>
    <numFmt numFmtId="189" formatCode="mmm"/>
    <numFmt numFmtId="190" formatCode="m&quot;月&quot;"/>
    <numFmt numFmtId="191" formatCode="ggge&quot;年&quot;"/>
    <numFmt numFmtId="192" formatCode="#,##0,"/>
    <numFmt numFmtId="193" formatCode="0.00_ "/>
    <numFmt numFmtId="194" formatCode="#,##0_ ;[Red]\-#,##0\ "/>
    <numFmt numFmtId="195" formatCode="0.0_ "/>
    <numFmt numFmtId="196" formatCode="0.00;[Red]0.00"/>
    <numFmt numFmtId="197" formatCode="0.0;[Red]0.0"/>
    <numFmt numFmtId="198" formatCode="0.00000_ "/>
    <numFmt numFmtId="199" formatCode="#,##0.0;[Red]\-#,##0.0"/>
    <numFmt numFmtId="200" formatCode="#,##0;&quot;▲&quot;#.##0;#.##0;* @"/>
    <numFmt numFmtId="201" formatCode="#,##0.00;&quot;▲&quot;#.##000;#.##000;* @"/>
    <numFmt numFmtId="202" formatCode="#,##0_ "/>
    <numFmt numFmtId="203" formatCode="&quot;r&quot;\ \ \ #,##0;&quot;*&quot;&quot;*&quot;\ \ \ \ \ \ \ \ \ \ \ \ \ &quot;▲ &quot;#,##0"/>
    <numFmt numFmtId="204" formatCode="e&quot;年&quot;m&quot;月&quot;"/>
    <numFmt numFmtId="205" formatCode="0.00_);[Red]\(0.00\)"/>
  </numFmts>
  <fonts count="8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9"/>
      <color theme="10"/>
      <name val="ＭＳ Ｐゴシック"/>
      <family val="3"/>
      <charset val="128"/>
    </font>
    <font>
      <sz val="11"/>
      <color theme="8" tint="-0.249977111117893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26"/>
      <color rgb="FF130AC2"/>
      <name val="ＭＳ Ｐゴシック"/>
      <family val="3"/>
      <charset val="128"/>
      <scheme val="minor"/>
    </font>
    <font>
      <sz val="11"/>
      <color rgb="FF130AC2"/>
      <name val="ＭＳ Ｐゴシック"/>
      <family val="3"/>
      <charset val="128"/>
      <scheme val="minor"/>
    </font>
    <font>
      <b/>
      <sz val="12"/>
      <color rgb="FF00B0F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7.1"/>
      <color indexed="8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4"/>
      <color indexed="8"/>
      <name val="ＭＳ Ｐ明朝"/>
      <family val="1"/>
      <charset val="128"/>
    </font>
    <font>
      <b/>
      <sz val="14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7.8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rgb="FFC00000"/>
      <name val="ＭＳ Ｐ明朝"/>
      <family val="1"/>
      <charset val="128"/>
    </font>
    <font>
      <sz val="9"/>
      <name val="ｺﾞｼｯｸ"/>
      <family val="3"/>
      <charset val="128"/>
    </font>
    <font>
      <b/>
      <sz val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4"/>
      <name val="ＭＳ 明朝"/>
      <family val="1"/>
      <charset val="128"/>
    </font>
    <font>
      <sz val="7"/>
      <name val="ＭＳ 明朝"/>
      <family val="1"/>
      <charset val="128"/>
    </font>
    <font>
      <sz val="8"/>
      <color rgb="FFFF0000"/>
      <name val="ＭＳ Ｐ明朝"/>
      <family val="1"/>
      <charset val="128"/>
    </font>
    <font>
      <sz val="6.8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8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1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8" fillId="0" borderId="0"/>
    <xf numFmtId="6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6" fillId="0" borderId="0"/>
    <xf numFmtId="0" fontId="17" fillId="0" borderId="0"/>
    <xf numFmtId="0" fontId="7" fillId="0" borderId="0"/>
    <xf numFmtId="37" fontId="7" fillId="0" borderId="0"/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99">
    <xf numFmtId="0" fontId="0" fillId="0" borderId="0" xfId="0">
      <alignment vertical="center"/>
    </xf>
    <xf numFmtId="0" fontId="0" fillId="0" borderId="0" xfId="0" applyFill="1">
      <alignment vertical="center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3" fillId="0" borderId="0" xfId="1" applyFont="1" applyFill="1" applyAlignment="1" applyProtection="1">
      <alignment vertical="center"/>
    </xf>
    <xf numFmtId="0" fontId="24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28" fillId="0" borderId="0" xfId="0" applyFont="1" applyFill="1">
      <alignment vertical="center"/>
    </xf>
    <xf numFmtId="38" fontId="10" fillId="0" borderId="0" xfId="2" applyFont="1" applyFill="1" applyAlignment="1"/>
    <xf numFmtId="38" fontId="10" fillId="0" borderId="0" xfId="2" applyFont="1" applyFill="1" applyBorder="1" applyAlignment="1"/>
    <xf numFmtId="38" fontId="15" fillId="0" borderId="0" xfId="2" applyFont="1" applyFill="1" applyAlignment="1"/>
    <xf numFmtId="38" fontId="14" fillId="0" borderId="3" xfId="2" applyFont="1" applyFill="1" applyBorder="1" applyAlignment="1">
      <alignment horizontal="center" vertical="center" wrapText="1"/>
    </xf>
    <xf numFmtId="38" fontId="14" fillId="0" borderId="0" xfId="2" applyFont="1" applyFill="1" applyBorder="1" applyAlignment="1">
      <alignment horizontal="center" vertical="center" wrapText="1"/>
    </xf>
    <xf numFmtId="38" fontId="14" fillId="0" borderId="7" xfId="2" applyFont="1" applyFill="1" applyBorder="1" applyAlignment="1">
      <alignment horizontal="center" vertical="center" wrapText="1"/>
    </xf>
    <xf numFmtId="38" fontId="14" fillId="0" borderId="11" xfId="2" applyFont="1" applyFill="1" applyBorder="1" applyAlignment="1">
      <alignment horizontal="center" vertical="center" wrapText="1"/>
    </xf>
    <xf numFmtId="38" fontId="14" fillId="0" borderId="10" xfId="2" applyFont="1" applyFill="1" applyBorder="1" applyAlignment="1">
      <alignment horizontal="center" vertical="center" wrapText="1"/>
    </xf>
    <xf numFmtId="38" fontId="14" fillId="0" borderId="0" xfId="2" applyFont="1" applyFill="1" applyBorder="1" applyAlignment="1"/>
    <xf numFmtId="38" fontId="14" fillId="0" borderId="2" xfId="2" applyFont="1" applyFill="1" applyBorder="1" applyAlignment="1">
      <alignment horizontal="center" vertical="center" wrapText="1"/>
    </xf>
    <xf numFmtId="38" fontId="14" fillId="0" borderId="0" xfId="2" applyFont="1" applyFill="1" applyAlignment="1"/>
    <xf numFmtId="0" fontId="23" fillId="0" borderId="0" xfId="1" applyFont="1" applyFill="1" applyBorder="1" applyAlignment="1" applyProtection="1">
      <alignment vertical="center"/>
    </xf>
    <xf numFmtId="0" fontId="23" fillId="0" borderId="0" xfId="1" quotePrefix="1" applyFont="1" applyFill="1" applyAlignment="1" applyProtection="1">
      <alignment vertical="center"/>
    </xf>
    <xf numFmtId="0" fontId="14" fillId="0" borderId="1" xfId="5" applyFont="1" applyFill="1" applyBorder="1" applyAlignment="1">
      <alignment horizontal="right"/>
    </xf>
    <xf numFmtId="0" fontId="11" fillId="0" borderId="0" xfId="5" applyFont="1" applyFill="1"/>
    <xf numFmtId="0" fontId="10" fillId="0" borderId="0" xfId="5" applyFont="1" applyFill="1"/>
    <xf numFmtId="0" fontId="10" fillId="0" borderId="0" xfId="5" applyNumberFormat="1" applyFont="1" applyFill="1" applyAlignment="1"/>
    <xf numFmtId="0" fontId="12" fillId="0" borderId="0" xfId="5" applyFont="1" applyFill="1"/>
    <xf numFmtId="0" fontId="13" fillId="0" borderId="0" xfId="5" applyFont="1" applyFill="1"/>
    <xf numFmtId="0" fontId="11" fillId="0" borderId="0" xfId="5" applyFont="1" applyFill="1" applyBorder="1"/>
    <xf numFmtId="0" fontId="13" fillId="0" borderId="1" xfId="5" applyFont="1" applyFill="1" applyBorder="1"/>
    <xf numFmtId="0" fontId="10" fillId="0" borderId="1" xfId="5" applyFont="1" applyFill="1" applyBorder="1"/>
    <xf numFmtId="0" fontId="10" fillId="0" borderId="1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right"/>
    </xf>
    <xf numFmtId="0" fontId="14" fillId="0" borderId="10" xfId="5" applyNumberFormat="1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/>
    </xf>
    <xf numFmtId="38" fontId="14" fillId="0" borderId="8" xfId="2" applyFont="1" applyFill="1" applyBorder="1" applyAlignment="1">
      <alignment horizontal="center" vertical="center" wrapText="1"/>
    </xf>
    <xf numFmtId="38" fontId="14" fillId="0" borderId="9" xfId="2" applyFont="1" applyFill="1" applyBorder="1" applyAlignment="1">
      <alignment horizontal="center" vertical="center" wrapText="1"/>
    </xf>
    <xf numFmtId="38" fontId="14" fillId="0" borderId="5" xfId="2" applyFont="1" applyFill="1" applyBorder="1" applyAlignment="1"/>
    <xf numFmtId="0" fontId="14" fillId="0" borderId="3" xfId="5" applyNumberFormat="1" applyFont="1" applyFill="1" applyBorder="1" applyAlignment="1">
      <alignment horizontal="center" vertical="center" wrapText="1"/>
    </xf>
    <xf numFmtId="0" fontId="14" fillId="0" borderId="9" xfId="5" applyNumberFormat="1" applyFont="1" applyFill="1" applyBorder="1" applyAlignment="1">
      <alignment horizontal="center" vertical="center" wrapText="1"/>
    </xf>
    <xf numFmtId="38" fontId="16" fillId="0" borderId="5" xfId="2" applyFont="1" applyFill="1" applyBorder="1" applyAlignment="1">
      <alignment horizontal="center" vertical="center" wrapText="1"/>
    </xf>
    <xf numFmtId="0" fontId="14" fillId="0" borderId="7" xfId="5" applyNumberFormat="1" applyFont="1" applyFill="1" applyBorder="1" applyAlignment="1">
      <alignment horizontal="center" vertical="center" wrapText="1"/>
    </xf>
    <xf numFmtId="38" fontId="14" fillId="0" borderId="5" xfId="2" applyFont="1" applyFill="1" applyBorder="1" applyAlignment="1">
      <alignment horizontal="left" vertical="center"/>
    </xf>
    <xf numFmtId="0" fontId="14" fillId="0" borderId="6" xfId="5" applyNumberFormat="1" applyFont="1" applyFill="1" applyBorder="1" applyAlignment="1"/>
    <xf numFmtId="0" fontId="14" fillId="0" borderId="3" xfId="5" applyNumberFormat="1" applyFont="1" applyFill="1" applyBorder="1" applyAlignment="1"/>
    <xf numFmtId="0" fontId="14" fillId="0" borderId="5" xfId="5" applyNumberFormat="1" applyFont="1" applyFill="1" applyBorder="1" applyAlignment="1"/>
    <xf numFmtId="0" fontId="14" fillId="0" borderId="2" xfId="5" applyNumberFormat="1" applyFont="1" applyFill="1" applyBorder="1" applyAlignment="1"/>
    <xf numFmtId="0" fontId="14" fillId="0" borderId="0" xfId="5" applyNumberFormat="1" applyFont="1" applyFill="1" applyAlignment="1"/>
    <xf numFmtId="0" fontId="14" fillId="0" borderId="8" xfId="5" applyNumberFormat="1" applyFont="1" applyFill="1" applyBorder="1" applyAlignment="1">
      <alignment horizontal="center" vertical="center" wrapText="1"/>
    </xf>
    <xf numFmtId="0" fontId="16" fillId="0" borderId="7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>
      <alignment horizontal="center" vertical="center" wrapText="1"/>
    </xf>
    <xf numFmtId="0" fontId="14" fillId="0" borderId="11" xfId="5" applyNumberFormat="1" applyFont="1" applyFill="1" applyBorder="1" applyAlignment="1">
      <alignment horizontal="center" vertical="center" wrapText="1"/>
    </xf>
    <xf numFmtId="37" fontId="14" fillId="0" borderId="5" xfId="5" applyNumberFormat="1" applyFont="1" applyFill="1" applyBorder="1" applyAlignment="1">
      <alignment horizontal="right"/>
    </xf>
    <xf numFmtId="37" fontId="14" fillId="0" borderId="2" xfId="5" applyNumberFormat="1" applyFont="1" applyFill="1" applyBorder="1" applyAlignment="1">
      <alignment horizontal="right"/>
    </xf>
    <xf numFmtId="37" fontId="14" fillId="0" borderId="5" xfId="5" applyNumberFormat="1" applyFont="1" applyFill="1" applyBorder="1" applyAlignment="1">
      <alignment horizontal="left"/>
    </xf>
    <xf numFmtId="37" fontId="14" fillId="0" borderId="0" xfId="5" applyNumberFormat="1" applyFont="1" applyFill="1" applyAlignment="1">
      <alignment horizontal="right"/>
    </xf>
    <xf numFmtId="37" fontId="14" fillId="0" borderId="4" xfId="5" applyNumberFormat="1" applyFont="1" applyFill="1" applyBorder="1" applyAlignment="1">
      <alignment horizontal="right"/>
    </xf>
    <xf numFmtId="37" fontId="14" fillId="0" borderId="4" xfId="5" applyNumberFormat="1" applyFont="1" applyFill="1" applyBorder="1" applyAlignment="1">
      <alignment horizontal="left"/>
    </xf>
    <xf numFmtId="37" fontId="14" fillId="0" borderId="4" xfId="5" quotePrefix="1" applyNumberFormat="1" applyFont="1" applyFill="1" applyBorder="1" applyAlignment="1">
      <alignment horizontal="left"/>
    </xf>
    <xf numFmtId="37" fontId="14" fillId="0" borderId="11" xfId="5" applyNumberFormat="1" applyFont="1" applyFill="1" applyBorder="1" applyAlignment="1">
      <alignment horizontal="right"/>
    </xf>
    <xf numFmtId="37" fontId="14" fillId="0" borderId="1" xfId="5" applyNumberFormat="1" applyFont="1" applyFill="1" applyBorder="1" applyAlignment="1">
      <alignment horizontal="right"/>
    </xf>
    <xf numFmtId="37" fontId="14" fillId="0" borderId="11" xfId="5" applyNumberFormat="1" applyFont="1" applyFill="1" applyBorder="1" applyAlignment="1">
      <alignment horizontal="left"/>
    </xf>
    <xf numFmtId="0" fontId="10" fillId="0" borderId="0" xfId="5" applyNumberFormat="1" applyFont="1" applyFill="1" applyAlignment="1">
      <alignment horizontal="center" vertical="center"/>
    </xf>
    <xf numFmtId="0" fontId="14" fillId="0" borderId="5" xfId="5" applyNumberFormat="1" applyFont="1" applyFill="1" applyBorder="1" applyAlignment="1">
      <alignment horizontal="left"/>
    </xf>
    <xf numFmtId="0" fontId="14" fillId="0" borderId="0" xfId="5" applyNumberFormat="1" applyFont="1" applyFill="1" applyAlignment="1">
      <alignment horizontal="right"/>
    </xf>
    <xf numFmtId="37" fontId="14" fillId="0" borderId="6" xfId="5" applyNumberFormat="1" applyFont="1" applyFill="1" applyBorder="1" applyAlignment="1">
      <alignment horizontal="right"/>
    </xf>
    <xf numFmtId="37" fontId="14" fillId="0" borderId="8" xfId="5" applyNumberFormat="1" applyFont="1" applyFill="1" applyBorder="1" applyAlignment="1">
      <alignment horizontal="right"/>
    </xf>
    <xf numFmtId="37" fontId="14" fillId="0" borderId="9" xfId="5" applyNumberFormat="1" applyFont="1" applyFill="1" applyBorder="1" applyAlignment="1">
      <alignment horizontal="right"/>
    </xf>
    <xf numFmtId="38" fontId="14" fillId="0" borderId="6" xfId="2" applyFont="1" applyFill="1" applyBorder="1" applyAlignment="1"/>
    <xf numFmtId="38" fontId="14" fillId="0" borderId="3" xfId="2" applyFont="1" applyFill="1" applyBorder="1" applyAlignment="1"/>
    <xf numFmtId="38" fontId="14" fillId="0" borderId="2" xfId="2" applyFont="1" applyFill="1" applyBorder="1" applyAlignment="1"/>
    <xf numFmtId="38" fontId="14" fillId="0" borderId="0" xfId="2" applyFont="1" applyFill="1" applyAlignment="1">
      <alignment horizontal="center" vertical="center" wrapText="1"/>
    </xf>
    <xf numFmtId="37" fontId="14" fillId="0" borderId="5" xfId="2" applyNumberFormat="1" applyFont="1" applyFill="1" applyBorder="1" applyAlignment="1">
      <alignment horizontal="right"/>
    </xf>
    <xf numFmtId="37" fontId="14" fillId="0" borderId="2" xfId="2" applyNumberFormat="1" applyFont="1" applyFill="1" applyBorder="1" applyAlignment="1">
      <alignment horizontal="right"/>
    </xf>
    <xf numFmtId="37" fontId="14" fillId="0" borderId="5" xfId="2" applyNumberFormat="1" applyFont="1" applyFill="1" applyBorder="1" applyAlignment="1">
      <alignment horizontal="left"/>
    </xf>
    <xf numFmtId="37" fontId="14" fillId="0" borderId="0" xfId="2" applyNumberFormat="1" applyFont="1" applyFill="1" applyBorder="1" applyAlignment="1">
      <alignment horizontal="right"/>
    </xf>
    <xf numFmtId="37" fontId="14" fillId="0" borderId="0" xfId="2" applyNumberFormat="1" applyFont="1" applyFill="1" applyAlignment="1">
      <alignment horizontal="right"/>
    </xf>
    <xf numFmtId="37" fontId="14" fillId="0" borderId="4" xfId="2" applyNumberFormat="1" applyFont="1" applyFill="1" applyBorder="1" applyAlignment="1">
      <alignment horizontal="right"/>
    </xf>
    <xf numFmtId="37" fontId="14" fillId="0" borderId="4" xfId="2" applyNumberFormat="1" applyFont="1" applyFill="1" applyBorder="1" applyAlignment="1">
      <alignment horizontal="left"/>
    </xf>
    <xf numFmtId="37" fontId="14" fillId="0" borderId="4" xfId="2" quotePrefix="1" applyNumberFormat="1" applyFont="1" applyFill="1" applyBorder="1" applyAlignment="1">
      <alignment horizontal="left"/>
    </xf>
    <xf numFmtId="37" fontId="14" fillId="0" borderId="11" xfId="2" applyNumberFormat="1" applyFont="1" applyFill="1" applyBorder="1" applyAlignment="1">
      <alignment horizontal="right"/>
    </xf>
    <xf numFmtId="37" fontId="14" fillId="0" borderId="1" xfId="2" applyNumberFormat="1" applyFont="1" applyFill="1" applyBorder="1" applyAlignment="1">
      <alignment horizontal="right"/>
    </xf>
    <xf numFmtId="37" fontId="14" fillId="0" borderId="11" xfId="2" applyNumberFormat="1" applyFont="1" applyFill="1" applyBorder="1" applyAlignment="1">
      <alignment horizontal="left"/>
    </xf>
    <xf numFmtId="38" fontId="10" fillId="0" borderId="0" xfId="2" applyFont="1" applyFill="1" applyAlignment="1">
      <alignment horizontal="center" vertical="center"/>
    </xf>
    <xf numFmtId="38" fontId="14" fillId="0" borderId="5" xfId="2" applyFont="1" applyFill="1" applyBorder="1" applyAlignment="1">
      <alignment horizontal="left"/>
    </xf>
    <xf numFmtId="38" fontId="14" fillId="0" borderId="0" xfId="2" applyFont="1" applyFill="1" applyAlignment="1">
      <alignment horizontal="right"/>
    </xf>
    <xf numFmtId="38" fontId="14" fillId="0" borderId="6" xfId="2" applyFont="1" applyFill="1" applyBorder="1" applyAlignment="1">
      <alignment horizontal="center" vertical="center" wrapText="1"/>
    </xf>
    <xf numFmtId="37" fontId="14" fillId="0" borderId="6" xfId="2" applyNumberFormat="1" applyFont="1" applyFill="1" applyBorder="1" applyAlignment="1">
      <alignment horizontal="right"/>
    </xf>
    <xf numFmtId="37" fontId="14" fillId="0" borderId="8" xfId="2" applyNumberFormat="1" applyFont="1" applyFill="1" applyBorder="1" applyAlignment="1">
      <alignment horizontal="right"/>
    </xf>
    <xf numFmtId="37" fontId="14" fillId="0" borderId="9" xfId="2" applyNumberFormat="1" applyFont="1" applyFill="1" applyBorder="1" applyAlignment="1">
      <alignment horizontal="right"/>
    </xf>
    <xf numFmtId="0" fontId="10" fillId="0" borderId="0" xfId="5" applyFont="1" applyFill="1" applyAlignment="1">
      <alignment vertical="center"/>
    </xf>
    <xf numFmtId="0" fontId="10" fillId="0" borderId="0" xfId="5" applyFont="1" applyFill="1" applyBorder="1" applyAlignment="1">
      <alignment vertical="center"/>
    </xf>
    <xf numFmtId="0" fontId="10" fillId="0" borderId="0" xfId="5" applyNumberFormat="1" applyFont="1" applyFill="1" applyAlignment="1">
      <alignment vertical="center"/>
    </xf>
    <xf numFmtId="0" fontId="11" fillId="0" borderId="0" xfId="5" applyFont="1" applyFill="1" applyAlignment="1">
      <alignment vertical="center"/>
    </xf>
    <xf numFmtId="0" fontId="31" fillId="0" borderId="0" xfId="5" applyFont="1" applyFill="1" applyAlignment="1">
      <alignment vertical="center"/>
    </xf>
    <xf numFmtId="0" fontId="12" fillId="0" borderId="0" xfId="5" applyFont="1" applyFill="1" applyBorder="1" applyAlignment="1">
      <alignment vertical="center"/>
    </xf>
    <xf numFmtId="0" fontId="14" fillId="0" borderId="6" xfId="5" applyNumberFormat="1" applyFont="1" applyFill="1" applyBorder="1" applyAlignment="1">
      <alignment vertical="center"/>
    </xf>
    <xf numFmtId="0" fontId="14" fillId="0" borderId="3" xfId="5" applyNumberFormat="1" applyFont="1" applyFill="1" applyBorder="1" applyAlignment="1">
      <alignment vertical="center"/>
    </xf>
    <xf numFmtId="0" fontId="14" fillId="0" borderId="5" xfId="5" applyNumberFormat="1" applyFont="1" applyFill="1" applyBorder="1" applyAlignment="1">
      <alignment vertical="center"/>
    </xf>
    <xf numFmtId="0" fontId="14" fillId="0" borderId="2" xfId="5" applyNumberFormat="1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vertical="center"/>
    </xf>
    <xf numFmtId="0" fontId="14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Border="1" applyAlignment="1">
      <alignment horizontal="center" vertical="center" wrapText="1"/>
    </xf>
    <xf numFmtId="0" fontId="14" fillId="0" borderId="6" xfId="5" applyNumberFormat="1" applyFont="1" applyFill="1" applyBorder="1" applyAlignment="1">
      <alignment horizontal="center" vertical="center" wrapText="1"/>
    </xf>
    <xf numFmtId="37" fontId="14" fillId="0" borderId="5" xfId="5" applyNumberFormat="1" applyFont="1" applyFill="1" applyBorder="1" applyAlignment="1">
      <alignment horizontal="right" vertical="center"/>
    </xf>
    <xf numFmtId="37" fontId="14" fillId="0" borderId="2" xfId="5" applyNumberFormat="1" applyFont="1" applyFill="1" applyBorder="1" applyAlignment="1">
      <alignment horizontal="right" vertical="center"/>
    </xf>
    <xf numFmtId="37" fontId="14" fillId="0" borderId="5" xfId="5" applyNumberFormat="1" applyFont="1" applyFill="1" applyBorder="1" applyAlignment="1">
      <alignment horizontal="left" vertical="center"/>
    </xf>
    <xf numFmtId="37" fontId="14" fillId="0" borderId="0" xfId="5" applyNumberFormat="1" applyFont="1" applyFill="1" applyBorder="1" applyAlignment="1">
      <alignment horizontal="right" vertical="center"/>
    </xf>
    <xf numFmtId="37" fontId="14" fillId="0" borderId="0" xfId="5" applyNumberFormat="1" applyFont="1" applyFill="1" applyAlignment="1">
      <alignment horizontal="right" vertical="center"/>
    </xf>
    <xf numFmtId="37" fontId="14" fillId="0" borderId="4" xfId="5" applyNumberFormat="1" applyFont="1" applyFill="1" applyBorder="1" applyAlignment="1">
      <alignment horizontal="right" vertical="center"/>
    </xf>
    <xf numFmtId="37" fontId="14" fillId="0" borderId="4" xfId="5" applyNumberFormat="1" applyFont="1" applyFill="1" applyBorder="1" applyAlignment="1">
      <alignment horizontal="left" vertical="center"/>
    </xf>
    <xf numFmtId="37" fontId="14" fillId="0" borderId="4" xfId="5" quotePrefix="1" applyNumberFormat="1" applyFont="1" applyFill="1" applyBorder="1" applyAlignment="1">
      <alignment horizontal="left" vertical="center"/>
    </xf>
    <xf numFmtId="37" fontId="14" fillId="0" borderId="11" xfId="5" applyNumberFormat="1" applyFont="1" applyFill="1" applyBorder="1" applyAlignment="1">
      <alignment horizontal="right" vertical="center"/>
    </xf>
    <xf numFmtId="37" fontId="14" fillId="0" borderId="1" xfId="5" applyNumberFormat="1" applyFont="1" applyFill="1" applyBorder="1" applyAlignment="1">
      <alignment horizontal="right" vertical="center"/>
    </xf>
    <xf numFmtId="37" fontId="14" fillId="0" borderId="11" xfId="5" applyNumberFormat="1" applyFont="1" applyFill="1" applyBorder="1" applyAlignment="1">
      <alignment horizontal="left" vertical="center"/>
    </xf>
    <xf numFmtId="0" fontId="10" fillId="0" borderId="0" xfId="5" applyNumberFormat="1" applyFont="1" applyFill="1" applyBorder="1" applyAlignment="1">
      <alignment vertical="center"/>
    </xf>
    <xf numFmtId="0" fontId="14" fillId="0" borderId="5" xfId="5" applyNumberFormat="1" applyFont="1" applyFill="1" applyBorder="1" applyAlignment="1">
      <alignment horizontal="left" vertical="center"/>
    </xf>
    <xf numFmtId="0" fontId="14" fillId="0" borderId="0" xfId="5" applyNumberFormat="1" applyFont="1" applyFill="1" applyAlignment="1">
      <alignment vertical="center"/>
    </xf>
    <xf numFmtId="0" fontId="16" fillId="0" borderId="3" xfId="5" applyNumberFormat="1" applyFont="1" applyFill="1" applyBorder="1" applyAlignment="1">
      <alignment horizontal="center" vertical="center" wrapText="1"/>
    </xf>
    <xf numFmtId="37" fontId="14" fillId="0" borderId="6" xfId="5" applyNumberFormat="1" applyFont="1" applyFill="1" applyBorder="1" applyAlignment="1">
      <alignment horizontal="right" vertical="center"/>
    </xf>
    <xf numFmtId="37" fontId="14" fillId="0" borderId="8" xfId="5" applyNumberFormat="1" applyFont="1" applyFill="1" applyBorder="1" applyAlignment="1">
      <alignment horizontal="right" vertical="center"/>
    </xf>
    <xf numFmtId="37" fontId="14" fillId="0" borderId="9" xfId="5" applyNumberFormat="1" applyFont="1" applyFill="1" applyBorder="1" applyAlignment="1">
      <alignment horizontal="right" vertical="center"/>
    </xf>
    <xf numFmtId="0" fontId="5" fillId="0" borderId="0" xfId="5" applyFont="1" applyFill="1" applyAlignment="1">
      <alignment vertical="center"/>
    </xf>
    <xf numFmtId="0" fontId="32" fillId="0" borderId="0" xfId="5" applyFont="1" applyFill="1" applyAlignment="1">
      <alignment vertical="center"/>
    </xf>
    <xf numFmtId="0" fontId="33" fillId="0" borderId="0" xfId="5" applyFont="1" applyFill="1" applyAlignment="1">
      <alignment vertical="center"/>
    </xf>
    <xf numFmtId="0" fontId="33" fillId="0" borderId="2" xfId="5" applyFont="1" applyFill="1" applyBorder="1" applyAlignment="1">
      <alignment vertical="center"/>
    </xf>
    <xf numFmtId="0" fontId="33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horizontal="right" vertical="center"/>
    </xf>
    <xf numFmtId="176" fontId="14" fillId="0" borderId="11" xfId="5" applyNumberFormat="1" applyFont="1" applyFill="1" applyBorder="1" applyAlignment="1">
      <alignment horizontal="left" vertical="center"/>
    </xf>
    <xf numFmtId="177" fontId="14" fillId="0" borderId="9" xfId="5" applyNumberFormat="1" applyFont="1" applyFill="1" applyBorder="1" applyAlignment="1">
      <alignment horizontal="right" vertical="center"/>
    </xf>
    <xf numFmtId="177" fontId="14" fillId="0" borderId="1" xfId="5" applyNumberFormat="1" applyFont="1" applyFill="1" applyBorder="1" applyAlignment="1">
      <alignment horizontal="right" vertical="center"/>
    </xf>
    <xf numFmtId="177" fontId="14" fillId="0" borderId="11" xfId="5" applyNumberFormat="1" applyFont="1" applyFill="1" applyBorder="1" applyAlignment="1">
      <alignment horizontal="right" vertical="center"/>
    </xf>
    <xf numFmtId="176" fontId="14" fillId="0" borderId="4" xfId="5" applyNumberFormat="1" applyFont="1" applyFill="1" applyBorder="1" applyAlignment="1">
      <alignment horizontal="left" vertical="center"/>
    </xf>
    <xf numFmtId="177" fontId="14" fillId="0" borderId="8" xfId="5" applyNumberFormat="1" applyFont="1" applyFill="1" applyBorder="1" applyAlignment="1">
      <alignment horizontal="right" vertical="center"/>
    </xf>
    <xf numFmtId="177" fontId="14" fillId="0" borderId="0" xfId="5" applyNumberFormat="1" applyFont="1" applyFill="1" applyBorder="1" applyAlignment="1">
      <alignment horizontal="right" vertical="center"/>
    </xf>
    <xf numFmtId="38" fontId="14" fillId="0" borderId="0" xfId="2" applyFont="1" applyFill="1" applyAlignment="1">
      <alignment horizontal="right" vertical="center"/>
    </xf>
    <xf numFmtId="177" fontId="14" fillId="0" borderId="4" xfId="5" applyNumberFormat="1" applyFont="1" applyFill="1" applyBorder="1" applyAlignment="1">
      <alignment horizontal="right" vertical="center"/>
    </xf>
    <xf numFmtId="178" fontId="14" fillId="0" borderId="4" xfId="5" applyNumberFormat="1" applyFont="1" applyFill="1" applyBorder="1" applyAlignment="1">
      <alignment horizontal="left" vertical="center"/>
    </xf>
    <xf numFmtId="0" fontId="14" fillId="0" borderId="4" xfId="5" applyFont="1" applyFill="1" applyBorder="1" applyAlignment="1">
      <alignment horizontal="left" vertical="center"/>
    </xf>
    <xf numFmtId="179" fontId="14" fillId="0" borderId="4" xfId="5" applyNumberFormat="1" applyFont="1" applyFill="1" applyBorder="1" applyAlignment="1">
      <alignment horizontal="left" vertical="center"/>
    </xf>
    <xf numFmtId="180" fontId="14" fillId="0" borderId="4" xfId="5" applyNumberFormat="1" applyFont="1" applyFill="1" applyBorder="1" applyAlignment="1">
      <alignment horizontal="left" vertical="center"/>
    </xf>
    <xf numFmtId="181" fontId="14" fillId="0" borderId="4" xfId="5" applyNumberFormat="1" applyFont="1" applyFill="1" applyBorder="1" applyAlignment="1">
      <alignment horizontal="left" vertical="center"/>
    </xf>
    <xf numFmtId="182" fontId="14" fillId="0" borderId="4" xfId="5" applyNumberFormat="1" applyFont="1" applyFill="1" applyBorder="1" applyAlignment="1">
      <alignment horizontal="left" vertical="center"/>
    </xf>
    <xf numFmtId="183" fontId="14" fillId="0" borderId="4" xfId="5" applyNumberFormat="1" applyFont="1" applyFill="1" applyBorder="1" applyAlignment="1">
      <alignment horizontal="left" vertical="center"/>
    </xf>
    <xf numFmtId="184" fontId="14" fillId="0" borderId="4" xfId="5" applyNumberFormat="1" applyFont="1" applyFill="1" applyBorder="1" applyAlignment="1">
      <alignment horizontal="left" vertical="center"/>
    </xf>
    <xf numFmtId="0" fontId="34" fillId="0" borderId="0" xfId="5" applyFont="1" applyFill="1" applyAlignment="1">
      <alignment vertical="center"/>
    </xf>
    <xf numFmtId="0" fontId="34" fillId="0" borderId="0" xfId="5" applyFont="1" applyFill="1" applyBorder="1" applyAlignment="1">
      <alignment vertical="center"/>
    </xf>
    <xf numFmtId="0" fontId="34" fillId="0" borderId="11" xfId="5" applyFont="1" applyFill="1" applyBorder="1" applyAlignment="1">
      <alignment vertical="center"/>
    </xf>
    <xf numFmtId="0" fontId="34" fillId="0" borderId="11" xfId="5" applyFont="1" applyFill="1" applyBorder="1" applyAlignment="1">
      <alignment horizontal="center" vertical="center" wrapText="1"/>
    </xf>
    <xf numFmtId="0" fontId="34" fillId="0" borderId="4" xfId="5" applyFont="1" applyFill="1" applyBorder="1" applyAlignment="1">
      <alignment horizontal="center" vertical="center" wrapText="1"/>
    </xf>
    <xf numFmtId="0" fontId="34" fillId="0" borderId="3" xfId="5" applyFont="1" applyFill="1" applyBorder="1" applyAlignment="1">
      <alignment horizontal="center" vertical="center"/>
    </xf>
    <xf numFmtId="0" fontId="34" fillId="0" borderId="4" xfId="5" applyFont="1" applyFill="1" applyBorder="1" applyAlignment="1">
      <alignment horizontal="center" vertical="center"/>
    </xf>
    <xf numFmtId="0" fontId="34" fillId="0" borderId="7" xfId="5" applyFont="1" applyFill="1" applyBorder="1" applyAlignment="1">
      <alignment horizontal="center" vertical="center"/>
    </xf>
    <xf numFmtId="0" fontId="6" fillId="0" borderId="8" xfId="5" applyFill="1" applyBorder="1" applyAlignment="1">
      <alignment vertical="center" wrapText="1"/>
    </xf>
    <xf numFmtId="0" fontId="6" fillId="0" borderId="0" xfId="5" applyFill="1" applyAlignment="1">
      <alignment vertical="center" wrapText="1"/>
    </xf>
    <xf numFmtId="49" fontId="34" fillId="0" borderId="1" xfId="14" applyNumberFormat="1" applyFont="1" applyFill="1" applyBorder="1" applyAlignment="1">
      <alignment horizontal="center" vertical="center"/>
    </xf>
    <xf numFmtId="0" fontId="34" fillId="0" borderId="9" xfId="5" applyFont="1" applyFill="1" applyBorder="1" applyAlignment="1">
      <alignment vertical="center"/>
    </xf>
    <xf numFmtId="0" fontId="34" fillId="0" borderId="1" xfId="5" applyFont="1" applyFill="1" applyBorder="1" applyAlignment="1">
      <alignment vertical="center"/>
    </xf>
    <xf numFmtId="0" fontId="34" fillId="0" borderId="9" xfId="5" applyFont="1" applyFill="1" applyBorder="1" applyAlignment="1">
      <alignment horizontal="left" vertical="center"/>
    </xf>
    <xf numFmtId="0" fontId="34" fillId="0" borderId="7" xfId="5" applyFont="1" applyFill="1" applyBorder="1" applyAlignment="1">
      <alignment horizontal="centerContinuous" vertical="center"/>
    </xf>
    <xf numFmtId="0" fontId="34" fillId="0" borderId="0" xfId="5" applyFont="1" applyFill="1" applyBorder="1" applyAlignment="1">
      <alignment horizontal="left" vertical="center"/>
    </xf>
    <xf numFmtId="0" fontId="6" fillId="0" borderId="2" xfId="5" applyFont="1" applyFill="1" applyBorder="1" applyAlignment="1">
      <alignment vertical="center" wrapText="1"/>
    </xf>
    <xf numFmtId="0" fontId="34" fillId="0" borderId="5" xfId="5" applyFont="1" applyFill="1" applyBorder="1" applyAlignment="1">
      <alignment horizontal="center" vertical="center"/>
    </xf>
    <xf numFmtId="0" fontId="34" fillId="0" borderId="6" xfId="5" applyFont="1" applyFill="1" applyBorder="1" applyAlignment="1">
      <alignment horizontal="centerContinuous" vertical="center"/>
    </xf>
    <xf numFmtId="0" fontId="34" fillId="0" borderId="2" xfId="5" applyFont="1" applyFill="1" applyBorder="1" applyAlignment="1">
      <alignment horizontal="centerContinuous" vertical="center"/>
    </xf>
    <xf numFmtId="0" fontId="34" fillId="0" borderId="6" xfId="5" applyFont="1" applyFill="1" applyBorder="1" applyAlignment="1">
      <alignment horizontal="left" vertical="center"/>
    </xf>
    <xf numFmtId="0" fontId="34" fillId="0" borderId="3" xfId="5" applyFont="1" applyFill="1" applyBorder="1" applyAlignment="1">
      <alignment horizontal="centerContinuous" vertical="center"/>
    </xf>
    <xf numFmtId="0" fontId="14" fillId="0" borderId="6" xfId="5" applyFont="1" applyFill="1" applyBorder="1" applyAlignment="1">
      <alignment horizontal="center" vertical="center" wrapText="1"/>
    </xf>
    <xf numFmtId="0" fontId="14" fillId="0" borderId="2" xfId="5" applyFont="1" applyFill="1" applyBorder="1" applyAlignment="1">
      <alignment vertical="center" wrapText="1"/>
    </xf>
    <xf numFmtId="0" fontId="37" fillId="0" borderId="0" xfId="5" applyFont="1" applyFill="1" applyAlignment="1">
      <alignment vertical="center"/>
    </xf>
    <xf numFmtId="0" fontId="37" fillId="0" borderId="0" xfId="5" applyFont="1" applyFill="1" applyBorder="1" applyAlignment="1">
      <alignment vertical="center"/>
    </xf>
    <xf numFmtId="0" fontId="37" fillId="0" borderId="1" xfId="5" applyFont="1" applyFill="1" applyBorder="1" applyAlignment="1">
      <alignment vertical="center"/>
    </xf>
    <xf numFmtId="0" fontId="34" fillId="0" borderId="1" xfId="5" applyFont="1" applyFill="1" applyBorder="1" applyAlignment="1">
      <alignment horizontal="right" vertical="center"/>
    </xf>
    <xf numFmtId="0" fontId="38" fillId="0" borderId="1" xfId="5" applyFont="1" applyFill="1" applyBorder="1" applyAlignment="1">
      <alignment horizontal="left" vertical="center" indent="1"/>
    </xf>
    <xf numFmtId="0" fontId="39" fillId="0" borderId="0" xfId="5" applyFont="1" applyFill="1" applyAlignment="1">
      <alignment vertical="center"/>
    </xf>
    <xf numFmtId="185" fontId="39" fillId="0" borderId="0" xfId="14" applyNumberFormat="1" applyFont="1" applyFill="1" applyBorder="1" applyAlignment="1">
      <alignment horizontal="right" vertical="center"/>
    </xf>
    <xf numFmtId="49" fontId="39" fillId="0" borderId="0" xfId="5" applyNumberFormat="1" applyFont="1" applyFill="1" applyBorder="1" applyAlignment="1">
      <alignment horizontal="right" vertical="center"/>
    </xf>
    <xf numFmtId="49" fontId="40" fillId="0" borderId="0" xfId="5" applyNumberFormat="1" applyFont="1" applyFill="1" applyBorder="1" applyAlignment="1">
      <alignment horizontal="left" vertical="center"/>
    </xf>
    <xf numFmtId="176" fontId="14" fillId="0" borderId="0" xfId="5" applyNumberFormat="1" applyFont="1" applyFill="1" applyBorder="1" applyAlignment="1">
      <alignment horizontal="left" vertical="center"/>
    </xf>
    <xf numFmtId="177" fontId="34" fillId="0" borderId="0" xfId="14" applyNumberFormat="1" applyFont="1" applyFill="1" applyBorder="1" applyAlignment="1">
      <alignment horizontal="right" vertical="center"/>
    </xf>
    <xf numFmtId="49" fontId="34" fillId="0" borderId="0" xfId="5" applyNumberFormat="1" applyFont="1" applyFill="1" applyBorder="1" applyAlignment="1">
      <alignment horizontal="right" vertical="center"/>
    </xf>
    <xf numFmtId="177" fontId="14" fillId="0" borderId="1" xfId="14" applyNumberFormat="1" applyFont="1" applyFill="1" applyBorder="1" applyAlignment="1">
      <alignment horizontal="right" vertical="center"/>
    </xf>
    <xf numFmtId="177" fontId="14" fillId="0" borderId="11" xfId="14" applyNumberFormat="1" applyFont="1" applyFill="1" applyBorder="1" applyAlignment="1">
      <alignment horizontal="right" vertical="center"/>
    </xf>
    <xf numFmtId="177" fontId="14" fillId="0" borderId="0" xfId="14" applyNumberFormat="1" applyFont="1" applyFill="1" applyBorder="1" applyAlignment="1">
      <alignment horizontal="right" vertical="center"/>
    </xf>
    <xf numFmtId="177" fontId="14" fillId="0" borderId="4" xfId="14" applyNumberFormat="1" applyFont="1" applyFill="1" applyBorder="1" applyAlignment="1">
      <alignment horizontal="right" vertical="center"/>
    </xf>
    <xf numFmtId="177" fontId="34" fillId="0" borderId="0" xfId="5" applyNumberFormat="1" applyFont="1" applyFill="1" applyBorder="1" applyAlignment="1">
      <alignment horizontal="right" vertical="center"/>
    </xf>
    <xf numFmtId="177" fontId="14" fillId="0" borderId="8" xfId="14" applyNumberFormat="1" applyFont="1" applyFill="1" applyBorder="1" applyAlignment="1">
      <alignment horizontal="right" vertical="center"/>
    </xf>
    <xf numFmtId="49" fontId="34" fillId="0" borderId="0" xfId="5" applyNumberFormat="1" applyFont="1" applyFill="1" applyBorder="1" applyAlignment="1">
      <alignment horizontal="left" vertical="center"/>
    </xf>
    <xf numFmtId="177" fontId="14" fillId="0" borderId="0" xfId="5" applyNumberFormat="1" applyFont="1" applyFill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34" fillId="0" borderId="1" xfId="5" applyFont="1" applyFill="1" applyBorder="1" applyAlignment="1">
      <alignment horizontal="left" vertical="center"/>
    </xf>
    <xf numFmtId="0" fontId="34" fillId="0" borderId="4" xfId="5" applyFont="1" applyFill="1" applyBorder="1" applyAlignment="1">
      <alignment horizontal="centerContinuous" vertical="center"/>
    </xf>
    <xf numFmtId="0" fontId="34" fillId="0" borderId="0" xfId="5" applyFont="1" applyFill="1" applyBorder="1" applyAlignment="1">
      <alignment horizontal="right" vertical="center"/>
    </xf>
    <xf numFmtId="0" fontId="41" fillId="0" borderId="0" xfId="5" applyFont="1" applyFill="1" applyBorder="1" applyAlignment="1">
      <alignment vertical="center"/>
    </xf>
    <xf numFmtId="0" fontId="38" fillId="0" borderId="1" xfId="5" applyFont="1" applyFill="1" applyBorder="1" applyAlignment="1">
      <alignment vertical="center"/>
    </xf>
    <xf numFmtId="0" fontId="41" fillId="0" borderId="0" xfId="5" applyFont="1" applyFill="1" applyAlignment="1">
      <alignment vertical="center"/>
    </xf>
    <xf numFmtId="0" fontId="42" fillId="0" borderId="0" xfId="5" applyFont="1" applyFill="1" applyAlignment="1">
      <alignment vertical="center"/>
    </xf>
    <xf numFmtId="0" fontId="38" fillId="0" borderId="0" xfId="5" applyFont="1" applyFill="1" applyAlignment="1">
      <alignment vertical="center"/>
    </xf>
    <xf numFmtId="0" fontId="5" fillId="0" borderId="0" xfId="5" applyFont="1" applyFill="1"/>
    <xf numFmtId="0" fontId="5" fillId="0" borderId="0" xfId="5" applyFont="1" applyFill="1" applyAlignment="1">
      <alignment horizontal="left"/>
    </xf>
    <xf numFmtId="0" fontId="34" fillId="0" borderId="0" xfId="5" applyFont="1" applyFill="1"/>
    <xf numFmtId="0" fontId="34" fillId="0" borderId="0" xfId="5" applyFont="1" applyFill="1" applyAlignment="1"/>
    <xf numFmtId="38" fontId="34" fillId="0" borderId="0" xfId="15" applyNumberFormat="1" applyFont="1" applyFill="1" applyAlignment="1"/>
    <xf numFmtId="38" fontId="14" fillId="0" borderId="9" xfId="2" applyFont="1" applyFill="1" applyBorder="1" applyAlignment="1" applyProtection="1">
      <alignment vertical="center" wrapText="1"/>
    </xf>
    <xf numFmtId="38" fontId="14" fillId="0" borderId="1" xfId="2" applyFont="1" applyFill="1" applyBorder="1" applyAlignment="1" applyProtection="1">
      <alignment vertical="center" wrapText="1"/>
    </xf>
    <xf numFmtId="38" fontId="14" fillId="0" borderId="11" xfId="2" applyFont="1" applyFill="1" applyBorder="1" applyAlignment="1" applyProtection="1">
      <alignment vertical="center" wrapText="1"/>
    </xf>
    <xf numFmtId="38" fontId="14" fillId="0" borderId="8" xfId="2" applyFont="1" applyFill="1" applyBorder="1" applyAlignment="1" applyProtection="1">
      <alignment horizontal="right" vertical="center" wrapText="1"/>
    </xf>
    <xf numFmtId="38" fontId="14" fillId="0" borderId="0" xfId="2" applyFont="1" applyFill="1" applyBorder="1" applyAlignment="1" applyProtection="1">
      <alignment horizontal="right" vertical="center" wrapText="1"/>
    </xf>
    <xf numFmtId="38" fontId="14" fillId="0" borderId="14" xfId="2" applyFont="1" applyFill="1" applyBorder="1" applyAlignment="1" applyProtection="1">
      <alignment horizontal="right" vertical="center" wrapText="1"/>
    </xf>
    <xf numFmtId="38" fontId="45" fillId="0" borderId="8" xfId="2" applyFont="1" applyFill="1" applyBorder="1" applyAlignment="1" applyProtection="1">
      <alignment horizontal="right" vertical="center" wrapText="1"/>
    </xf>
    <xf numFmtId="38" fontId="45" fillId="0" borderId="0" xfId="2" applyFont="1" applyFill="1" applyBorder="1" applyAlignment="1" applyProtection="1">
      <alignment horizontal="right" vertical="center" wrapText="1"/>
    </xf>
    <xf numFmtId="38" fontId="45" fillId="0" borderId="14" xfId="2" applyFont="1" applyFill="1" applyBorder="1" applyAlignment="1" applyProtection="1">
      <alignment horizontal="right" vertical="center" wrapText="1"/>
    </xf>
    <xf numFmtId="38" fontId="14" fillId="0" borderId="8" xfId="2" applyFont="1" applyFill="1" applyBorder="1" applyAlignment="1">
      <alignment vertical="center"/>
    </xf>
    <xf numFmtId="38" fontId="14" fillId="0" borderId="0" xfId="2" applyFont="1" applyFill="1" applyBorder="1" applyAlignment="1">
      <alignment vertical="center"/>
    </xf>
    <xf numFmtId="38" fontId="14" fillId="0" borderId="8" xfId="2" applyFont="1" applyFill="1" applyBorder="1" applyAlignment="1">
      <alignment horizontal="right" vertical="center" wrapText="1"/>
    </xf>
    <xf numFmtId="38" fontId="14" fillId="0" borderId="0" xfId="2" applyFont="1" applyFill="1" applyBorder="1" applyAlignment="1">
      <alignment horizontal="right" vertical="center" wrapText="1"/>
    </xf>
    <xf numFmtId="0" fontId="34" fillId="0" borderId="10" xfId="5" applyFont="1" applyFill="1" applyBorder="1" applyAlignment="1">
      <alignment vertical="center"/>
    </xf>
    <xf numFmtId="38" fontId="14" fillId="0" borderId="18" xfId="15" applyNumberFormat="1" applyFont="1" applyFill="1" applyBorder="1" applyAlignment="1" applyProtection="1">
      <alignment horizontal="center" vertical="center" wrapText="1"/>
    </xf>
    <xf numFmtId="38" fontId="14" fillId="0" borderId="19" xfId="15" applyNumberFormat="1" applyFont="1" applyFill="1" applyBorder="1" applyAlignment="1" applyProtection="1">
      <alignment horizontal="center" vertical="center" wrapText="1"/>
    </xf>
    <xf numFmtId="38" fontId="34" fillId="0" borderId="20" xfId="15" applyNumberFormat="1" applyFont="1" applyFill="1" applyBorder="1" applyAlignment="1" applyProtection="1">
      <alignment horizontal="center" vertical="center" wrapText="1"/>
    </xf>
    <xf numFmtId="38" fontId="34" fillId="0" borderId="21" xfId="15" applyNumberFormat="1" applyFont="1" applyFill="1" applyBorder="1" applyAlignment="1" applyProtection="1">
      <alignment horizontal="center" vertical="center" wrapText="1"/>
    </xf>
    <xf numFmtId="38" fontId="34" fillId="0" borderId="14" xfId="15" applyNumberFormat="1" applyFont="1" applyFill="1" applyBorder="1" applyAlignment="1" applyProtection="1">
      <alignment horizontal="center" vertical="center" wrapText="1"/>
    </xf>
    <xf numFmtId="38" fontId="14" fillId="0" borderId="0" xfId="15" applyNumberFormat="1" applyFont="1" applyFill="1" applyBorder="1" applyAlignment="1" applyProtection="1">
      <alignment horizontal="center" vertical="center" wrapText="1"/>
    </xf>
    <xf numFmtId="38" fontId="14" fillId="0" borderId="23" xfId="15" applyNumberFormat="1" applyFont="1" applyFill="1" applyBorder="1" applyAlignment="1" applyProtection="1">
      <alignment horizontal="center" vertical="center" wrapText="1"/>
    </xf>
    <xf numFmtId="38" fontId="14" fillId="0" borderId="14" xfId="15" applyNumberFormat="1" applyFont="1" applyFill="1" applyBorder="1" applyAlignment="1" applyProtection="1">
      <alignment horizontal="center" vertical="center" wrapText="1"/>
    </xf>
    <xf numFmtId="38" fontId="34" fillId="0" borderId="24" xfId="15" applyNumberFormat="1" applyFont="1" applyFill="1" applyBorder="1" applyAlignment="1" applyProtection="1">
      <alignment horizontal="center" vertical="center" wrapText="1"/>
    </xf>
    <xf numFmtId="38" fontId="34" fillId="0" borderId="0" xfId="15" applyNumberFormat="1" applyFont="1" applyFill="1" applyBorder="1" applyAlignment="1" applyProtection="1">
      <alignment horizontal="center" vertical="center" wrapText="1"/>
    </xf>
    <xf numFmtId="0" fontId="14" fillId="0" borderId="25" xfId="5" applyFont="1" applyBorder="1" applyAlignment="1">
      <alignment vertical="center"/>
    </xf>
    <xf numFmtId="0" fontId="14" fillId="0" borderId="26" xfId="5" applyFont="1" applyBorder="1" applyAlignment="1">
      <alignment vertical="center"/>
    </xf>
    <xf numFmtId="38" fontId="14" fillId="0" borderId="14" xfId="15" applyNumberFormat="1" applyFont="1" applyFill="1" applyBorder="1" applyAlignment="1" applyProtection="1">
      <alignment horizontal="left" vertical="center"/>
    </xf>
    <xf numFmtId="38" fontId="34" fillId="0" borderId="25" xfId="15" applyNumberFormat="1" applyFont="1" applyFill="1" applyBorder="1" applyAlignment="1" applyProtection="1">
      <alignment horizontal="center" vertical="center" wrapText="1"/>
    </xf>
    <xf numFmtId="38" fontId="34" fillId="0" borderId="26" xfId="15" applyNumberFormat="1" applyFont="1" applyFill="1" applyBorder="1" applyAlignment="1" applyProtection="1">
      <alignment horizontal="center" vertical="center" wrapText="1"/>
    </xf>
    <xf numFmtId="38" fontId="14" fillId="0" borderId="0" xfId="15" applyNumberFormat="1" applyFont="1" applyFill="1" applyBorder="1" applyAlignment="1" applyProtection="1">
      <alignment vertical="center" wrapText="1"/>
    </xf>
    <xf numFmtId="0" fontId="14" fillId="0" borderId="15" xfId="5" applyFont="1" applyBorder="1" applyAlignment="1">
      <alignment horizontal="left" vertical="center"/>
    </xf>
    <xf numFmtId="38" fontId="14" fillId="0" borderId="0" xfId="15" applyNumberFormat="1" applyFont="1" applyFill="1" applyBorder="1" applyAlignment="1" applyProtection="1">
      <alignment horizontal="left" vertical="center"/>
    </xf>
    <xf numFmtId="38" fontId="14" fillId="0" borderId="14" xfId="15" applyNumberFormat="1" applyFont="1" applyFill="1" applyBorder="1" applyAlignment="1" applyProtection="1">
      <alignment vertical="center" wrapText="1"/>
    </xf>
    <xf numFmtId="38" fontId="14" fillId="0" borderId="23" xfId="15" applyNumberFormat="1" applyFont="1" applyFill="1" applyBorder="1" applyAlignment="1" applyProtection="1">
      <alignment vertical="center" wrapText="1"/>
    </xf>
    <xf numFmtId="38" fontId="34" fillId="0" borderId="27" xfId="15" applyNumberFormat="1" applyFont="1" applyFill="1" applyBorder="1" applyAlignment="1" applyProtection="1">
      <alignment vertical="center" wrapText="1"/>
    </xf>
    <xf numFmtId="38" fontId="34" fillId="0" borderId="28" xfId="15" applyNumberFormat="1" applyFont="1" applyFill="1" applyBorder="1" applyAlignment="1" applyProtection="1">
      <alignment vertical="center" wrapText="1"/>
    </xf>
    <xf numFmtId="22" fontId="11" fillId="0" borderId="1" xfId="5" applyNumberFormat="1" applyFont="1" applyFill="1" applyBorder="1" applyAlignment="1">
      <alignment vertical="center"/>
    </xf>
    <xf numFmtId="0" fontId="11" fillId="0" borderId="1" xfId="5" applyFont="1" applyFill="1" applyBorder="1" applyAlignment="1">
      <alignment vertical="center"/>
    </xf>
    <xf numFmtId="3" fontId="14" fillId="0" borderId="15" xfId="15" applyNumberFormat="1" applyFont="1" applyFill="1" applyBorder="1" applyAlignment="1" applyProtection="1">
      <alignment horizontal="right" vertical="center" wrapText="1"/>
    </xf>
    <xf numFmtId="38" fontId="14" fillId="0" borderId="0" xfId="15" applyNumberFormat="1" applyFont="1" applyFill="1" applyBorder="1" applyAlignment="1" applyProtection="1">
      <alignment horizontal="right" vertical="center"/>
    </xf>
    <xf numFmtId="3" fontId="14" fillId="0" borderId="0" xfId="15" applyNumberFormat="1" applyFont="1" applyFill="1" applyBorder="1" applyAlignment="1" applyProtection="1">
      <alignment horizontal="right" vertical="center" wrapText="1"/>
    </xf>
    <xf numFmtId="38" fontId="14" fillId="0" borderId="14" xfId="15" applyNumberFormat="1" applyFont="1" applyFill="1" applyBorder="1" applyAlignment="1" applyProtection="1">
      <alignment horizontal="right" vertical="center"/>
    </xf>
    <xf numFmtId="0" fontId="14" fillId="0" borderId="0" xfId="5" applyFont="1" applyFill="1" applyAlignment="1">
      <alignment vertical="center"/>
    </xf>
    <xf numFmtId="38" fontId="14" fillId="0" borderId="2" xfId="2" applyFont="1" applyFill="1" applyBorder="1" applyAlignment="1" applyProtection="1">
      <alignment horizontal="right" vertical="center" wrapText="1"/>
    </xf>
    <xf numFmtId="38" fontId="14" fillId="0" borderId="16" xfId="2" applyFont="1" applyFill="1" applyBorder="1" applyAlignment="1" applyProtection="1">
      <alignment horizontal="right" vertical="center" wrapText="1"/>
    </xf>
    <xf numFmtId="22" fontId="45" fillId="0" borderId="1" xfId="5" applyNumberFormat="1" applyFont="1" applyFill="1" applyBorder="1" applyAlignment="1">
      <alignment vertical="center"/>
    </xf>
    <xf numFmtId="0" fontId="14" fillId="0" borderId="0" xfId="5" applyFont="1"/>
    <xf numFmtId="0" fontId="6" fillId="0" borderId="0" xfId="5" applyFont="1" applyFill="1"/>
    <xf numFmtId="0" fontId="6" fillId="0" borderId="0" xfId="5" applyFont="1" applyFill="1" applyAlignment="1">
      <alignment horizontal="left"/>
    </xf>
    <xf numFmtId="0" fontId="48" fillId="0" borderId="0" xfId="5" applyFont="1" applyFill="1" applyAlignment="1"/>
    <xf numFmtId="0" fontId="6" fillId="0" borderId="0" xfId="5" applyFont="1" applyFill="1" applyBorder="1" applyAlignment="1">
      <alignment horizontal="left"/>
    </xf>
    <xf numFmtId="0" fontId="6" fillId="0" borderId="0" xfId="5" applyFont="1" applyFill="1" applyBorder="1"/>
    <xf numFmtId="0" fontId="6" fillId="0" borderId="0" xfId="5" applyFont="1" applyFill="1" applyAlignment="1">
      <alignment vertical="center"/>
    </xf>
    <xf numFmtId="38" fontId="17" fillId="0" borderId="0" xfId="15" applyNumberFormat="1" applyFont="1" applyFill="1" applyAlignment="1" applyProtection="1">
      <alignment vertical="center"/>
    </xf>
    <xf numFmtId="38" fontId="14" fillId="0" borderId="0" xfId="15" applyNumberFormat="1" applyFont="1" applyFill="1" applyBorder="1" applyAlignment="1" applyProtection="1">
      <alignment horizontal="left" vertical="center" wrapText="1"/>
    </xf>
    <xf numFmtId="38" fontId="14" fillId="0" borderId="0" xfId="15" applyNumberFormat="1" applyFont="1" applyFill="1" applyAlignment="1" applyProtection="1">
      <alignment vertical="center"/>
    </xf>
    <xf numFmtId="38" fontId="14" fillId="0" borderId="0" xfId="15" applyNumberFormat="1" applyFont="1" applyFill="1" applyAlignment="1" applyProtection="1">
      <alignment vertical="center" wrapText="1"/>
    </xf>
    <xf numFmtId="38" fontId="17" fillId="0" borderId="0" xfId="15" applyNumberFormat="1" applyFont="1" applyFill="1" applyBorder="1" applyAlignment="1" applyProtection="1">
      <alignment vertical="center"/>
    </xf>
    <xf numFmtId="38" fontId="17" fillId="0" borderId="0" xfId="15" applyNumberFormat="1" applyFont="1" applyFill="1" applyProtection="1"/>
    <xf numFmtId="38" fontId="14" fillId="0" borderId="0" xfId="15" applyNumberFormat="1" applyFont="1" applyFill="1" applyBorder="1" applyAlignment="1" applyProtection="1">
      <alignment horizontal="right" wrapText="1"/>
    </xf>
    <xf numFmtId="38" fontId="14" fillId="0" borderId="11" xfId="15" applyNumberFormat="1" applyFont="1" applyFill="1" applyBorder="1" applyAlignment="1" applyProtection="1">
      <alignment wrapText="1"/>
    </xf>
    <xf numFmtId="38" fontId="14" fillId="0" borderId="9" xfId="15" applyNumberFormat="1" applyFont="1" applyFill="1" applyBorder="1" applyAlignment="1" applyProtection="1">
      <alignment wrapText="1"/>
    </xf>
    <xf numFmtId="38" fontId="14" fillId="0" borderId="1" xfId="15" applyNumberFormat="1" applyFont="1" applyFill="1" applyBorder="1" applyAlignment="1" applyProtection="1">
      <alignment wrapText="1"/>
    </xf>
    <xf numFmtId="38" fontId="14" fillId="0" borderId="9" xfId="15" applyNumberFormat="1" applyFont="1" applyFill="1" applyBorder="1" applyAlignment="1" applyProtection="1">
      <alignment horizontal="left" wrapText="1"/>
    </xf>
    <xf numFmtId="38" fontId="14" fillId="0" borderId="0" xfId="15" applyNumberFormat="1" applyFont="1" applyFill="1" applyBorder="1" applyAlignment="1" applyProtection="1">
      <alignment horizontal="right"/>
    </xf>
    <xf numFmtId="38" fontId="14" fillId="0" borderId="4" xfId="15" applyNumberFormat="1" applyFont="1" applyFill="1" applyBorder="1" applyAlignment="1" applyProtection="1">
      <alignment horizontal="left" vertical="center" wrapText="1"/>
    </xf>
    <xf numFmtId="3" fontId="14" fillId="0" borderId="8" xfId="15" applyNumberFormat="1" applyFont="1" applyFill="1" applyBorder="1" applyAlignment="1" applyProtection="1">
      <alignment horizontal="right" vertical="center" wrapText="1"/>
    </xf>
    <xf numFmtId="38" fontId="14" fillId="0" borderId="8" xfId="15" applyNumberFormat="1" applyFont="1" applyFill="1" applyBorder="1" applyAlignment="1" applyProtection="1">
      <alignment horizontal="left" vertical="center" wrapText="1"/>
    </xf>
    <xf numFmtId="38" fontId="14" fillId="0" borderId="14" xfId="15" applyNumberFormat="1" applyFont="1" applyFill="1" applyBorder="1" applyAlignment="1" applyProtection="1">
      <alignment horizontal="left" vertical="center" wrapText="1"/>
    </xf>
    <xf numFmtId="3" fontId="14" fillId="0" borderId="14" xfId="15" applyNumberFormat="1" applyFont="1" applyFill="1" applyBorder="1" applyAlignment="1" applyProtection="1">
      <alignment horizontal="right" vertical="center" wrapText="1"/>
    </xf>
    <xf numFmtId="38" fontId="14" fillId="0" borderId="15" xfId="15" applyNumberFormat="1" applyFont="1" applyFill="1" applyBorder="1" applyAlignment="1" applyProtection="1">
      <alignment horizontal="left" vertical="center" wrapText="1"/>
    </xf>
    <xf numFmtId="38" fontId="14" fillId="0" borderId="15" xfId="15" applyNumberFormat="1" applyFont="1" applyFill="1" applyBorder="1" applyAlignment="1" applyProtection="1">
      <alignment horizontal="left" vertical="center" wrapText="1" indent="1"/>
    </xf>
    <xf numFmtId="38" fontId="45" fillId="0" borderId="14" xfId="15" applyNumberFormat="1" applyFont="1" applyFill="1" applyBorder="1" applyAlignment="1" applyProtection="1">
      <alignment horizontal="left" vertical="center" wrapText="1"/>
    </xf>
    <xf numFmtId="3" fontId="45" fillId="0" borderId="0" xfId="15" applyNumberFormat="1" applyFont="1" applyFill="1" applyBorder="1" applyAlignment="1" applyProtection="1">
      <alignment horizontal="right" vertical="center" wrapText="1"/>
    </xf>
    <xf numFmtId="3" fontId="45" fillId="0" borderId="14" xfId="15" applyNumberFormat="1" applyFont="1" applyFill="1" applyBorder="1" applyAlignment="1" applyProtection="1">
      <alignment horizontal="right" vertical="center" wrapText="1"/>
    </xf>
    <xf numFmtId="38" fontId="45" fillId="0" borderId="15" xfId="15" applyNumberFormat="1" applyFont="1" applyFill="1" applyBorder="1" applyAlignment="1" applyProtection="1">
      <alignment horizontal="left" vertical="center" wrapText="1"/>
    </xf>
    <xf numFmtId="38" fontId="49" fillId="0" borderId="15" xfId="15" applyNumberFormat="1" applyFont="1" applyFill="1" applyBorder="1" applyAlignment="1" applyProtection="1">
      <alignment horizontal="left" vertical="center" wrapText="1" indent="1"/>
    </xf>
    <xf numFmtId="38" fontId="45" fillId="0" borderId="14" xfId="15" applyNumberFormat="1" applyFont="1" applyFill="1" applyBorder="1" applyAlignment="1" applyProtection="1">
      <alignment vertical="center" wrapText="1"/>
    </xf>
    <xf numFmtId="38" fontId="14" fillId="0" borderId="0" xfId="15" applyNumberFormat="1" applyFont="1" applyFill="1" applyBorder="1" applyAlignment="1" applyProtection="1">
      <alignment horizontal="right" vertical="center" wrapText="1"/>
    </xf>
    <xf numFmtId="38" fontId="14" fillId="0" borderId="29" xfId="15" applyNumberFormat="1" applyFont="1" applyFill="1" applyBorder="1" applyAlignment="1" applyProtection="1">
      <alignment horizontal="right" vertical="center" wrapText="1"/>
    </xf>
    <xf numFmtId="38" fontId="14" fillId="0" borderId="30" xfId="15" applyNumberFormat="1" applyFont="1" applyFill="1" applyBorder="1" applyAlignment="1" applyProtection="1">
      <alignment horizontal="right" vertical="center" wrapText="1"/>
    </xf>
    <xf numFmtId="38" fontId="14" fillId="0" borderId="15" xfId="15" applyNumberFormat="1" applyFont="1" applyFill="1" applyBorder="1" applyAlignment="1">
      <alignment horizontal="left" vertical="center" wrapText="1"/>
    </xf>
    <xf numFmtId="38" fontId="14" fillId="0" borderId="25" xfId="15" applyNumberFormat="1" applyFont="1" applyFill="1" applyBorder="1" applyAlignment="1" applyProtection="1">
      <alignment horizontal="center" vertical="center" wrapText="1"/>
    </xf>
    <xf numFmtId="38" fontId="14" fillId="0" borderId="0" xfId="15" applyNumberFormat="1" applyFont="1" applyFill="1" applyBorder="1" applyAlignment="1" applyProtection="1">
      <alignment horizontal="center" vertical="center"/>
    </xf>
    <xf numFmtId="38" fontId="14" fillId="0" borderId="15" xfId="15" applyNumberFormat="1" applyFont="1" applyFill="1" applyBorder="1" applyAlignment="1" applyProtection="1">
      <alignment horizontal="center" vertical="center" wrapText="1"/>
    </xf>
    <xf numFmtId="0" fontId="14" fillId="0" borderId="25" xfId="5" applyFont="1" applyFill="1" applyBorder="1" applyAlignment="1">
      <alignment vertical="center"/>
    </xf>
    <xf numFmtId="0" fontId="14" fillId="0" borderId="26" xfId="5" applyFont="1" applyFill="1" applyBorder="1" applyAlignment="1">
      <alignment vertical="center"/>
    </xf>
    <xf numFmtId="0" fontId="14" fillId="0" borderId="15" xfId="5" applyFont="1" applyFill="1" applyBorder="1" applyAlignment="1">
      <alignment horizontal="left" vertical="center"/>
    </xf>
    <xf numFmtId="38" fontId="14" fillId="0" borderId="15" xfId="15" applyNumberFormat="1" applyFont="1" applyFill="1" applyBorder="1" applyAlignment="1" applyProtection="1">
      <alignment vertical="center" wrapText="1"/>
    </xf>
    <xf numFmtId="38" fontId="14" fillId="0" borderId="0" xfId="15" applyNumberFormat="1" applyFont="1" applyFill="1" applyBorder="1" applyAlignment="1" applyProtection="1">
      <alignment vertical="center"/>
    </xf>
    <xf numFmtId="38" fontId="11" fillId="0" borderId="0" xfId="15" applyNumberFormat="1" applyFont="1" applyFill="1" applyBorder="1" applyAlignment="1">
      <alignment horizontal="left" wrapText="1"/>
    </xf>
    <xf numFmtId="0" fontId="48" fillId="0" borderId="1" xfId="5" applyFont="1" applyFill="1" applyBorder="1" applyAlignment="1"/>
    <xf numFmtId="0" fontId="6" fillId="0" borderId="1" xfId="5" applyFont="1" applyFill="1" applyBorder="1"/>
    <xf numFmtId="0" fontId="11" fillId="0" borderId="1" xfId="5" applyFont="1" applyFill="1" applyBorder="1"/>
    <xf numFmtId="38" fontId="11" fillId="0" borderId="1" xfId="15" applyNumberFormat="1" applyFont="1" applyFill="1" applyBorder="1" applyAlignment="1" applyProtection="1">
      <alignment wrapText="1"/>
    </xf>
    <xf numFmtId="38" fontId="11" fillId="0" borderId="1" xfId="15" applyNumberFormat="1" applyFont="1" applyFill="1" applyBorder="1" applyAlignment="1" applyProtection="1">
      <alignment horizontal="center" wrapText="1"/>
    </xf>
    <xf numFmtId="38" fontId="11" fillId="0" borderId="0" xfId="15" applyNumberFormat="1" applyFont="1" applyFill="1" applyBorder="1" applyProtection="1"/>
    <xf numFmtId="0" fontId="50" fillId="0" borderId="0" xfId="5" applyFont="1" applyFill="1" applyAlignment="1">
      <alignment horizontal="left"/>
    </xf>
    <xf numFmtId="38" fontId="51" fillId="0" borderId="0" xfId="15" applyNumberFormat="1" applyFont="1" applyFill="1" applyAlignment="1" applyProtection="1">
      <alignment horizontal="left" wrapText="1"/>
    </xf>
    <xf numFmtId="38" fontId="52" fillId="0" borderId="0" xfId="15" applyNumberFormat="1" applyFont="1" applyFill="1" applyAlignment="1" applyProtection="1">
      <alignment horizontal="left"/>
    </xf>
    <xf numFmtId="38" fontId="52" fillId="0" borderId="0" xfId="15" applyNumberFormat="1" applyFont="1" applyFill="1" applyAlignment="1" applyProtection="1">
      <alignment horizontal="left" wrapText="1"/>
    </xf>
    <xf numFmtId="38" fontId="11" fillId="0" borderId="0" xfId="15" applyNumberFormat="1" applyFont="1" applyFill="1" applyBorder="1" applyAlignment="1" applyProtection="1">
      <alignment horizontal="left"/>
    </xf>
    <xf numFmtId="38" fontId="51" fillId="0" borderId="0" xfId="15" applyNumberFormat="1" applyFont="1" applyFill="1" applyBorder="1" applyAlignment="1" applyProtection="1">
      <alignment horizontal="left" wrapText="1"/>
    </xf>
    <xf numFmtId="0" fontId="51" fillId="0" borderId="0" xfId="5" applyFont="1" applyFill="1" applyAlignment="1">
      <alignment horizontal="left"/>
    </xf>
    <xf numFmtId="38" fontId="51" fillId="0" borderId="0" xfId="15" applyNumberFormat="1" applyFont="1" applyFill="1" applyBorder="1" applyAlignment="1" applyProtection="1">
      <alignment horizontal="left"/>
    </xf>
    <xf numFmtId="37" fontId="51" fillId="0" borderId="0" xfId="15" applyFont="1" applyFill="1" applyAlignment="1">
      <alignment horizontal="left"/>
    </xf>
    <xf numFmtId="37" fontId="11" fillId="0" borderId="0" xfId="15" applyFont="1" applyFill="1" applyAlignment="1">
      <alignment horizontal="left"/>
    </xf>
    <xf numFmtId="0" fontId="50" fillId="0" borderId="0" xfId="5" applyFont="1" applyFill="1"/>
    <xf numFmtId="0" fontId="52" fillId="0" borderId="0" xfId="5" applyFont="1" applyFill="1" applyAlignment="1">
      <alignment horizontal="right"/>
    </xf>
    <xf numFmtId="0" fontId="51" fillId="0" borderId="0" xfId="5" applyFont="1" applyFill="1"/>
    <xf numFmtId="0" fontId="6" fillId="0" borderId="0" xfId="5" applyFont="1"/>
    <xf numFmtId="0" fontId="6" fillId="0" borderId="0" xfId="5" applyFont="1" applyAlignment="1">
      <alignment horizontal="left"/>
    </xf>
    <xf numFmtId="0" fontId="48" fillId="0" borderId="0" xfId="5" applyFont="1" applyAlignment="1"/>
    <xf numFmtId="0" fontId="6" fillId="0" borderId="0" xfId="5" applyFont="1" applyBorder="1" applyAlignment="1">
      <alignment horizontal="left"/>
    </xf>
    <xf numFmtId="0" fontId="6" fillId="0" borderId="0" xfId="5" applyFont="1" applyBorder="1"/>
    <xf numFmtId="0" fontId="6" fillId="0" borderId="0" xfId="5" applyFont="1" applyAlignment="1">
      <alignment vertical="center"/>
    </xf>
    <xf numFmtId="0" fontId="48" fillId="0" borderId="1" xfId="5" applyFont="1" applyBorder="1" applyAlignment="1"/>
    <xf numFmtId="0" fontId="6" fillId="0" borderId="1" xfId="5" applyFont="1" applyBorder="1"/>
    <xf numFmtId="0" fontId="11" fillId="0" borderId="1" xfId="5" applyFont="1" applyBorder="1"/>
    <xf numFmtId="38" fontId="53" fillId="0" borderId="1" xfId="15" applyNumberFormat="1" applyFont="1" applyFill="1" applyBorder="1" applyAlignment="1" applyProtection="1">
      <alignment horizontal="center" wrapText="1"/>
    </xf>
    <xf numFmtId="0" fontId="50" fillId="0" borderId="0" xfId="5" applyFont="1" applyAlignment="1">
      <alignment horizontal="left"/>
    </xf>
    <xf numFmtId="38" fontId="53" fillId="0" borderId="0" xfId="15" applyNumberFormat="1" applyFont="1" applyFill="1" applyBorder="1" applyAlignment="1" applyProtection="1">
      <alignment horizontal="left"/>
    </xf>
    <xf numFmtId="0" fontId="51" fillId="0" borderId="0" xfId="5" applyFont="1" applyAlignment="1">
      <alignment horizontal="left"/>
    </xf>
    <xf numFmtId="38" fontId="54" fillId="0" borderId="0" xfId="15" applyNumberFormat="1" applyFont="1" applyFill="1" applyBorder="1" applyAlignment="1" applyProtection="1">
      <alignment horizontal="left"/>
    </xf>
    <xf numFmtId="37" fontId="54" fillId="0" borderId="0" xfId="15" applyFont="1" applyFill="1" applyAlignment="1">
      <alignment horizontal="left"/>
    </xf>
    <xf numFmtId="37" fontId="53" fillId="0" borderId="0" xfId="15" applyFont="1" applyFill="1" applyAlignment="1">
      <alignment horizontal="left"/>
    </xf>
    <xf numFmtId="0" fontId="50" fillId="0" borderId="0" xfId="5" applyFont="1"/>
    <xf numFmtId="0" fontId="52" fillId="0" borderId="0" xfId="5" applyFont="1" applyAlignment="1">
      <alignment horizontal="right"/>
    </xf>
    <xf numFmtId="0" fontId="51" fillId="0" borderId="0" xfId="5" applyFont="1"/>
    <xf numFmtId="0" fontId="55" fillId="0" borderId="0" xfId="5" applyFont="1" applyFill="1" applyAlignment="1">
      <alignment vertical="center"/>
    </xf>
    <xf numFmtId="0" fontId="34" fillId="0" borderId="0" xfId="5" applyFont="1" applyFill="1" applyBorder="1"/>
    <xf numFmtId="0" fontId="34" fillId="0" borderId="0" xfId="5" applyFont="1" applyFill="1" applyBorder="1" applyAlignment="1">
      <alignment horizontal="left"/>
    </xf>
    <xf numFmtId="17" fontId="14" fillId="0" borderId="0" xfId="5" applyNumberFormat="1" applyFont="1" applyFill="1" applyBorder="1" applyAlignment="1">
      <alignment horizontal="left" vertical="center"/>
    </xf>
    <xf numFmtId="38" fontId="14" fillId="0" borderId="9" xfId="2" applyFont="1" applyFill="1" applyBorder="1" applyAlignment="1">
      <alignment vertical="center"/>
    </xf>
    <xf numFmtId="38" fontId="14" fillId="0" borderId="1" xfId="2" applyFont="1" applyFill="1" applyBorder="1" applyAlignment="1">
      <alignment vertical="center"/>
    </xf>
    <xf numFmtId="38" fontId="14" fillId="0" borderId="1" xfId="2" applyFont="1" applyFill="1" applyBorder="1" applyAlignment="1">
      <alignment horizontal="right" vertical="center"/>
    </xf>
    <xf numFmtId="38" fontId="14" fillId="0" borderId="11" xfId="2" applyFont="1" applyFill="1" applyBorder="1" applyAlignment="1">
      <alignment horizontal="right" vertical="center"/>
    </xf>
    <xf numFmtId="49" fontId="14" fillId="0" borderId="9" xfId="5" applyNumberFormat="1" applyFont="1" applyFill="1" applyBorder="1" applyAlignment="1">
      <alignment horizontal="right" vertical="center"/>
    </xf>
    <xf numFmtId="38" fontId="14" fillId="0" borderId="0" xfId="2" applyFont="1" applyFill="1" applyBorder="1" applyAlignment="1">
      <alignment horizontal="right" vertical="center"/>
    </xf>
    <xf numFmtId="49" fontId="14" fillId="0" borderId="8" xfId="5" applyNumberFormat="1" applyFont="1" applyFill="1" applyBorder="1" applyAlignment="1">
      <alignment horizontal="right" vertical="center"/>
    </xf>
    <xf numFmtId="49" fontId="14" fillId="0" borderId="0" xfId="5" applyNumberFormat="1" applyFont="1" applyFill="1" applyBorder="1" applyAlignment="1">
      <alignment horizontal="left" vertical="center"/>
    </xf>
    <xf numFmtId="185" fontId="14" fillId="0" borderId="4" xfId="14" applyNumberFormat="1" applyFont="1" applyFill="1" applyBorder="1" applyAlignment="1">
      <alignment vertical="center"/>
    </xf>
    <xf numFmtId="38" fontId="14" fillId="0" borderId="0" xfId="2" applyFont="1" applyFill="1" applyAlignment="1">
      <alignment vertical="center"/>
    </xf>
    <xf numFmtId="0" fontId="14" fillId="0" borderId="8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179" fontId="14" fillId="0" borderId="0" xfId="5" applyNumberFormat="1" applyFont="1" applyFill="1" applyBorder="1" applyAlignment="1">
      <alignment horizontal="left" vertical="center"/>
    </xf>
    <xf numFmtId="38" fontId="14" fillId="0" borderId="8" xfId="2" applyFont="1" applyFill="1" applyBorder="1" applyAlignment="1">
      <alignment horizontal="right" vertical="center"/>
    </xf>
    <xf numFmtId="0" fontId="14" fillId="0" borderId="8" xfId="5" applyFont="1" applyFill="1" applyBorder="1" applyAlignment="1">
      <alignment horizontal="distributed" vertical="center"/>
    </xf>
    <xf numFmtId="180" fontId="14" fillId="0" borderId="0" xfId="5" applyNumberFormat="1" applyFont="1" applyFill="1" applyBorder="1" applyAlignment="1">
      <alignment horizontal="left" vertical="center"/>
    </xf>
    <xf numFmtId="181" fontId="14" fillId="0" borderId="0" xfId="5" applyNumberFormat="1" applyFont="1" applyFill="1" applyBorder="1" applyAlignment="1">
      <alignment horizontal="left" vertical="center"/>
    </xf>
    <xf numFmtId="182" fontId="14" fillId="0" borderId="0" xfId="5" applyNumberFormat="1" applyFont="1" applyFill="1" applyBorder="1" applyAlignment="1">
      <alignment horizontal="left" vertical="center"/>
    </xf>
    <xf numFmtId="183" fontId="14" fillId="0" borderId="0" xfId="5" applyNumberFormat="1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right" vertical="center"/>
    </xf>
    <xf numFmtId="184" fontId="14" fillId="0" borderId="0" xfId="5" applyNumberFormat="1" applyFont="1" applyFill="1" applyBorder="1" applyAlignment="1">
      <alignment horizontal="left" vertical="center"/>
    </xf>
    <xf numFmtId="0" fontId="14" fillId="0" borderId="8" xfId="5" applyFont="1" applyFill="1" applyBorder="1" applyAlignment="1">
      <alignment horizontal="right" vertical="center"/>
    </xf>
    <xf numFmtId="0" fontId="14" fillId="0" borderId="0" xfId="5" applyFont="1" applyFill="1" applyAlignment="1">
      <alignment horizontal="left" vertical="center"/>
    </xf>
    <xf numFmtId="0" fontId="14" fillId="0" borderId="6" xfId="5" applyFont="1" applyFill="1" applyBorder="1" applyAlignment="1">
      <alignment horizontal="right" vertical="center"/>
    </xf>
    <xf numFmtId="0" fontId="34" fillId="0" borderId="0" xfId="5" applyFont="1" applyFill="1" applyBorder="1" applyAlignment="1">
      <alignment horizontal="center"/>
    </xf>
    <xf numFmtId="38" fontId="14" fillId="0" borderId="31" xfId="15" applyNumberFormat="1" applyFont="1" applyFill="1" applyBorder="1" applyAlignment="1" applyProtection="1">
      <alignment vertical="center" wrapText="1"/>
    </xf>
    <xf numFmtId="0" fontId="5" fillId="0" borderId="0" xfId="5" applyFont="1" applyFill="1" applyBorder="1" applyAlignment="1">
      <alignment horizontal="left"/>
    </xf>
    <xf numFmtId="0" fontId="5" fillId="0" borderId="1" xfId="5" applyFont="1" applyFill="1" applyBorder="1"/>
    <xf numFmtId="38" fontId="57" fillId="0" borderId="1" xfId="15" applyNumberFormat="1" applyFont="1" applyFill="1" applyBorder="1" applyAlignment="1" applyProtection="1"/>
    <xf numFmtId="0" fontId="38" fillId="0" borderId="1" xfId="5" applyFont="1" applyFill="1" applyBorder="1" applyAlignment="1">
      <alignment horizontal="left" vertical="center"/>
    </xf>
    <xf numFmtId="0" fontId="58" fillId="0" borderId="0" xfId="5" applyFont="1" applyFill="1" applyAlignment="1">
      <alignment vertical="center"/>
    </xf>
    <xf numFmtId="0" fontId="58" fillId="0" borderId="0" xfId="5" applyFont="1" applyFill="1" applyAlignment="1">
      <alignment horizontal="right" vertical="center"/>
    </xf>
    <xf numFmtId="37" fontId="58" fillId="0" borderId="0" xfId="15" applyFont="1" applyFill="1" applyAlignment="1">
      <alignment horizontal="left" vertical="center"/>
    </xf>
    <xf numFmtId="0" fontId="58" fillId="0" borderId="0" xfId="5" applyFont="1" applyFill="1" applyAlignment="1">
      <alignment horizontal="center" vertical="center"/>
    </xf>
    <xf numFmtId="37" fontId="58" fillId="0" borderId="0" xfId="15" applyFont="1" applyFill="1" applyAlignment="1">
      <alignment vertical="center"/>
    </xf>
    <xf numFmtId="0" fontId="6" fillId="0" borderId="0" xfId="5" applyFont="1" applyFill="1" applyAlignment="1"/>
    <xf numFmtId="0" fontId="58" fillId="0" borderId="0" xfId="5" applyFont="1" applyFill="1" applyAlignment="1"/>
    <xf numFmtId="0" fontId="59" fillId="0" borderId="0" xfId="5" applyFont="1" applyFill="1"/>
    <xf numFmtId="0" fontId="16" fillId="0" borderId="0" xfId="5" applyFont="1" applyFill="1" applyAlignment="1">
      <alignment vertical="center"/>
    </xf>
    <xf numFmtId="38" fontId="14" fillId="0" borderId="0" xfId="5" applyNumberFormat="1" applyFont="1" applyFill="1" applyAlignment="1">
      <alignment vertical="center"/>
    </xf>
    <xf numFmtId="0" fontId="16" fillId="0" borderId="0" xfId="5" applyFont="1" applyFill="1"/>
    <xf numFmtId="0" fontId="14" fillId="0" borderId="0" xfId="5" applyFont="1" applyFill="1"/>
    <xf numFmtId="0" fontId="14" fillId="0" borderId="0" xfId="5" applyFont="1" applyFill="1" applyAlignment="1"/>
    <xf numFmtId="0" fontId="14" fillId="0" borderId="0" xfId="5" applyFont="1" applyFill="1" applyBorder="1" applyAlignment="1"/>
    <xf numFmtId="0" fontId="14" fillId="0" borderId="0" xfId="5" applyFont="1" applyFill="1" applyBorder="1"/>
    <xf numFmtId="38" fontId="45" fillId="0" borderId="0" xfId="2" applyFont="1" applyFill="1" applyBorder="1" applyAlignment="1">
      <alignment vertical="center"/>
    </xf>
    <xf numFmtId="0" fontId="14" fillId="0" borderId="0" xfId="5" applyFont="1" applyFill="1" applyAlignment="1">
      <alignment vertical="top"/>
    </xf>
    <xf numFmtId="0" fontId="14" fillId="0" borderId="0" xfId="5" applyFont="1" applyFill="1" applyBorder="1" applyAlignment="1">
      <alignment horizontal="right" vertical="top"/>
    </xf>
    <xf numFmtId="176" fontId="14" fillId="0" borderId="11" xfId="5" applyNumberFormat="1" applyFont="1" applyFill="1" applyBorder="1" applyAlignment="1">
      <alignment horizontal="left" vertical="top"/>
    </xf>
    <xf numFmtId="3" fontId="14" fillId="0" borderId="9" xfId="2" applyNumberFormat="1" applyFont="1" applyFill="1" applyBorder="1" applyAlignment="1">
      <alignment vertical="top"/>
    </xf>
    <xf numFmtId="3" fontId="14" fillId="0" borderId="1" xfId="2" applyNumberFormat="1" applyFont="1" applyFill="1" applyBorder="1" applyAlignment="1">
      <alignment vertical="top"/>
    </xf>
    <xf numFmtId="3" fontId="14" fillId="0" borderId="1" xfId="2" applyNumberFormat="1" applyFont="1" applyFill="1" applyBorder="1" applyAlignment="1">
      <alignment horizontal="right" vertical="top"/>
    </xf>
    <xf numFmtId="3" fontId="14" fillId="0" borderId="1" xfId="5" applyNumberFormat="1" applyFont="1" applyFill="1" applyBorder="1" applyAlignment="1">
      <alignment horizontal="right" vertical="top" wrapText="1"/>
    </xf>
    <xf numFmtId="3" fontId="14" fillId="0" borderId="1" xfId="5" applyNumberFormat="1" applyFont="1" applyFill="1" applyBorder="1" applyAlignment="1">
      <alignment horizontal="right" vertical="top"/>
    </xf>
    <xf numFmtId="3" fontId="14" fillId="0" borderId="11" xfId="2" applyNumberFormat="1" applyFont="1" applyFill="1" applyBorder="1" applyAlignment="1">
      <alignment horizontal="right" vertical="top"/>
    </xf>
    <xf numFmtId="49" fontId="14" fillId="0" borderId="9" xfId="5" applyNumberFormat="1" applyFont="1" applyFill="1" applyBorder="1" applyAlignment="1">
      <alignment horizontal="right" vertical="top"/>
    </xf>
    <xf numFmtId="176" fontId="14" fillId="0" borderId="4" xfId="5" applyNumberFormat="1" applyFont="1" applyFill="1" applyBorder="1" applyAlignment="1">
      <alignment horizontal="left"/>
    </xf>
    <xf numFmtId="3" fontId="14" fillId="0" borderId="8" xfId="5" applyNumberFormat="1" applyFont="1" applyFill="1" applyBorder="1" applyAlignment="1"/>
    <xf numFmtId="3" fontId="14" fillId="0" borderId="0" xfId="5" applyNumberFormat="1" applyFont="1" applyFill="1" applyBorder="1" applyAlignment="1"/>
    <xf numFmtId="3" fontId="14" fillId="0" borderId="0" xfId="5" applyNumberFormat="1" applyFont="1" applyFill="1" applyBorder="1" applyAlignment="1">
      <alignment horizontal="center"/>
    </xf>
    <xf numFmtId="186" fontId="14" fillId="0" borderId="0" xfId="5" applyNumberFormat="1" applyFont="1" applyFill="1" applyBorder="1" applyAlignment="1">
      <alignment horizontal="right"/>
    </xf>
    <xf numFmtId="186" fontId="14" fillId="0" borderId="4" xfId="5" applyNumberFormat="1" applyFont="1" applyFill="1" applyBorder="1" applyAlignment="1">
      <alignment horizontal="right"/>
    </xf>
    <xf numFmtId="49" fontId="14" fillId="0" borderId="8" xfId="5" applyNumberFormat="1" applyFont="1" applyFill="1" applyBorder="1" applyAlignment="1">
      <alignment horizontal="right"/>
    </xf>
    <xf numFmtId="176" fontId="14" fillId="0" borderId="4" xfId="5" applyNumberFormat="1" applyFont="1" applyFill="1" applyBorder="1" applyAlignment="1">
      <alignment horizontal="left" vertical="top"/>
    </xf>
    <xf numFmtId="3" fontId="14" fillId="0" borderId="8" xfId="2" applyNumberFormat="1" applyFont="1" applyFill="1" applyBorder="1" applyAlignment="1">
      <alignment vertical="top"/>
    </xf>
    <xf numFmtId="3" fontId="14" fillId="0" borderId="0" xfId="2" applyNumberFormat="1" applyFont="1" applyFill="1" applyBorder="1" applyAlignment="1">
      <alignment vertical="top"/>
    </xf>
    <xf numFmtId="3" fontId="14" fillId="0" borderId="0" xfId="5" applyNumberFormat="1" applyFont="1" applyFill="1" applyBorder="1" applyAlignment="1">
      <alignment horizontal="right" vertical="top" wrapText="1"/>
    </xf>
    <xf numFmtId="3" fontId="14" fillId="0" borderId="0" xfId="5" applyNumberFormat="1" applyFont="1" applyFill="1" applyBorder="1" applyAlignment="1">
      <alignment horizontal="right" vertical="top"/>
    </xf>
    <xf numFmtId="3" fontId="14" fillId="0" borderId="4" xfId="5" applyNumberFormat="1" applyFont="1" applyFill="1" applyBorder="1" applyAlignment="1">
      <alignment horizontal="right" vertical="top" wrapText="1"/>
    </xf>
    <xf numFmtId="49" fontId="14" fillId="0" borderId="8" xfId="5" applyNumberFormat="1" applyFont="1" applyFill="1" applyBorder="1" applyAlignment="1">
      <alignment horizontal="right" vertical="top"/>
    </xf>
    <xf numFmtId="178" fontId="14" fillId="0" borderId="4" xfId="5" applyNumberFormat="1" applyFont="1" applyFill="1" applyBorder="1" applyAlignment="1">
      <alignment horizontal="left"/>
    </xf>
    <xf numFmtId="3" fontId="14" fillId="0" borderId="0" xfId="5" applyNumberFormat="1" applyFont="1" applyFill="1" applyBorder="1" applyAlignment="1">
      <alignment horizontal="right" wrapText="1"/>
    </xf>
    <xf numFmtId="178" fontId="14" fillId="0" borderId="4" xfId="5" applyNumberFormat="1" applyFont="1" applyFill="1" applyBorder="1" applyAlignment="1">
      <alignment horizontal="left" vertical="top"/>
    </xf>
    <xf numFmtId="185" fontId="14" fillId="0" borderId="4" xfId="14" applyNumberFormat="1" applyFont="1" applyFill="1" applyBorder="1" applyAlignment="1"/>
    <xf numFmtId="3" fontId="14" fillId="0" borderId="0" xfId="5" applyNumberFormat="1" applyFont="1" applyFill="1" applyBorder="1" applyAlignment="1">
      <alignment horizontal="right"/>
    </xf>
    <xf numFmtId="3" fontId="14" fillId="0" borderId="4" xfId="5" applyNumberFormat="1" applyFont="1" applyFill="1" applyBorder="1" applyAlignment="1">
      <alignment horizontal="right" wrapText="1"/>
    </xf>
    <xf numFmtId="186" fontId="14" fillId="0" borderId="8" xfId="5" applyNumberFormat="1" applyFont="1" applyFill="1" applyBorder="1" applyAlignment="1">
      <alignment horizontal="right"/>
    </xf>
    <xf numFmtId="3" fontId="14" fillId="0" borderId="8" xfId="2" applyNumberFormat="1" applyFont="1" applyFill="1" applyBorder="1" applyAlignment="1"/>
    <xf numFmtId="3" fontId="14" fillId="0" borderId="0" xfId="2" applyNumberFormat="1" applyFont="1" applyFill="1" applyBorder="1" applyAlignment="1"/>
    <xf numFmtId="0" fontId="14" fillId="0" borderId="4" xfId="5" applyFont="1" applyFill="1" applyBorder="1" applyAlignment="1">
      <alignment horizontal="left"/>
    </xf>
    <xf numFmtId="186" fontId="14" fillId="0" borderId="0" xfId="5" applyNumberFormat="1" applyFont="1" applyFill="1" applyBorder="1" applyAlignment="1">
      <alignment horizontal="right" wrapText="1"/>
    </xf>
    <xf numFmtId="0" fontId="14" fillId="0" borderId="8" xfId="5" applyFont="1" applyFill="1" applyBorder="1" applyAlignment="1"/>
    <xf numFmtId="3" fontId="14" fillId="0" borderId="0" xfId="2" applyNumberFormat="1" applyFont="1" applyFill="1" applyBorder="1" applyAlignment="1">
      <alignment horizontal="right"/>
    </xf>
    <xf numFmtId="3" fontId="14" fillId="0" borderId="4" xfId="2" applyNumberFormat="1" applyFont="1" applyFill="1" applyBorder="1" applyAlignment="1">
      <alignment horizontal="right"/>
    </xf>
    <xf numFmtId="179" fontId="14" fillId="0" borderId="4" xfId="5" applyNumberFormat="1" applyFont="1" applyFill="1" applyBorder="1" applyAlignment="1">
      <alignment horizontal="left" vertical="top"/>
    </xf>
    <xf numFmtId="3" fontId="14" fillId="0" borderId="8" xfId="2" applyNumberFormat="1" applyFont="1" applyFill="1" applyBorder="1" applyAlignment="1">
      <alignment horizontal="right" vertical="top"/>
    </xf>
    <xf numFmtId="3" fontId="14" fillId="0" borderId="0" xfId="2" applyNumberFormat="1" applyFont="1" applyFill="1" applyBorder="1" applyAlignment="1">
      <alignment horizontal="right" vertical="top"/>
    </xf>
    <xf numFmtId="3" fontId="14" fillId="0" borderId="4" xfId="2" applyNumberFormat="1" applyFont="1" applyFill="1" applyBorder="1" applyAlignment="1">
      <alignment horizontal="right" vertical="top"/>
    </xf>
    <xf numFmtId="0" fontId="14" fillId="0" borderId="0" xfId="5" applyFont="1" applyFill="1" applyBorder="1" applyAlignment="1">
      <alignment horizontal="left" vertical="top"/>
    </xf>
    <xf numFmtId="180" fontId="14" fillId="0" borderId="4" xfId="5" applyNumberFormat="1" applyFont="1" applyFill="1" applyBorder="1" applyAlignment="1">
      <alignment horizontal="left"/>
    </xf>
    <xf numFmtId="0" fontId="14" fillId="0" borderId="8" xfId="5" applyFont="1" applyFill="1" applyBorder="1" applyAlignment="1">
      <alignment horizontal="distributed"/>
    </xf>
    <xf numFmtId="180" fontId="14" fillId="0" borderId="4" xfId="5" applyNumberFormat="1" applyFont="1" applyFill="1" applyBorder="1" applyAlignment="1">
      <alignment horizontal="left" vertical="top"/>
    </xf>
    <xf numFmtId="3" fontId="14" fillId="0" borderId="8" xfId="5" applyNumberFormat="1" applyFont="1" applyFill="1" applyBorder="1" applyAlignment="1">
      <alignment horizontal="right" vertical="top" wrapText="1"/>
    </xf>
    <xf numFmtId="0" fontId="14" fillId="0" borderId="8" xfId="5" applyFont="1" applyFill="1" applyBorder="1" applyAlignment="1">
      <alignment horizontal="distributed" vertical="top"/>
    </xf>
    <xf numFmtId="181" fontId="14" fillId="0" borderId="4" xfId="5" applyNumberFormat="1" applyFont="1" applyFill="1" applyBorder="1" applyAlignment="1">
      <alignment horizontal="left"/>
    </xf>
    <xf numFmtId="181" fontId="14" fillId="0" borderId="4" xfId="5" applyNumberFormat="1" applyFont="1" applyFill="1" applyBorder="1" applyAlignment="1">
      <alignment horizontal="left" vertical="top"/>
    </xf>
    <xf numFmtId="182" fontId="14" fillId="0" borderId="4" xfId="5" applyNumberFormat="1" applyFont="1" applyFill="1" applyBorder="1" applyAlignment="1">
      <alignment horizontal="left"/>
    </xf>
    <xf numFmtId="182" fontId="14" fillId="0" borderId="4" xfId="5" applyNumberFormat="1" applyFont="1" applyFill="1" applyBorder="1" applyAlignment="1">
      <alignment horizontal="left" vertical="top"/>
    </xf>
    <xf numFmtId="179" fontId="14" fillId="0" borderId="4" xfId="5" applyNumberFormat="1" applyFont="1" applyFill="1" applyBorder="1" applyAlignment="1">
      <alignment horizontal="left"/>
    </xf>
    <xf numFmtId="3" fontId="14" fillId="0" borderId="4" xfId="5" applyNumberFormat="1" applyFont="1" applyFill="1" applyBorder="1" applyAlignment="1"/>
    <xf numFmtId="183" fontId="14" fillId="0" borderId="4" xfId="5" applyNumberFormat="1" applyFont="1" applyFill="1" applyBorder="1" applyAlignment="1">
      <alignment horizontal="left" vertical="top"/>
    </xf>
    <xf numFmtId="3" fontId="14" fillId="0" borderId="8" xfId="5" applyNumberFormat="1" applyFont="1" applyFill="1" applyBorder="1" applyAlignment="1">
      <alignment vertical="top"/>
    </xf>
    <xf numFmtId="183" fontId="14" fillId="0" borderId="4" xfId="5" applyNumberFormat="1" applyFont="1" applyFill="1" applyBorder="1" applyAlignment="1">
      <alignment horizontal="left"/>
    </xf>
    <xf numFmtId="0" fontId="16" fillId="0" borderId="0" xfId="5" applyFont="1" applyFill="1" applyBorder="1"/>
    <xf numFmtId="0" fontId="16" fillId="0" borderId="0" xfId="5" applyFont="1" applyFill="1" applyBorder="1" applyAlignment="1">
      <alignment vertical="top"/>
    </xf>
    <xf numFmtId="0" fontId="16" fillId="0" borderId="0" xfId="5" applyFont="1" applyFill="1" applyAlignment="1">
      <alignment vertical="top"/>
    </xf>
    <xf numFmtId="184" fontId="14" fillId="0" borderId="4" xfId="5" applyNumberFormat="1" applyFont="1" applyFill="1" applyBorder="1" applyAlignment="1">
      <alignment horizontal="left" vertical="top"/>
    </xf>
    <xf numFmtId="0" fontId="14" fillId="0" borderId="8" xfId="5" applyFont="1" applyFill="1" applyBorder="1" applyAlignment="1">
      <alignment horizontal="right" vertical="top"/>
    </xf>
    <xf numFmtId="184" fontId="14" fillId="0" borderId="4" xfId="5" applyNumberFormat="1" applyFont="1" applyFill="1" applyBorder="1" applyAlignment="1">
      <alignment horizontal="left"/>
    </xf>
    <xf numFmtId="0" fontId="14" fillId="0" borderId="8" xfId="5" applyFont="1" applyFill="1" applyBorder="1" applyAlignment="1">
      <alignment horizontal="right"/>
    </xf>
    <xf numFmtId="38" fontId="14" fillId="0" borderId="0" xfId="2" applyFont="1" applyFill="1" applyBorder="1" applyAlignment="1">
      <alignment horizontal="right" vertical="top"/>
    </xf>
    <xf numFmtId="0" fontId="56" fillId="0" borderId="5" xfId="5" applyFont="1" applyFill="1" applyBorder="1" applyAlignment="1">
      <alignment horizontal="center" wrapText="1"/>
    </xf>
    <xf numFmtId="0" fontId="14" fillId="0" borderId="6" xfId="5" applyFont="1" applyFill="1" applyBorder="1" applyAlignment="1">
      <alignment horizontal="center"/>
    </xf>
    <xf numFmtId="0" fontId="14" fillId="0" borderId="10" xfId="5" applyFont="1" applyFill="1" applyBorder="1" applyAlignment="1">
      <alignment horizontal="center" vertical="center"/>
    </xf>
    <xf numFmtId="38" fontId="14" fillId="0" borderId="20" xfId="15" applyNumberFormat="1" applyFont="1" applyFill="1" applyBorder="1" applyAlignment="1" applyProtection="1">
      <alignment horizontal="center" vertical="center" wrapText="1"/>
    </xf>
    <xf numFmtId="38" fontId="14" fillId="0" borderId="21" xfId="15" applyNumberFormat="1" applyFont="1" applyFill="1" applyBorder="1" applyAlignment="1" applyProtection="1">
      <alignment horizontal="center" vertical="center" wrapText="1"/>
    </xf>
    <xf numFmtId="38" fontId="14" fillId="0" borderId="24" xfId="15" applyNumberFormat="1" applyFont="1" applyFill="1" applyBorder="1" applyAlignment="1" applyProtection="1">
      <alignment horizontal="center" vertical="center" wrapText="1"/>
    </xf>
    <xf numFmtId="38" fontId="14" fillId="0" borderId="26" xfId="15" applyNumberFormat="1" applyFont="1" applyFill="1" applyBorder="1" applyAlignment="1" applyProtection="1">
      <alignment horizontal="center" vertical="center" wrapText="1"/>
    </xf>
    <xf numFmtId="38" fontId="14" fillId="0" borderId="27" xfId="15" applyNumberFormat="1" applyFont="1" applyFill="1" applyBorder="1" applyAlignment="1" applyProtection="1">
      <alignment vertical="center" wrapText="1"/>
    </xf>
    <xf numFmtId="38" fontId="14" fillId="0" borderId="28" xfId="15" applyNumberFormat="1" applyFont="1" applyFill="1" applyBorder="1" applyAlignment="1" applyProtection="1">
      <alignment vertical="center" wrapText="1"/>
    </xf>
    <xf numFmtId="38" fontId="14" fillId="0" borderId="5" xfId="15" applyNumberFormat="1" applyFont="1" applyFill="1" applyBorder="1" applyAlignment="1" applyProtection="1">
      <alignment vertical="center" wrapText="1"/>
    </xf>
    <xf numFmtId="0" fontId="6" fillId="0" borderId="0" xfId="5" applyFont="1" applyFill="1" applyBorder="1" applyAlignment="1">
      <alignment vertical="center"/>
    </xf>
    <xf numFmtId="0" fontId="6" fillId="0" borderId="1" xfId="5" applyFont="1" applyFill="1" applyBorder="1" applyAlignment="1">
      <alignment vertical="center"/>
    </xf>
    <xf numFmtId="0" fontId="14" fillId="0" borderId="1" xfId="5" applyFont="1" applyFill="1" applyBorder="1" applyAlignment="1">
      <alignment horizontal="left" vertical="center"/>
    </xf>
    <xf numFmtId="0" fontId="61" fillId="0" borderId="1" xfId="5" applyFont="1" applyFill="1" applyBorder="1" applyAlignment="1">
      <alignment vertical="center"/>
    </xf>
    <xf numFmtId="0" fontId="11" fillId="0" borderId="1" xfId="5" applyFont="1" applyFill="1" applyBorder="1" applyAlignment="1">
      <alignment horizontal="center" vertical="center"/>
    </xf>
    <xf numFmtId="0" fontId="11" fillId="0" borderId="1" xfId="12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0" fontId="62" fillId="0" borderId="0" xfId="5" applyFont="1" applyFill="1" applyAlignment="1">
      <alignment horizontal="left"/>
    </xf>
    <xf numFmtId="0" fontId="58" fillId="0" borderId="0" xfId="5" applyFont="1" applyFill="1"/>
    <xf numFmtId="0" fontId="11" fillId="0" borderId="0" xfId="5" applyFont="1" applyFill="1" applyAlignment="1"/>
    <xf numFmtId="0" fontId="11" fillId="0" borderId="0" xfId="5" applyFont="1" applyFill="1" applyAlignment="1">
      <alignment horizontal="left"/>
    </xf>
    <xf numFmtId="187" fontId="63" fillId="0" borderId="0" xfId="2" applyNumberFormat="1" applyFont="1" applyFill="1" applyBorder="1" applyAlignment="1">
      <alignment horizontal="right" vertical="center"/>
    </xf>
    <xf numFmtId="0" fontId="6" fillId="0" borderId="0" xfId="16" applyFont="1" applyFill="1">
      <alignment vertical="center"/>
    </xf>
    <xf numFmtId="37" fontId="14" fillId="0" borderId="0" xfId="16" applyNumberFormat="1" applyFont="1" applyFill="1" applyAlignment="1">
      <alignment horizontal="right" vertical="center"/>
    </xf>
    <xf numFmtId="37" fontId="14" fillId="0" borderId="11" xfId="16" applyNumberFormat="1" applyFont="1" applyFill="1" applyBorder="1" applyAlignment="1">
      <alignment horizontal="left" vertical="center"/>
    </xf>
    <xf numFmtId="37" fontId="14" fillId="0" borderId="9" xfId="16" applyNumberFormat="1" applyFont="1" applyFill="1" applyBorder="1" applyAlignment="1">
      <alignment horizontal="right" vertical="center"/>
    </xf>
    <xf numFmtId="37" fontId="14" fillId="0" borderId="1" xfId="16" applyNumberFormat="1" applyFont="1" applyFill="1" applyBorder="1" applyAlignment="1">
      <alignment horizontal="right" vertical="center"/>
    </xf>
    <xf numFmtId="37" fontId="14" fillId="0" borderId="11" xfId="16" applyNumberFormat="1" applyFont="1" applyFill="1" applyBorder="1" applyAlignment="1">
      <alignment horizontal="right" vertical="center"/>
    </xf>
    <xf numFmtId="37" fontId="14" fillId="0" borderId="4" xfId="16" applyNumberFormat="1" applyFont="1" applyFill="1" applyBorder="1" applyAlignment="1">
      <alignment horizontal="left" vertical="center"/>
    </xf>
    <xf numFmtId="37" fontId="14" fillId="0" borderId="8" xfId="16" applyNumberFormat="1" applyFont="1" applyFill="1" applyBorder="1" applyAlignment="1">
      <alignment horizontal="right" vertical="center"/>
    </xf>
    <xf numFmtId="37" fontId="14" fillId="0" borderId="5" xfId="16" applyNumberFormat="1" applyFont="1" applyFill="1" applyBorder="1" applyAlignment="1">
      <alignment horizontal="left" vertical="center"/>
    </xf>
    <xf numFmtId="37" fontId="14" fillId="0" borderId="6" xfId="16" applyNumberFormat="1" applyFont="1" applyFill="1" applyBorder="1" applyAlignment="1">
      <alignment horizontal="right" vertical="center"/>
    </xf>
    <xf numFmtId="37" fontId="14" fillId="0" borderId="2" xfId="16" applyNumberFormat="1" applyFont="1" applyFill="1" applyBorder="1" applyAlignment="1">
      <alignment horizontal="right" vertical="center"/>
    </xf>
    <xf numFmtId="37" fontId="14" fillId="0" borderId="5" xfId="16" applyNumberFormat="1" applyFont="1" applyFill="1" applyBorder="1" applyAlignment="1">
      <alignment horizontal="right" vertical="center"/>
    </xf>
    <xf numFmtId="0" fontId="14" fillId="0" borderId="0" xfId="16" applyFont="1" applyFill="1" applyAlignment="1">
      <alignment horizontal="center" vertical="center" wrapText="1"/>
    </xf>
    <xf numFmtId="0" fontId="14" fillId="0" borderId="32" xfId="16" applyFont="1" applyFill="1" applyBorder="1" applyAlignment="1">
      <alignment horizontal="center" vertical="center" wrapText="1"/>
    </xf>
    <xf numFmtId="0" fontId="14" fillId="0" borderId="2" xfId="16" applyFont="1" applyFill="1" applyBorder="1" applyAlignment="1">
      <alignment horizontal="center" vertical="center" wrapText="1"/>
    </xf>
    <xf numFmtId="0" fontId="14" fillId="0" borderId="5" xfId="16" applyFont="1" applyFill="1" applyBorder="1" applyAlignment="1">
      <alignment horizontal="left" vertical="center"/>
    </xf>
    <xf numFmtId="0" fontId="10" fillId="0" borderId="0" xfId="16" applyFont="1" applyFill="1" applyAlignment="1">
      <alignment horizontal="center" vertical="center"/>
    </xf>
    <xf numFmtId="0" fontId="14" fillId="0" borderId="33" xfId="16" applyFont="1" applyFill="1" applyBorder="1" applyAlignment="1">
      <alignment horizontal="center" vertical="center" wrapText="1"/>
    </xf>
    <xf numFmtId="0" fontId="16" fillId="0" borderId="32" xfId="16" applyFont="1" applyFill="1" applyBorder="1" applyAlignment="1">
      <alignment horizontal="center" vertical="center" wrapText="1"/>
    </xf>
    <xf numFmtId="0" fontId="14" fillId="0" borderId="0" xfId="16" applyFont="1" applyFill="1" applyAlignment="1">
      <alignment horizontal="right"/>
    </xf>
    <xf numFmtId="0" fontId="16" fillId="0" borderId="33" xfId="16" applyFont="1" applyFill="1" applyBorder="1" applyAlignment="1">
      <alignment horizontal="center" vertical="center" wrapText="1"/>
    </xf>
    <xf numFmtId="0" fontId="16" fillId="0" borderId="5" xfId="16" applyFont="1" applyFill="1" applyBorder="1" applyAlignment="1">
      <alignment horizontal="center" vertical="center" wrapText="1"/>
    </xf>
    <xf numFmtId="37" fontId="14" fillId="0" borderId="0" xfId="16" applyNumberFormat="1" applyFont="1" applyFill="1" applyBorder="1" applyAlignment="1">
      <alignment horizontal="right" vertical="center"/>
    </xf>
    <xf numFmtId="38" fontId="14" fillId="0" borderId="0" xfId="3" quotePrefix="1" applyFont="1" applyFill="1" applyBorder="1" applyAlignment="1">
      <alignment horizontal="right"/>
    </xf>
    <xf numFmtId="38" fontId="14" fillId="0" borderId="0" xfId="3" quotePrefix="1" applyFont="1" applyFill="1" applyBorder="1" applyAlignment="1">
      <alignment vertical="center"/>
    </xf>
    <xf numFmtId="38" fontId="14" fillId="0" borderId="0" xfId="3" applyFont="1" applyFill="1">
      <alignment vertical="center"/>
    </xf>
    <xf numFmtId="38" fontId="61" fillId="0" borderId="0" xfId="3" applyFont="1" applyFill="1">
      <alignment vertical="center"/>
    </xf>
    <xf numFmtId="38" fontId="64" fillId="0" borderId="0" xfId="3" applyFont="1" applyFill="1">
      <alignment vertical="center"/>
    </xf>
    <xf numFmtId="38" fontId="10" fillId="0" borderId="0" xfId="3" applyFont="1" applyFill="1" applyAlignment="1">
      <alignment horizontal="center" vertical="center"/>
    </xf>
    <xf numFmtId="38" fontId="11" fillId="0" borderId="0" xfId="3" quotePrefix="1" applyFont="1" applyFill="1" applyAlignment="1">
      <alignment horizontal="left" vertical="center"/>
    </xf>
    <xf numFmtId="38" fontId="65" fillId="0" borderId="0" xfId="2" applyFont="1" applyFill="1" applyBorder="1" applyAlignment="1">
      <alignment vertical="center"/>
    </xf>
    <xf numFmtId="38" fontId="65" fillId="0" borderId="0" xfId="2" applyFont="1" applyFill="1" applyBorder="1" applyAlignment="1">
      <alignment horizontal="right" vertical="center"/>
    </xf>
    <xf numFmtId="0" fontId="55" fillId="0" borderId="0" xfId="5" applyFont="1" applyFill="1" applyAlignment="1">
      <alignment horizontal="right" vertical="center"/>
    </xf>
    <xf numFmtId="0" fontId="55" fillId="0" borderId="0" xfId="5" applyFont="1" applyFill="1" applyBorder="1" applyAlignment="1">
      <alignment vertical="center"/>
    </xf>
    <xf numFmtId="49" fontId="65" fillId="0" borderId="0" xfId="5" applyNumberFormat="1" applyFont="1" applyFill="1" applyBorder="1" applyAlignment="1">
      <alignment horizontal="right" vertical="center"/>
    </xf>
    <xf numFmtId="0" fontId="55" fillId="0" borderId="0" xfId="5" applyFont="1" applyFill="1" applyBorder="1" applyAlignment="1">
      <alignment horizontal="center" vertical="center"/>
    </xf>
    <xf numFmtId="0" fontId="56" fillId="0" borderId="0" xfId="5" applyFont="1" applyFill="1" applyBorder="1" applyAlignment="1">
      <alignment vertical="center"/>
    </xf>
    <xf numFmtId="0" fontId="56" fillId="0" borderId="0" xfId="5" applyFont="1" applyFill="1" applyAlignment="1">
      <alignment vertical="center"/>
    </xf>
    <xf numFmtId="0" fontId="56" fillId="0" borderId="0" xfId="5" applyFont="1" applyFill="1" applyAlignment="1">
      <alignment horizontal="left" vertical="center"/>
    </xf>
    <xf numFmtId="3" fontId="14" fillId="0" borderId="1" xfId="2" applyNumberFormat="1" applyFont="1" applyFill="1" applyBorder="1" applyAlignment="1">
      <alignment horizontal="right" vertical="center"/>
    </xf>
    <xf numFmtId="3" fontId="14" fillId="0" borderId="11" xfId="2" applyNumberFormat="1" applyFont="1" applyFill="1" applyBorder="1" applyAlignment="1">
      <alignment horizontal="right" vertical="center"/>
    </xf>
    <xf numFmtId="3" fontId="14" fillId="0" borderId="0" xfId="5" applyNumberFormat="1" applyFont="1" applyFill="1" applyAlignment="1">
      <alignment vertical="center"/>
    </xf>
    <xf numFmtId="3" fontId="14" fillId="0" borderId="0" xfId="5" applyNumberFormat="1" applyFont="1" applyFill="1" applyAlignment="1">
      <alignment horizontal="right" vertical="center"/>
    </xf>
    <xf numFmtId="38" fontId="34" fillId="0" borderId="5" xfId="15" applyNumberFormat="1" applyFont="1" applyFill="1" applyBorder="1" applyAlignment="1" applyProtection="1">
      <alignment vertical="center" wrapText="1"/>
    </xf>
    <xf numFmtId="0" fontId="5" fillId="0" borderId="0" xfId="5" applyFont="1" applyFill="1" applyBorder="1"/>
    <xf numFmtId="185" fontId="34" fillId="0" borderId="0" xfId="5" applyNumberFormat="1" applyFont="1" applyFill="1"/>
    <xf numFmtId="0" fontId="34" fillId="0" borderId="0" xfId="5" quotePrefix="1" applyFont="1" applyFill="1" applyAlignment="1">
      <alignment vertical="center"/>
    </xf>
    <xf numFmtId="185" fontId="34" fillId="0" borderId="0" xfId="5" applyNumberFormat="1" applyFont="1" applyFill="1" applyAlignment="1">
      <alignment vertical="center"/>
    </xf>
    <xf numFmtId="0" fontId="14" fillId="0" borderId="11" xfId="5" applyFont="1" applyFill="1" applyBorder="1" applyAlignment="1">
      <alignment horizontal="left" vertical="center"/>
    </xf>
    <xf numFmtId="3" fontId="14" fillId="0" borderId="1" xfId="5" applyNumberFormat="1" applyFont="1" applyFill="1" applyBorder="1" applyAlignment="1">
      <alignment horizontal="right" vertical="center"/>
    </xf>
    <xf numFmtId="3" fontId="14" fillId="0" borderId="1" xfId="5" applyNumberFormat="1" applyFont="1" applyFill="1" applyBorder="1"/>
    <xf numFmtId="0" fontId="14" fillId="0" borderId="9" xfId="5" applyFont="1" applyFill="1" applyBorder="1" applyAlignment="1">
      <alignment horizontal="distributed" vertical="center"/>
    </xf>
    <xf numFmtId="0" fontId="14" fillId="0" borderId="1" xfId="5" applyFont="1" applyFill="1" applyBorder="1" applyAlignment="1">
      <alignment horizontal="distributed" vertical="center" wrapText="1"/>
    </xf>
    <xf numFmtId="0" fontId="14" fillId="0" borderId="34" xfId="5" applyFont="1" applyFill="1" applyBorder="1" applyAlignment="1">
      <alignment horizontal="right" vertical="center"/>
    </xf>
    <xf numFmtId="3" fontId="14" fillId="0" borderId="0" xfId="5" applyNumberFormat="1" applyFont="1" applyFill="1" applyBorder="1" applyAlignment="1">
      <alignment horizontal="right" vertical="center"/>
    </xf>
    <xf numFmtId="3" fontId="14" fillId="0" borderId="0" xfId="5" applyNumberFormat="1" applyFont="1" applyFill="1" applyBorder="1"/>
    <xf numFmtId="0" fontId="14" fillId="0" borderId="0" xfId="5" applyFont="1" applyFill="1" applyBorder="1" applyAlignment="1">
      <alignment horizontal="distributed" vertical="center" wrapText="1"/>
    </xf>
    <xf numFmtId="0" fontId="14" fillId="0" borderId="35" xfId="5" applyFont="1" applyFill="1" applyBorder="1" applyAlignment="1">
      <alignment horizontal="right" vertical="center"/>
    </xf>
    <xf numFmtId="0" fontId="45" fillId="0" borderId="4" xfId="5" applyFont="1" applyFill="1" applyBorder="1" applyAlignment="1">
      <alignment horizontal="left" vertical="center"/>
    </xf>
    <xf numFmtId="3" fontId="45" fillId="0" borderId="0" xfId="2" applyNumberFormat="1" applyFont="1" applyFill="1" applyBorder="1" applyAlignment="1">
      <alignment horizontal="right" vertical="center"/>
    </xf>
    <xf numFmtId="3" fontId="45" fillId="0" borderId="0" xfId="5" applyNumberFormat="1" applyFont="1" applyFill="1" applyBorder="1" applyAlignment="1">
      <alignment horizontal="right" vertical="center"/>
    </xf>
    <xf numFmtId="0" fontId="45" fillId="0" borderId="8" xfId="5" applyFont="1" applyFill="1" applyBorder="1" applyAlignment="1">
      <alignment horizontal="distributed" vertical="center"/>
    </xf>
    <xf numFmtId="0" fontId="45" fillId="0" borderId="0" xfId="5" applyFont="1" applyFill="1" applyBorder="1" applyAlignment="1">
      <alignment horizontal="distributed" vertical="center" wrapText="1"/>
    </xf>
    <xf numFmtId="0" fontId="45" fillId="0" borderId="35" xfId="5" applyFont="1" applyFill="1" applyBorder="1" applyAlignment="1">
      <alignment horizontal="right"/>
    </xf>
    <xf numFmtId="0" fontId="14" fillId="0" borderId="36" xfId="5" applyFont="1" applyFill="1" applyBorder="1" applyAlignment="1">
      <alignment horizontal="left" vertical="center"/>
    </xf>
    <xf numFmtId="3" fontId="14" fillId="0" borderId="37" xfId="2" applyNumberFormat="1" applyFont="1" applyFill="1" applyBorder="1" applyAlignment="1">
      <alignment horizontal="right" vertical="center"/>
    </xf>
    <xf numFmtId="3" fontId="14" fillId="0" borderId="37" xfId="5" applyNumberFormat="1" applyFont="1" applyFill="1" applyBorder="1" applyAlignment="1">
      <alignment horizontal="right" vertical="center"/>
    </xf>
    <xf numFmtId="0" fontId="14" fillId="0" borderId="38" xfId="5" applyFont="1" applyFill="1" applyBorder="1" applyAlignment="1">
      <alignment horizontal="distributed" vertical="center"/>
    </xf>
    <xf numFmtId="0" fontId="14" fillId="0" borderId="37" xfId="5" applyFont="1" applyFill="1" applyBorder="1" applyAlignment="1">
      <alignment horizontal="distributed" vertical="center" wrapText="1"/>
    </xf>
    <xf numFmtId="0" fontId="14" fillId="0" borderId="39" xfId="5" applyFont="1" applyFill="1" applyBorder="1" applyAlignment="1">
      <alignment horizontal="right" vertical="center"/>
    </xf>
    <xf numFmtId="3" fontId="14" fillId="0" borderId="0" xfId="2" applyNumberFormat="1" applyFont="1" applyFill="1" applyAlignment="1">
      <alignment horizontal="right" vertical="center"/>
    </xf>
    <xf numFmtId="3" fontId="45" fillId="0" borderId="0" xfId="2" applyNumberFormat="1" applyFont="1" applyFill="1" applyAlignment="1">
      <alignment horizontal="right" vertical="center"/>
    </xf>
    <xf numFmtId="3" fontId="45" fillId="0" borderId="0" xfId="5" applyNumberFormat="1" applyFont="1" applyFill="1" applyAlignment="1">
      <alignment horizontal="right" vertical="center"/>
    </xf>
    <xf numFmtId="0" fontId="14" fillId="0" borderId="4" xfId="5" applyFont="1" applyFill="1" applyBorder="1" applyAlignment="1">
      <alignment vertical="center"/>
    </xf>
    <xf numFmtId="3" fontId="14" fillId="0" borderId="4" xfId="5" applyNumberFormat="1" applyFont="1" applyFill="1" applyBorder="1" applyAlignment="1">
      <alignment horizontal="right" vertical="center"/>
    </xf>
    <xf numFmtId="0" fontId="14" fillId="0" borderId="40" xfId="5" applyFont="1" applyFill="1" applyBorder="1" applyAlignment="1">
      <alignment horizontal="centerContinuous" vertical="center"/>
    </xf>
    <xf numFmtId="3" fontId="34" fillId="0" borderId="0" xfId="5" applyNumberFormat="1" applyFont="1" applyFill="1" applyAlignment="1">
      <alignment horizontal="right" vertical="center"/>
    </xf>
    <xf numFmtId="0" fontId="45" fillId="0" borderId="4" xfId="5" applyFont="1" applyFill="1" applyBorder="1" applyAlignment="1">
      <alignment vertical="center"/>
    </xf>
    <xf numFmtId="3" fontId="45" fillId="0" borderId="0" xfId="5" applyNumberFormat="1" applyFont="1" applyFill="1" applyAlignment="1">
      <alignment vertical="center"/>
    </xf>
    <xf numFmtId="0" fontId="45" fillId="0" borderId="42" xfId="5" applyFont="1" applyFill="1" applyBorder="1"/>
    <xf numFmtId="0" fontId="14" fillId="0" borderId="4" xfId="5" applyFont="1" applyFill="1" applyBorder="1"/>
    <xf numFmtId="0" fontId="14" fillId="0" borderId="43" xfId="5" applyFont="1" applyFill="1" applyBorder="1" applyAlignment="1">
      <alignment horizontal="centerContinuous"/>
    </xf>
    <xf numFmtId="0" fontId="34" fillId="0" borderId="0" xfId="5" applyFont="1" applyFill="1" applyAlignment="1">
      <alignment wrapText="1"/>
    </xf>
    <xf numFmtId="0" fontId="14" fillId="0" borderId="0" xfId="5" applyFont="1" applyFill="1" applyBorder="1" applyAlignment="1">
      <alignment vertical="center" wrapText="1"/>
    </xf>
    <xf numFmtId="0" fontId="34" fillId="0" borderId="9" xfId="5" applyFont="1" applyFill="1" applyBorder="1" applyAlignment="1">
      <alignment horizontal="centerContinuous" vertical="center" wrapText="1"/>
    </xf>
    <xf numFmtId="0" fontId="34" fillId="0" borderId="0" xfId="5" applyFont="1" applyFill="1" applyBorder="1" applyAlignment="1">
      <alignment horizontal="right" vertical="center" wrapText="1"/>
    </xf>
    <xf numFmtId="0" fontId="34" fillId="0" borderId="8" xfId="5" applyFont="1" applyFill="1" applyBorder="1" applyAlignment="1">
      <alignment horizontal="centerContinuous" vertical="center"/>
    </xf>
    <xf numFmtId="0" fontId="34" fillId="0" borderId="0" xfId="5" applyFont="1" applyFill="1" applyAlignment="1">
      <alignment horizontal="center" vertical="center"/>
    </xf>
    <xf numFmtId="38" fontId="14" fillId="0" borderId="45" xfId="15" applyNumberFormat="1" applyFont="1" applyFill="1" applyBorder="1" applyAlignment="1" applyProtection="1">
      <alignment vertical="center" wrapText="1"/>
    </xf>
    <xf numFmtId="38" fontId="14" fillId="0" borderId="30" xfId="15" applyNumberFormat="1" applyFont="1" applyFill="1" applyBorder="1" applyAlignment="1" applyProtection="1">
      <alignment vertical="center" wrapText="1"/>
    </xf>
    <xf numFmtId="0" fontId="34" fillId="0" borderId="8" xfId="5" applyFont="1" applyFill="1" applyBorder="1" applyAlignment="1">
      <alignment horizontal="centerContinuous"/>
    </xf>
    <xf numFmtId="0" fontId="43" fillId="0" borderId="1" xfId="5" applyFont="1" applyFill="1" applyBorder="1" applyAlignment="1">
      <alignment horizontal="centerContinuous" vertical="center"/>
    </xf>
    <xf numFmtId="0" fontId="47" fillId="0" borderId="1" xfId="5" quotePrefix="1" applyFont="1" applyFill="1" applyBorder="1" applyAlignment="1">
      <alignment horizontal="left" vertical="center"/>
    </xf>
    <xf numFmtId="0" fontId="66" fillId="0" borderId="1" xfId="5" applyFont="1" applyFill="1" applyBorder="1" applyAlignment="1">
      <alignment horizontal="center" vertical="top"/>
    </xf>
    <xf numFmtId="0" fontId="66" fillId="0" borderId="1" xfId="5" applyFont="1" applyFill="1" applyBorder="1" applyAlignment="1">
      <alignment horizontal="right"/>
    </xf>
    <xf numFmtId="0" fontId="66" fillId="0" borderId="1" xfId="5" applyFont="1" applyFill="1" applyBorder="1" applyAlignment="1">
      <alignment horizontal="center"/>
    </xf>
    <xf numFmtId="0" fontId="67" fillId="0" borderId="1" xfId="5" quotePrefix="1" applyFont="1" applyFill="1" applyBorder="1" applyAlignment="1">
      <alignment horizontal="left"/>
    </xf>
    <xf numFmtId="0" fontId="66" fillId="0" borderId="0" xfId="5" applyFont="1" applyFill="1" applyBorder="1" applyAlignment="1">
      <alignment horizontal="center" vertical="center"/>
    </xf>
    <xf numFmtId="0" fontId="67" fillId="0" borderId="0" xfId="5" applyFont="1" applyFill="1" applyAlignment="1">
      <alignment horizontal="left" vertical="center"/>
    </xf>
    <xf numFmtId="0" fontId="47" fillId="0" borderId="0" xfId="5" quotePrefix="1" applyFont="1" applyFill="1" applyAlignment="1">
      <alignment horizontal="left"/>
    </xf>
    <xf numFmtId="0" fontId="47" fillId="0" borderId="0" xfId="5" applyFont="1" applyFill="1" applyAlignment="1">
      <alignment horizontal="left"/>
    </xf>
    <xf numFmtId="0" fontId="47" fillId="0" borderId="0" xfId="5" applyFont="1" applyFill="1" applyAlignment="1"/>
    <xf numFmtId="0" fontId="5" fillId="0" borderId="0" xfId="5" applyFont="1" applyFill="1" applyAlignment="1">
      <alignment horizontal="left" vertical="center"/>
    </xf>
    <xf numFmtId="0" fontId="47" fillId="0" borderId="0" xfId="5" applyFont="1" applyFill="1" applyAlignment="1">
      <alignment horizontal="centerContinuous"/>
    </xf>
    <xf numFmtId="0" fontId="5" fillId="0" borderId="0" xfId="5" applyFont="1" applyFill="1" applyAlignment="1">
      <alignment horizontal="right" vertical="center"/>
    </xf>
    <xf numFmtId="0" fontId="68" fillId="0" borderId="0" xfId="5" applyFont="1" applyFill="1" applyAlignment="1">
      <alignment vertical="center"/>
    </xf>
    <xf numFmtId="0" fontId="68" fillId="0" borderId="0" xfId="5" applyFont="1" applyFill="1" applyAlignment="1">
      <alignment horizontal="left" vertical="center"/>
    </xf>
    <xf numFmtId="0" fontId="67" fillId="0" borderId="0" xfId="5" quotePrefix="1" applyFont="1" applyFill="1" applyAlignment="1">
      <alignment horizontal="left" vertical="center"/>
    </xf>
    <xf numFmtId="0" fontId="67" fillId="0" borderId="0" xfId="5" applyFont="1" applyFill="1" applyAlignment="1">
      <alignment vertical="center"/>
    </xf>
    <xf numFmtId="0" fontId="67" fillId="0" borderId="0" xfId="5" applyFont="1" applyFill="1" applyAlignment="1">
      <alignment horizontal="centerContinuous" vertical="center"/>
    </xf>
    <xf numFmtId="0" fontId="68" fillId="0" borderId="0" xfId="5" applyFont="1" applyFill="1" applyAlignment="1">
      <alignment horizontal="right" vertical="center"/>
    </xf>
    <xf numFmtId="0" fontId="67" fillId="0" borderId="0" xfId="5" applyFont="1" applyFill="1" applyAlignment="1">
      <alignment horizontal="center" vertical="center"/>
    </xf>
    <xf numFmtId="0" fontId="69" fillId="0" borderId="0" xfId="5" applyFont="1" applyFill="1"/>
    <xf numFmtId="0" fontId="66" fillId="0" borderId="0" xfId="5" applyFont="1" applyFill="1" applyAlignment="1">
      <alignment horizontal="center"/>
    </xf>
    <xf numFmtId="0" fontId="69" fillId="0" borderId="0" xfId="5" applyFont="1" applyFill="1" applyAlignment="1"/>
    <xf numFmtId="0" fontId="70" fillId="0" borderId="0" xfId="5" applyFont="1" applyFill="1" applyAlignment="1">
      <alignment vertical="center"/>
    </xf>
    <xf numFmtId="0" fontId="69" fillId="0" borderId="0" xfId="5" applyFont="1" applyFill="1" applyAlignment="1">
      <alignment horizontal="center"/>
    </xf>
    <xf numFmtId="0" fontId="58" fillId="0" borderId="0" xfId="5" applyFont="1" applyFill="1" applyBorder="1" applyAlignment="1">
      <alignment vertical="center"/>
    </xf>
    <xf numFmtId="0" fontId="55" fillId="0" borderId="0" xfId="5" applyFont="1"/>
    <xf numFmtId="0" fontId="55" fillId="0" borderId="0" xfId="5" applyFont="1" applyBorder="1"/>
    <xf numFmtId="188" fontId="55" fillId="0" borderId="0" xfId="5" applyNumberFormat="1" applyFont="1"/>
    <xf numFmtId="188" fontId="55" fillId="0" borderId="0" xfId="5" applyNumberFormat="1" applyFont="1" applyAlignment="1">
      <alignment horizontal="left"/>
    </xf>
    <xf numFmtId="188" fontId="55" fillId="0" borderId="0" xfId="5" applyNumberFormat="1" applyFont="1" applyFill="1"/>
    <xf numFmtId="0" fontId="55" fillId="0" borderId="0" xfId="5" applyFont="1" applyAlignment="1">
      <alignment horizontal="left"/>
    </xf>
    <xf numFmtId="0" fontId="55" fillId="0" borderId="0" xfId="5" applyFont="1" applyFill="1"/>
    <xf numFmtId="38" fontId="15" fillId="0" borderId="0" xfId="5" applyNumberFormat="1" applyFont="1" applyFill="1"/>
    <xf numFmtId="0" fontId="15" fillId="0" borderId="0" xfId="5" applyFont="1" applyAlignment="1">
      <alignment horizontal="left"/>
    </xf>
    <xf numFmtId="0" fontId="15" fillId="0" borderId="0" xfId="5" applyFont="1"/>
    <xf numFmtId="0" fontId="15" fillId="0" borderId="0" xfId="5" applyFont="1" applyFill="1"/>
    <xf numFmtId="0" fontId="15" fillId="0" borderId="0" xfId="5" applyFont="1" applyBorder="1" applyAlignment="1">
      <alignment horizontal="left"/>
    </xf>
    <xf numFmtId="0" fontId="15" fillId="0" borderId="0" xfId="5" applyFont="1" applyBorder="1"/>
    <xf numFmtId="38" fontId="15" fillId="0" borderId="0" xfId="5" applyNumberFormat="1" applyFont="1" applyFill="1" applyBorder="1"/>
    <xf numFmtId="38" fontId="15" fillId="0" borderId="0" xfId="5" applyNumberFormat="1" applyFont="1" applyBorder="1"/>
    <xf numFmtId="0" fontId="14" fillId="0" borderId="0" xfId="5" applyFont="1" applyBorder="1"/>
    <xf numFmtId="0" fontId="14" fillId="0" borderId="0" xfId="5" applyFont="1" applyBorder="1" applyAlignment="1">
      <alignment horizontal="left"/>
    </xf>
    <xf numFmtId="38" fontId="14" fillId="0" borderId="10" xfId="5" applyNumberFormat="1" applyFont="1" applyFill="1" applyBorder="1"/>
    <xf numFmtId="0" fontId="14" fillId="0" borderId="9" xfId="5" applyFont="1" applyBorder="1"/>
    <xf numFmtId="38" fontId="14" fillId="0" borderId="10" xfId="5" applyNumberFormat="1" applyFont="1" applyFill="1" applyBorder="1" applyAlignment="1">
      <alignment horizontal="right"/>
    </xf>
    <xf numFmtId="38" fontId="14" fillId="0" borderId="11" xfId="5" applyNumberFormat="1" applyFont="1" applyBorder="1"/>
    <xf numFmtId="38" fontId="14" fillId="0" borderId="10" xfId="5" applyNumberFormat="1" applyFont="1" applyBorder="1"/>
    <xf numFmtId="188" fontId="14" fillId="0" borderId="1" xfId="5" applyNumberFormat="1" applyFont="1" applyBorder="1"/>
    <xf numFmtId="0" fontId="14" fillId="0" borderId="4" xfId="5" applyFont="1" applyBorder="1"/>
    <xf numFmtId="38" fontId="14" fillId="0" borderId="7" xfId="5" applyNumberFormat="1" applyFont="1" applyFill="1" applyBorder="1"/>
    <xf numFmtId="0" fontId="14" fillId="0" borderId="8" xfId="5" applyFont="1" applyBorder="1"/>
    <xf numFmtId="38" fontId="14" fillId="0" borderId="7" xfId="5" applyNumberFormat="1" applyFont="1" applyFill="1" applyBorder="1" applyAlignment="1">
      <alignment horizontal="right"/>
    </xf>
    <xf numFmtId="38" fontId="14" fillId="0" borderId="4" xfId="5" applyNumberFormat="1" applyFont="1" applyBorder="1"/>
    <xf numFmtId="38" fontId="14" fillId="0" borderId="7" xfId="5" applyNumberFormat="1" applyFont="1" applyBorder="1"/>
    <xf numFmtId="188" fontId="14" fillId="0" borderId="0" xfId="5" applyNumberFormat="1" applyFont="1" applyBorder="1"/>
    <xf numFmtId="188" fontId="14" fillId="0" borderId="4" xfId="5" applyNumberFormat="1" applyFont="1" applyBorder="1"/>
    <xf numFmtId="188" fontId="14" fillId="0" borderId="7" xfId="5" applyNumberFormat="1" applyFont="1" applyBorder="1" applyAlignment="1"/>
    <xf numFmtId="188" fontId="14" fillId="0" borderId="8" xfId="5" applyNumberFormat="1" applyFont="1" applyBorder="1"/>
    <xf numFmtId="38" fontId="45" fillId="0" borderId="7" xfId="5" applyNumberFormat="1" applyFont="1" applyFill="1" applyBorder="1"/>
    <xf numFmtId="38" fontId="45" fillId="0" borderId="6" xfId="5" applyNumberFormat="1" applyFont="1" applyFill="1" applyBorder="1"/>
    <xf numFmtId="38" fontId="45" fillId="0" borderId="2" xfId="5" applyNumberFormat="1" applyFont="1" applyFill="1" applyBorder="1"/>
    <xf numFmtId="38" fontId="45" fillId="0" borderId="3" xfId="5" applyNumberFormat="1" applyFont="1" applyFill="1" applyBorder="1" applyAlignment="1">
      <alignment horizontal="right"/>
    </xf>
    <xf numFmtId="38" fontId="45" fillId="0" borderId="5" xfId="5" applyNumberFormat="1" applyFont="1" applyBorder="1"/>
    <xf numFmtId="38" fontId="45" fillId="0" borderId="3" xfId="5" applyNumberFormat="1" applyFont="1" applyBorder="1"/>
    <xf numFmtId="38" fontId="14" fillId="0" borderId="0" xfId="5" applyNumberFormat="1" applyFont="1" applyFill="1" applyBorder="1"/>
    <xf numFmtId="188" fontId="14" fillId="0" borderId="11" xfId="5" applyNumberFormat="1" applyFont="1" applyBorder="1"/>
    <xf numFmtId="188" fontId="14" fillId="0" borderId="0" xfId="5" applyNumberFormat="1" applyFont="1"/>
    <xf numFmtId="0" fontId="45" fillId="0" borderId="4" xfId="5" applyFont="1" applyBorder="1" applyAlignment="1">
      <alignment wrapText="1"/>
    </xf>
    <xf numFmtId="38" fontId="45" fillId="0" borderId="7" xfId="5" applyNumberFormat="1" applyFont="1" applyFill="1" applyBorder="1" applyAlignment="1">
      <alignment horizontal="right"/>
    </xf>
    <xf numFmtId="38" fontId="45" fillId="0" borderId="4" xfId="5" applyNumberFormat="1" applyFont="1" applyBorder="1"/>
    <xf numFmtId="38" fontId="45" fillId="0" borderId="7" xfId="5" applyNumberFormat="1" applyFont="1" applyBorder="1"/>
    <xf numFmtId="188" fontId="45" fillId="0" borderId="8" xfId="5" applyNumberFormat="1" applyFont="1" applyBorder="1"/>
    <xf numFmtId="188" fontId="14" fillId="0" borderId="1" xfId="5" applyNumberFormat="1" applyFont="1" applyBorder="1" applyAlignment="1"/>
    <xf numFmtId="188" fontId="14" fillId="0" borderId="9" xfId="5" applyNumberFormat="1" applyFont="1" applyBorder="1"/>
    <xf numFmtId="188" fontId="14" fillId="0" borderId="0" xfId="5" applyNumberFormat="1" applyFont="1" applyBorder="1" applyAlignment="1"/>
    <xf numFmtId="188" fontId="45" fillId="0" borderId="4" xfId="5" applyNumberFormat="1" applyFont="1" applyBorder="1"/>
    <xf numFmtId="188" fontId="14" fillId="0" borderId="10" xfId="5" applyNumberFormat="1" applyFont="1" applyBorder="1" applyAlignment="1"/>
    <xf numFmtId="188" fontId="14" fillId="0" borderId="0" xfId="5" applyNumberFormat="1" applyFont="1" applyBorder="1" applyAlignment="1">
      <alignment horizontal="center"/>
    </xf>
    <xf numFmtId="0" fontId="45" fillId="0" borderId="5" xfId="5" applyFont="1" applyBorder="1" applyAlignment="1">
      <alignment wrapText="1"/>
    </xf>
    <xf numFmtId="38" fontId="45" fillId="0" borderId="3" xfId="5" applyNumberFormat="1" applyFont="1" applyFill="1" applyBorder="1"/>
    <xf numFmtId="188" fontId="45" fillId="0" borderId="6" xfId="5" applyNumberFormat="1" applyFont="1" applyBorder="1"/>
    <xf numFmtId="188" fontId="14" fillId="0" borderId="0" xfId="5" applyNumberFormat="1" applyFont="1" applyBorder="1" applyAlignment="1">
      <alignment horizontal="left"/>
    </xf>
    <xf numFmtId="176" fontId="14" fillId="0" borderId="10" xfId="5" applyNumberFormat="1" applyFont="1" applyFill="1" applyBorder="1" applyAlignment="1">
      <alignment horizontal="center"/>
    </xf>
    <xf numFmtId="178" fontId="14" fillId="0" borderId="10" xfId="5" applyNumberFormat="1" applyFont="1" applyFill="1" applyBorder="1" applyAlignment="1">
      <alignment horizontal="center"/>
    </xf>
    <xf numFmtId="189" fontId="14" fillId="0" borderId="10" xfId="5" applyNumberFormat="1" applyFont="1" applyFill="1" applyBorder="1" applyAlignment="1">
      <alignment horizontal="center"/>
    </xf>
    <xf numFmtId="184" fontId="14" fillId="0" borderId="10" xfId="5" applyNumberFormat="1" applyFont="1" applyFill="1" applyBorder="1" applyAlignment="1">
      <alignment horizontal="center"/>
    </xf>
    <xf numFmtId="188" fontId="45" fillId="0" borderId="0" xfId="5" applyNumberFormat="1" applyFont="1" applyBorder="1"/>
    <xf numFmtId="190" fontId="14" fillId="0" borderId="3" xfId="5" quotePrefix="1" applyNumberFormat="1" applyFont="1" applyFill="1" applyBorder="1" applyAlignment="1">
      <alignment horizontal="center"/>
    </xf>
    <xf numFmtId="188" fontId="55" fillId="0" borderId="0" xfId="5" applyNumberFormat="1" applyFont="1" applyBorder="1"/>
    <xf numFmtId="188" fontId="14" fillId="0" borderId="0" xfId="5" applyNumberFormat="1" applyFont="1" applyFill="1" applyAlignment="1">
      <alignment horizontal="right"/>
    </xf>
    <xf numFmtId="188" fontId="55" fillId="0" borderId="1" xfId="5" applyNumberFormat="1" applyFont="1" applyFill="1" applyBorder="1"/>
    <xf numFmtId="188" fontId="65" fillId="0" borderId="0" xfId="5" applyNumberFormat="1" applyFont="1"/>
    <xf numFmtId="188" fontId="11" fillId="0" borderId="0" xfId="5" applyNumberFormat="1" applyFont="1"/>
    <xf numFmtId="188" fontId="11" fillId="0" borderId="0" xfId="12" applyNumberFormat="1" applyFont="1" applyBorder="1"/>
    <xf numFmtId="0" fontId="72" fillId="0" borderId="0" xfId="5" applyFont="1"/>
    <xf numFmtId="0" fontId="72" fillId="0" borderId="0" xfId="5" applyFont="1" applyBorder="1"/>
    <xf numFmtId="188" fontId="72" fillId="0" borderId="0" xfId="5" applyNumberFormat="1" applyFont="1"/>
    <xf numFmtId="188" fontId="72" fillId="0" borderId="0" xfId="5" applyNumberFormat="1" applyFont="1" applyAlignment="1">
      <alignment horizontal="left"/>
    </xf>
    <xf numFmtId="188" fontId="72" fillId="0" borderId="0" xfId="5" applyNumberFormat="1" applyFont="1" applyFill="1"/>
    <xf numFmtId="188" fontId="54" fillId="0" borderId="0" xfId="5" applyNumberFormat="1" applyFont="1" applyAlignment="1"/>
    <xf numFmtId="188" fontId="11" fillId="0" borderId="0" xfId="5" applyNumberFormat="1" applyFont="1" applyAlignment="1"/>
    <xf numFmtId="188" fontId="72" fillId="0" borderId="0" xfId="5" applyNumberFormat="1" applyFont="1" applyAlignment="1">
      <alignment horizontal="right"/>
    </xf>
    <xf numFmtId="0" fontId="6" fillId="0" borderId="0" xfId="5" applyFill="1"/>
    <xf numFmtId="192" fontId="6" fillId="0" borderId="0" xfId="5" applyNumberFormat="1" applyFill="1"/>
    <xf numFmtId="0" fontId="60" fillId="0" borderId="0" xfId="5" applyFont="1" applyFill="1"/>
    <xf numFmtId="192" fontId="60" fillId="0" borderId="0" xfId="5" applyNumberFormat="1" applyFont="1" applyFill="1"/>
    <xf numFmtId="192" fontId="60" fillId="0" borderId="0" xfId="5" applyNumberFormat="1" applyFont="1" applyFill="1" applyBorder="1" applyAlignment="1">
      <alignment horizontal="right"/>
    </xf>
    <xf numFmtId="0" fontId="60" fillId="0" borderId="0" xfId="5" applyFont="1" applyFill="1" applyAlignment="1"/>
    <xf numFmtId="0" fontId="14" fillId="0" borderId="2" xfId="5" quotePrefix="1" applyFont="1" applyFill="1" applyBorder="1" applyAlignment="1">
      <alignment horizontal="left"/>
    </xf>
    <xf numFmtId="38" fontId="60" fillId="0" borderId="0" xfId="5" applyNumberFormat="1" applyFont="1" applyFill="1"/>
    <xf numFmtId="3" fontId="14" fillId="0" borderId="11" xfId="5" applyNumberFormat="1" applyFont="1" applyFill="1" applyBorder="1" applyAlignment="1"/>
    <xf numFmtId="38" fontId="14" fillId="0" borderId="10" xfId="2" applyFont="1" applyFill="1" applyBorder="1" applyAlignment="1">
      <alignment horizontal="right"/>
    </xf>
    <xf numFmtId="49" fontId="15" fillId="0" borderId="9" xfId="5" quotePrefix="1" applyNumberFormat="1" applyFont="1" applyFill="1" applyBorder="1" applyAlignment="1">
      <alignment horizontal="left"/>
    </xf>
    <xf numFmtId="38" fontId="14" fillId="0" borderId="7" xfId="2" applyFont="1" applyFill="1" applyBorder="1" applyAlignment="1">
      <alignment horizontal="right"/>
    </xf>
    <xf numFmtId="49" fontId="15" fillId="0" borderId="8" xfId="5" quotePrefix="1" applyNumberFormat="1" applyFont="1" applyFill="1" applyBorder="1" applyAlignment="1">
      <alignment horizontal="left"/>
    </xf>
    <xf numFmtId="3" fontId="14" fillId="0" borderId="4" xfId="5" quotePrefix="1" applyNumberFormat="1" applyFont="1" applyFill="1" applyBorder="1" applyAlignment="1">
      <alignment horizontal="left"/>
    </xf>
    <xf numFmtId="0" fontId="14" fillId="0" borderId="4" xfId="5" applyFont="1" applyFill="1" applyBorder="1" applyAlignment="1"/>
    <xf numFmtId="49" fontId="71" fillId="0" borderId="8" xfId="5" applyNumberFormat="1" applyFont="1" applyFill="1" applyBorder="1" applyAlignment="1">
      <alignment horizontal="right"/>
    </xf>
    <xf numFmtId="38" fontId="14" fillId="0" borderId="4" xfId="2" quotePrefix="1" applyFont="1" applyFill="1" applyBorder="1" applyAlignment="1">
      <alignment horizontal="left"/>
    </xf>
    <xf numFmtId="38" fontId="14" fillId="0" borderId="4" xfId="2" applyFont="1" applyFill="1" applyBorder="1" applyAlignment="1"/>
    <xf numFmtId="49" fontId="15" fillId="0" borderId="0" xfId="5" applyNumberFormat="1" applyFont="1" applyFill="1" applyBorder="1" applyAlignment="1"/>
    <xf numFmtId="49" fontId="15" fillId="0" borderId="0" xfId="5" quotePrefix="1" applyNumberFormat="1" applyFont="1" applyFill="1" applyBorder="1" applyAlignment="1">
      <alignment horizontal="left"/>
    </xf>
    <xf numFmtId="49" fontId="15" fillId="0" borderId="8" xfId="5" applyNumberFormat="1" applyFont="1" applyFill="1" applyBorder="1" applyAlignment="1">
      <alignment horizontal="right"/>
    </xf>
    <xf numFmtId="193" fontId="14" fillId="0" borderId="10" xfId="5" applyNumberFormat="1" applyFont="1" applyFill="1" applyBorder="1" applyAlignment="1">
      <alignment horizontal="center" vertical="center" wrapText="1"/>
    </xf>
    <xf numFmtId="38" fontId="14" fillId="0" borderId="10" xfId="5" applyNumberFormat="1" applyFont="1" applyFill="1" applyBorder="1" applyAlignment="1">
      <alignment horizontal="center" vertical="center" wrapText="1"/>
    </xf>
    <xf numFmtId="194" fontId="14" fillId="0" borderId="10" xfId="2" applyNumberFormat="1" applyFont="1" applyFill="1" applyBorder="1" applyAlignment="1">
      <alignment horizontal="center" vertical="center" wrapText="1"/>
    </xf>
    <xf numFmtId="193" fontId="14" fillId="0" borderId="3" xfId="5" applyNumberFormat="1" applyFont="1" applyFill="1" applyBorder="1" applyAlignment="1">
      <alignment horizontal="center" vertical="center" wrapText="1"/>
    </xf>
    <xf numFmtId="193" fontId="14" fillId="0" borderId="3" xfId="5" applyNumberFormat="1" applyFont="1" applyFill="1" applyBorder="1" applyAlignment="1">
      <alignment horizontal="center" vertical="center"/>
    </xf>
    <xf numFmtId="38" fontId="14" fillId="0" borderId="3" xfId="5" quotePrefix="1" applyNumberFormat="1" applyFont="1" applyFill="1" applyBorder="1" applyAlignment="1">
      <alignment horizontal="center" vertical="center" wrapText="1"/>
    </xf>
    <xf numFmtId="38" fontId="14" fillId="0" borderId="3" xfId="5" applyNumberFormat="1" applyFont="1" applyFill="1" applyBorder="1" applyAlignment="1">
      <alignment horizontal="center" vertical="center"/>
    </xf>
    <xf numFmtId="195" fontId="14" fillId="0" borderId="3" xfId="5" applyNumberFormat="1" applyFont="1" applyFill="1" applyBorder="1" applyAlignment="1">
      <alignment horizontal="center" vertical="center"/>
    </xf>
    <xf numFmtId="194" fontId="14" fillId="0" borderId="3" xfId="2" applyNumberFormat="1" applyFont="1" applyFill="1" applyBorder="1" applyAlignment="1">
      <alignment horizontal="center" vertical="center"/>
    </xf>
    <xf numFmtId="0" fontId="6" fillId="0" borderId="1" xfId="5" applyFill="1" applyBorder="1" applyAlignment="1">
      <alignment horizontal="right"/>
    </xf>
    <xf numFmtId="0" fontId="73" fillId="0" borderId="0" xfId="5" applyFont="1" applyFill="1"/>
    <xf numFmtId="0" fontId="11" fillId="0" borderId="0" xfId="5" quotePrefix="1" applyFont="1" applyFill="1" applyAlignment="1">
      <alignment horizontal="left"/>
    </xf>
    <xf numFmtId="0" fontId="60" fillId="0" borderId="0" xfId="5" applyFont="1" applyFill="1" applyBorder="1" applyAlignment="1">
      <alignment vertical="center"/>
    </xf>
    <xf numFmtId="3" fontId="60" fillId="0" borderId="0" xfId="5" applyNumberFormat="1" applyFont="1" applyFill="1" applyBorder="1" applyAlignment="1">
      <alignment vertical="center"/>
    </xf>
    <xf numFmtId="0" fontId="60" fillId="0" borderId="2" xfId="5" applyFont="1" applyFill="1" applyBorder="1" applyAlignment="1">
      <alignment vertical="center"/>
    </xf>
    <xf numFmtId="38" fontId="55" fillId="0" borderId="0" xfId="2" applyFont="1" applyFill="1"/>
    <xf numFmtId="196" fontId="14" fillId="0" borderId="10" xfId="5" applyNumberFormat="1" applyFont="1" applyFill="1" applyBorder="1" applyAlignment="1"/>
    <xf numFmtId="38" fontId="14" fillId="0" borderId="10" xfId="2" applyFont="1" applyFill="1" applyBorder="1" applyAlignment="1"/>
    <xf numFmtId="197" fontId="14" fillId="0" borderId="7" xfId="5" applyNumberFormat="1" applyFont="1" applyFill="1" applyBorder="1" applyAlignment="1"/>
    <xf numFmtId="38" fontId="14" fillId="0" borderId="21" xfId="2" applyFont="1" applyFill="1" applyBorder="1"/>
    <xf numFmtId="196" fontId="14" fillId="0" borderId="7" xfId="5" applyNumberFormat="1" applyFont="1" applyFill="1" applyBorder="1" applyAlignment="1"/>
    <xf numFmtId="38" fontId="14" fillId="0" borderId="7" xfId="2" applyFont="1" applyFill="1" applyBorder="1" applyAlignment="1"/>
    <xf numFmtId="38" fontId="14" fillId="0" borderId="23" xfId="2" applyFont="1" applyFill="1" applyBorder="1"/>
    <xf numFmtId="196" fontId="14" fillId="0" borderId="7" xfId="5" applyNumberFormat="1" applyFont="1" applyFill="1" applyBorder="1" applyAlignment="1">
      <alignment horizontal="right"/>
    </xf>
    <xf numFmtId="40" fontId="60" fillId="0" borderId="0" xfId="5" applyNumberFormat="1" applyFont="1" applyFill="1"/>
    <xf numFmtId="38" fontId="55" fillId="0" borderId="0" xfId="5" applyNumberFormat="1" applyFont="1" applyFill="1"/>
    <xf numFmtId="196" fontId="14" fillId="0" borderId="7" xfId="2" applyNumberFormat="1" applyFont="1" applyFill="1" applyBorder="1" applyAlignment="1"/>
    <xf numFmtId="198" fontId="60" fillId="0" borderId="0" xfId="5" applyNumberFormat="1" applyFont="1" applyFill="1"/>
    <xf numFmtId="3" fontId="60" fillId="0" borderId="0" xfId="5" applyNumberFormat="1" applyFont="1" applyFill="1"/>
    <xf numFmtId="197" fontId="14" fillId="0" borderId="7" xfId="2" applyNumberFormat="1" applyFont="1" applyFill="1" applyBorder="1" applyAlignment="1"/>
    <xf numFmtId="38" fontId="14" fillId="0" borderId="10" xfId="12" applyNumberFormat="1" applyFont="1" applyFill="1" applyBorder="1" applyAlignment="1">
      <alignment horizontal="center" vertical="center" wrapText="1"/>
    </xf>
    <xf numFmtId="194" fontId="14" fillId="0" borderId="10" xfId="2" quotePrefix="1" applyNumberFormat="1" applyFont="1" applyFill="1" applyBorder="1" applyAlignment="1">
      <alignment horizontal="center" vertical="center" wrapText="1"/>
    </xf>
    <xf numFmtId="193" fontId="14" fillId="0" borderId="3" xfId="12" quotePrefix="1" applyNumberFormat="1" applyFont="1" applyFill="1" applyBorder="1" applyAlignment="1">
      <alignment horizontal="center" vertical="center" wrapText="1"/>
    </xf>
    <xf numFmtId="193" fontId="14" fillId="0" borderId="7" xfId="12" applyNumberFormat="1" applyFont="1" applyFill="1" applyBorder="1" applyAlignment="1">
      <alignment horizontal="center" vertical="center" wrapText="1"/>
    </xf>
    <xf numFmtId="38" fontId="14" fillId="0" borderId="3" xfId="12" quotePrefix="1" applyNumberFormat="1" applyFont="1" applyFill="1" applyBorder="1" applyAlignment="1">
      <alignment horizontal="center" vertical="center" wrapText="1"/>
    </xf>
    <xf numFmtId="194" fontId="14" fillId="0" borderId="7" xfId="2" applyNumberFormat="1" applyFont="1" applyFill="1" applyBorder="1" applyAlignment="1">
      <alignment horizontal="center" vertical="center" wrapText="1"/>
    </xf>
    <xf numFmtId="38" fontId="14" fillId="0" borderId="2" xfId="12" applyNumberFormat="1" applyFont="1" applyFill="1" applyBorder="1" applyAlignment="1">
      <alignment horizontal="centerContinuous" vertical="center" wrapText="1"/>
    </xf>
    <xf numFmtId="38" fontId="14" fillId="0" borderId="5" xfId="12" applyNumberFormat="1" applyFont="1" applyFill="1" applyBorder="1" applyAlignment="1">
      <alignment horizontal="centerContinuous" vertical="center" wrapText="1"/>
    </xf>
    <xf numFmtId="193" fontId="14" fillId="0" borderId="0" xfId="5" applyNumberFormat="1" applyFont="1" applyFill="1" applyBorder="1" applyAlignment="1">
      <alignment horizontal="left" indent="1"/>
    </xf>
    <xf numFmtId="40" fontId="14" fillId="0" borderId="0" xfId="2" applyNumberFormat="1" applyFont="1" applyFill="1" applyBorder="1" applyAlignment="1"/>
    <xf numFmtId="199" fontId="14" fillId="0" borderId="0" xfId="2" applyNumberFormat="1" applyFont="1" applyFill="1" applyBorder="1" applyAlignment="1"/>
    <xf numFmtId="0" fontId="14" fillId="0" borderId="0" xfId="5" quotePrefix="1" applyFont="1" applyFill="1" applyAlignment="1"/>
    <xf numFmtId="38" fontId="14" fillId="0" borderId="0" xfId="2" applyFont="1" applyFill="1" applyBorder="1" applyAlignment="1">
      <alignment horizontal="right"/>
    </xf>
    <xf numFmtId="38" fontId="14" fillId="0" borderId="0" xfId="2" applyFont="1" applyFill="1" applyBorder="1"/>
    <xf numFmtId="0" fontId="14" fillId="0" borderId="0" xfId="5" quotePrefix="1" applyFont="1" applyFill="1" applyBorder="1" applyAlignment="1">
      <alignment horizontal="left"/>
    </xf>
    <xf numFmtId="0" fontId="75" fillId="0" borderId="0" xfId="5" applyFont="1" applyFill="1" applyBorder="1"/>
    <xf numFmtId="38" fontId="11" fillId="0" borderId="0" xfId="5" applyNumberFormat="1" applyFont="1" applyFill="1"/>
    <xf numFmtId="0" fontId="14" fillId="0" borderId="1" xfId="5" applyFont="1" applyFill="1" applyBorder="1"/>
    <xf numFmtId="0" fontId="75" fillId="0" borderId="11" xfId="5" applyFont="1" applyFill="1" applyBorder="1"/>
    <xf numFmtId="0" fontId="14" fillId="0" borderId="0" xfId="5" applyFont="1" applyFill="1" applyAlignment="1">
      <alignment wrapText="1"/>
    </xf>
    <xf numFmtId="193" fontId="14" fillId="0" borderId="0" xfId="5" applyNumberFormat="1" applyFont="1" applyFill="1" applyBorder="1" applyAlignment="1"/>
    <xf numFmtId="0" fontId="45" fillId="0" borderId="8" xfId="5" applyFont="1" applyFill="1" applyBorder="1" applyAlignment="1">
      <alignment horizontal="centerContinuous"/>
    </xf>
    <xf numFmtId="193" fontId="14" fillId="0" borderId="0" xfId="5" applyNumberFormat="1" applyFont="1" applyFill="1" applyBorder="1" applyAlignment="1">
      <alignment vertical="center"/>
    </xf>
    <xf numFmtId="193" fontId="14" fillId="0" borderId="3" xfId="5" applyNumberFormat="1" applyFont="1" applyFill="1" applyBorder="1" applyAlignment="1">
      <alignment horizontal="right" vertical="center"/>
    </xf>
    <xf numFmtId="0" fontId="14" fillId="0" borderId="0" xfId="5" quotePrefix="1" applyFont="1" applyFill="1" applyBorder="1" applyAlignment="1">
      <alignment horizontal="left" vertical="center"/>
    </xf>
    <xf numFmtId="193" fontId="14" fillId="0" borderId="7" xfId="5" applyNumberFormat="1" applyFont="1" applyFill="1" applyBorder="1" applyAlignment="1">
      <alignment horizontal="center" vertical="center" wrapText="1"/>
    </xf>
    <xf numFmtId="0" fontId="72" fillId="0" borderId="0" xfId="5" applyFont="1" applyFill="1"/>
    <xf numFmtId="0" fontId="14" fillId="0" borderId="0" xfId="5" quotePrefix="1" applyFont="1" applyFill="1" applyAlignment="1">
      <alignment wrapText="1"/>
    </xf>
    <xf numFmtId="0" fontId="14" fillId="0" borderId="11" xfId="5" applyFont="1" applyFill="1" applyBorder="1"/>
    <xf numFmtId="38" fontId="14" fillId="0" borderId="10" xfId="2" applyNumberFormat="1" applyFont="1" applyFill="1" applyBorder="1" applyAlignment="1">
      <alignment horizontal="right"/>
    </xf>
    <xf numFmtId="40" fontId="14" fillId="0" borderId="10" xfId="2" applyNumberFormat="1" applyFont="1" applyFill="1" applyBorder="1" applyAlignment="1">
      <alignment horizontal="right"/>
    </xf>
    <xf numFmtId="38" fontId="14" fillId="0" borderId="7" xfId="2" applyNumberFormat="1" applyFont="1" applyFill="1" applyBorder="1" applyAlignment="1">
      <alignment horizontal="right"/>
    </xf>
    <xf numFmtId="40" fontId="14" fillId="0" borderId="7" xfId="2" applyNumberFormat="1" applyFont="1" applyFill="1" applyBorder="1" applyAlignment="1">
      <alignment horizontal="right"/>
    </xf>
    <xf numFmtId="0" fontId="60" fillId="0" borderId="0" xfId="5" quotePrefix="1" applyFont="1" applyFill="1" applyAlignment="1">
      <alignment horizontal="left"/>
    </xf>
    <xf numFmtId="38" fontId="14" fillId="0" borderId="3" xfId="12" applyNumberFormat="1" applyFont="1" applyFill="1" applyBorder="1" applyAlignment="1">
      <alignment horizontal="center" vertical="center" wrapText="1"/>
    </xf>
    <xf numFmtId="38" fontId="14" fillId="0" borderId="7" xfId="5" applyNumberFormat="1" applyFont="1" applyFill="1" applyBorder="1" applyAlignment="1">
      <alignment horizontal="center" vertical="center" wrapText="1"/>
    </xf>
    <xf numFmtId="0" fontId="14" fillId="0" borderId="1" xfId="5" quotePrefix="1" applyFont="1" applyFill="1" applyBorder="1" applyAlignment="1">
      <alignment horizontal="left" vertical="center"/>
    </xf>
    <xf numFmtId="193" fontId="14" fillId="0" borderId="11" xfId="5" applyNumberFormat="1" applyFont="1" applyFill="1" applyBorder="1" applyAlignment="1">
      <alignment horizontal="left" indent="1"/>
    </xf>
    <xf numFmtId="199" fontId="14" fillId="0" borderId="10" xfId="2" applyNumberFormat="1" applyFont="1" applyFill="1" applyBorder="1" applyAlignment="1">
      <alignment horizontal="right"/>
    </xf>
    <xf numFmtId="199" fontId="14" fillId="0" borderId="7" xfId="2" applyNumberFormat="1" applyFont="1" applyFill="1" applyBorder="1" applyAlignment="1">
      <alignment horizontal="right"/>
    </xf>
    <xf numFmtId="0" fontId="45" fillId="0" borderId="0" xfId="5" applyFont="1" applyFill="1" applyBorder="1" applyAlignment="1">
      <alignment horizontal="centerContinuous"/>
    </xf>
    <xf numFmtId="38" fontId="14" fillId="0" borderId="3" xfId="5" applyNumberFormat="1" applyFont="1" applyFill="1" applyBorder="1" applyAlignment="1">
      <alignment horizontal="right" vertical="center"/>
    </xf>
    <xf numFmtId="192" fontId="14" fillId="0" borderId="3" xfId="5" applyNumberFormat="1" applyFont="1" applyFill="1" applyBorder="1" applyAlignment="1">
      <alignment horizontal="right" vertical="center"/>
    </xf>
    <xf numFmtId="195" fontId="14" fillId="0" borderId="2" xfId="5" applyNumberFormat="1" applyFont="1" applyFill="1" applyBorder="1" applyAlignment="1">
      <alignment horizontal="right" vertical="center"/>
    </xf>
    <xf numFmtId="194" fontId="14" fillId="0" borderId="3" xfId="2" applyNumberFormat="1" applyFont="1" applyFill="1" applyBorder="1" applyAlignment="1">
      <alignment horizontal="right" vertical="center"/>
    </xf>
    <xf numFmtId="193" fontId="14" fillId="0" borderId="7" xfId="12" applyNumberFormat="1" applyFont="1" applyFill="1" applyBorder="1" applyAlignment="1">
      <alignment horizontal="center" vertical="center"/>
    </xf>
    <xf numFmtId="38" fontId="14" fillId="0" borderId="7" xfId="12" quotePrefix="1" applyNumberFormat="1" applyFont="1" applyFill="1" applyBorder="1" applyAlignment="1">
      <alignment horizontal="center" vertical="center" wrapText="1"/>
    </xf>
    <xf numFmtId="38" fontId="14" fillId="0" borderId="7" xfId="12" applyNumberFormat="1" applyFont="1" applyFill="1" applyBorder="1" applyAlignment="1">
      <alignment horizontal="center" vertical="center" wrapText="1"/>
    </xf>
    <xf numFmtId="0" fontId="14" fillId="0" borderId="7" xfId="12" applyFont="1" applyFill="1" applyBorder="1" applyAlignment="1">
      <alignment horizontal="center" vertical="center" wrapText="1"/>
    </xf>
    <xf numFmtId="195" fontId="14" fillId="0" borderId="0" xfId="12" applyNumberFormat="1" applyFont="1" applyFill="1" applyBorder="1" applyAlignment="1">
      <alignment horizontal="center" vertical="center" wrapText="1"/>
    </xf>
    <xf numFmtId="194" fontId="14" fillId="0" borderId="7" xfId="2" applyNumberFormat="1" applyFont="1" applyFill="1" applyBorder="1" applyAlignment="1">
      <alignment horizontal="center" vertical="center"/>
    </xf>
    <xf numFmtId="193" fontId="14" fillId="0" borderId="7" xfId="12" quotePrefix="1" applyNumberFormat="1" applyFont="1" applyFill="1" applyBorder="1" applyAlignment="1">
      <alignment horizontal="center" vertical="center" wrapText="1"/>
    </xf>
    <xf numFmtId="193" fontId="16" fillId="0" borderId="7" xfId="12" quotePrefix="1" applyNumberFormat="1" applyFont="1" applyFill="1" applyBorder="1" applyAlignment="1">
      <alignment horizontal="center" vertical="center" wrapText="1"/>
    </xf>
    <xf numFmtId="193" fontId="16" fillId="0" borderId="3" xfId="12" quotePrefix="1" applyNumberFormat="1" applyFont="1" applyFill="1" applyBorder="1" applyAlignment="1">
      <alignment horizontal="center" vertical="center" wrapText="1"/>
    </xf>
    <xf numFmtId="38" fontId="14" fillId="0" borderId="3" xfId="12" quotePrefix="1" applyNumberFormat="1" applyFont="1" applyFill="1" applyBorder="1" applyAlignment="1">
      <alignment horizontal="center" vertical="center"/>
    </xf>
    <xf numFmtId="195" fontId="14" fillId="0" borderId="3" xfId="12" applyNumberFormat="1" applyFont="1" applyFill="1" applyBorder="1" applyAlignment="1">
      <alignment horizontal="center" vertical="center" wrapText="1"/>
    </xf>
    <xf numFmtId="0" fontId="11" fillId="0" borderId="0" xfId="5" quotePrefix="1" applyFont="1" applyFill="1" applyBorder="1" applyAlignment="1">
      <alignment horizontal="left"/>
    </xf>
    <xf numFmtId="0" fontId="55" fillId="0" borderId="0" xfId="5" applyFont="1" applyFill="1" applyBorder="1"/>
    <xf numFmtId="197" fontId="14" fillId="0" borderId="10" xfId="2" applyNumberFormat="1" applyFont="1" applyFill="1" applyBorder="1" applyAlignment="1">
      <alignment horizontal="right"/>
    </xf>
    <xf numFmtId="38" fontId="60" fillId="0" borderId="0" xfId="5" applyNumberFormat="1" applyFont="1" applyFill="1" applyBorder="1"/>
    <xf numFmtId="197" fontId="14" fillId="0" borderId="7" xfId="2" applyNumberFormat="1" applyFont="1" applyFill="1" applyBorder="1" applyAlignment="1">
      <alignment horizontal="right"/>
    </xf>
    <xf numFmtId="0" fontId="19" fillId="0" borderId="0" xfId="1" quotePrefix="1" applyFill="1" applyAlignment="1" applyProtection="1">
      <alignment vertical="center"/>
    </xf>
    <xf numFmtId="176" fontId="14" fillId="0" borderId="0" xfId="5" applyNumberFormat="1" applyFont="1" applyFill="1" applyBorder="1" applyAlignment="1">
      <alignment horizontal="left"/>
    </xf>
    <xf numFmtId="176" fontId="14" fillId="0" borderId="11" xfId="5" applyNumberFormat="1" applyFont="1" applyFill="1" applyBorder="1" applyAlignment="1">
      <alignment horizontal="left"/>
    </xf>
    <xf numFmtId="200" fontId="14" fillId="0" borderId="1" xfId="5" applyNumberFormat="1" applyFont="1" applyFill="1" applyBorder="1" applyAlignment="1">
      <alignment horizontal="right"/>
    </xf>
    <xf numFmtId="38" fontId="14" fillId="0" borderId="1" xfId="2" applyFont="1" applyFill="1" applyBorder="1" applyAlignment="1">
      <alignment horizontal="right"/>
    </xf>
    <xf numFmtId="201" fontId="14" fillId="0" borderId="1" xfId="5" applyNumberFormat="1" applyFont="1" applyFill="1" applyBorder="1" applyAlignment="1">
      <alignment horizontal="right"/>
    </xf>
    <xf numFmtId="200" fontId="14" fillId="0" borderId="11" xfId="5" applyNumberFormat="1" applyFont="1" applyFill="1" applyBorder="1" applyAlignment="1">
      <alignment horizontal="right"/>
    </xf>
    <xf numFmtId="200" fontId="14" fillId="0" borderId="0" xfId="5" applyNumberFormat="1" applyFont="1" applyFill="1" applyBorder="1" applyAlignment="1">
      <alignment horizontal="right"/>
    </xf>
    <xf numFmtId="201" fontId="14" fillId="0" borderId="0" xfId="5" applyNumberFormat="1" applyFont="1" applyFill="1"/>
    <xf numFmtId="200" fontId="14" fillId="0" borderId="4" xfId="5" applyNumberFormat="1" applyFont="1" applyFill="1" applyBorder="1" applyAlignment="1">
      <alignment horizontal="right"/>
    </xf>
    <xf numFmtId="200" fontId="14" fillId="0" borderId="8" xfId="5" applyNumberFormat="1" applyFont="1" applyFill="1" applyBorder="1" applyAlignment="1">
      <alignment horizontal="right"/>
    </xf>
    <xf numFmtId="200" fontId="14" fillId="0" borderId="0" xfId="5" applyNumberFormat="1" applyFont="1" applyFill="1" applyAlignment="1">
      <alignment horizontal="right"/>
    </xf>
    <xf numFmtId="202" fontId="14" fillId="0" borderId="0" xfId="5" applyNumberFormat="1" applyFont="1" applyFill="1" applyAlignment="1">
      <alignment horizontal="right"/>
    </xf>
    <xf numFmtId="202" fontId="14" fillId="0" borderId="4" xfId="5" applyNumberFormat="1" applyFont="1" applyFill="1" applyBorder="1" applyAlignment="1">
      <alignment horizontal="right"/>
    </xf>
    <xf numFmtId="0" fontId="6" fillId="0" borderId="0" xfId="5" applyFont="1" applyFill="1" applyBorder="1" applyAlignment="1">
      <alignment horizontal="center" vertical="center" wrapText="1"/>
    </xf>
    <xf numFmtId="0" fontId="14" fillId="0" borderId="32" xfId="5" applyFont="1" applyFill="1" applyBorder="1" applyAlignment="1">
      <alignment horizontal="center" vertical="center" wrapText="1"/>
    </xf>
    <xf numFmtId="0" fontId="14" fillId="0" borderId="32" xfId="5" quotePrefix="1" applyFont="1" applyFill="1" applyBorder="1" applyAlignment="1">
      <alignment horizontal="center" vertical="center" wrapText="1"/>
    </xf>
    <xf numFmtId="0" fontId="14" fillId="0" borderId="0" xfId="5" quotePrefix="1" applyFont="1" applyFill="1" applyBorder="1" applyAlignment="1">
      <alignment horizontal="center" vertical="center" wrapText="1"/>
    </xf>
    <xf numFmtId="0" fontId="76" fillId="0" borderId="0" xfId="5" applyFont="1" applyFill="1"/>
    <xf numFmtId="200" fontId="14" fillId="0" borderId="9" xfId="2" quotePrefix="1" applyNumberFormat="1" applyFont="1" applyFill="1" applyBorder="1"/>
    <xf numFmtId="200" fontId="14" fillId="0" borderId="1" xfId="2" quotePrefix="1" applyNumberFormat="1" applyFont="1" applyFill="1" applyBorder="1"/>
    <xf numFmtId="200" fontId="14" fillId="0" borderId="1" xfId="2" applyNumberFormat="1" applyFont="1" applyFill="1" applyBorder="1"/>
    <xf numFmtId="200" fontId="14" fillId="0" borderId="11" xfId="2" quotePrefix="1" applyNumberFormat="1" applyFont="1" applyFill="1" applyBorder="1"/>
    <xf numFmtId="200" fontId="14" fillId="0" borderId="8" xfId="2" applyNumberFormat="1" applyFont="1" applyFill="1" applyBorder="1"/>
    <xf numFmtId="200" fontId="14" fillId="0" borderId="0" xfId="2" applyNumberFormat="1" applyFont="1" applyFill="1" applyBorder="1"/>
    <xf numFmtId="200" fontId="14" fillId="0" borderId="4" xfId="2" applyNumberFormat="1" applyFont="1" applyFill="1" applyBorder="1"/>
    <xf numFmtId="200" fontId="14" fillId="0" borderId="0" xfId="2" applyNumberFormat="1" applyFont="1" applyFill="1" applyBorder="1" applyAlignment="1">
      <alignment horizontal="right"/>
    </xf>
    <xf numFmtId="38" fontId="14" fillId="0" borderId="8" xfId="2" applyFont="1" applyFill="1" applyBorder="1"/>
    <xf numFmtId="38" fontId="14" fillId="0" borderId="0" xfId="2" applyFont="1" applyFill="1"/>
    <xf numFmtId="38" fontId="14" fillId="0" borderId="4" xfId="2" applyFont="1" applyFill="1" applyBorder="1"/>
    <xf numFmtId="0" fontId="73" fillId="0" borderId="0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 vertical="top" wrapText="1"/>
    </xf>
    <xf numFmtId="0" fontId="73" fillId="0" borderId="0" xfId="5" applyFont="1" applyFill="1" applyAlignment="1">
      <alignment vertical="center"/>
    </xf>
    <xf numFmtId="0" fontId="73" fillId="0" borderId="0" xfId="5" applyFont="1" applyFill="1" applyBorder="1" applyAlignment="1">
      <alignment vertical="center"/>
    </xf>
    <xf numFmtId="0" fontId="14" fillId="0" borderId="12" xfId="5" applyFont="1" applyFill="1" applyBorder="1" applyAlignment="1">
      <alignment horizontal="centerContinuous" vertical="center"/>
    </xf>
    <xf numFmtId="0" fontId="14" fillId="0" borderId="33" xfId="5" applyFont="1" applyFill="1" applyBorder="1" applyAlignment="1">
      <alignment horizontal="centerContinuous" vertical="center"/>
    </xf>
    <xf numFmtId="0" fontId="14" fillId="0" borderId="13" xfId="5" applyFont="1" applyFill="1" applyBorder="1" applyAlignment="1">
      <alignment horizontal="centerContinuous" vertical="center"/>
    </xf>
    <xf numFmtId="0" fontId="14" fillId="0" borderId="0" xfId="5" applyFont="1" applyFill="1" applyAlignment="1">
      <alignment horizontal="right"/>
    </xf>
    <xf numFmtId="0" fontId="14" fillId="0" borderId="0" xfId="5" applyFont="1" applyFill="1" applyAlignment="1">
      <alignment horizontal="centerContinuous"/>
    </xf>
    <xf numFmtId="0" fontId="60" fillId="0" borderId="0" xfId="5" applyFont="1" applyFill="1" applyAlignment="1">
      <alignment horizontal="centerContinuous"/>
    </xf>
    <xf numFmtId="38" fontId="14" fillId="0" borderId="4" xfId="2" applyFont="1" applyFill="1" applyBorder="1" applyAlignment="1">
      <alignment horizontal="center" vertical="center" wrapText="1"/>
    </xf>
    <xf numFmtId="0" fontId="46" fillId="0" borderId="3" xfId="5" applyNumberFormat="1" applyFont="1" applyFill="1" applyBorder="1" applyAlignment="1">
      <alignment horizontal="center" vertical="center" wrapText="1"/>
    </xf>
    <xf numFmtId="0" fontId="77" fillId="0" borderId="0" xfId="5" applyFont="1" applyFill="1" applyAlignment="1">
      <alignment vertical="center"/>
    </xf>
    <xf numFmtId="0" fontId="77" fillId="0" borderId="0" xfId="5" applyFont="1" applyFill="1" applyBorder="1" applyAlignment="1">
      <alignment vertical="center"/>
    </xf>
    <xf numFmtId="0" fontId="42" fillId="0" borderId="0" xfId="5" applyFont="1" applyFill="1" applyBorder="1" applyAlignment="1">
      <alignment vertical="center"/>
    </xf>
    <xf numFmtId="0" fontId="37" fillId="0" borderId="1" xfId="5" applyFont="1" applyFill="1" applyBorder="1" applyAlignment="1">
      <alignment horizontal="left" vertical="center"/>
    </xf>
    <xf numFmtId="0" fontId="23" fillId="0" borderId="0" xfId="1" applyFont="1" applyAlignment="1" applyProtection="1">
      <alignment vertical="center"/>
    </xf>
    <xf numFmtId="0" fontId="14" fillId="0" borderId="4" xfId="5" applyNumberFormat="1" applyFont="1" applyFill="1" applyBorder="1" applyAlignment="1">
      <alignment horizontal="center" vertical="center" wrapText="1"/>
    </xf>
    <xf numFmtId="38" fontId="16" fillId="0" borderId="3" xfId="2" applyFont="1" applyFill="1" applyBorder="1" applyAlignment="1">
      <alignment horizontal="center" vertical="center" wrapText="1"/>
    </xf>
    <xf numFmtId="0" fontId="6" fillId="0" borderId="0" xfId="5"/>
    <xf numFmtId="0" fontId="19" fillId="0" borderId="0" xfId="1" applyAlignment="1" applyProtection="1">
      <alignment vertical="center"/>
    </xf>
    <xf numFmtId="49" fontId="15" fillId="0" borderId="6" xfId="2" applyNumberFormat="1" applyFont="1" applyFill="1" applyBorder="1" applyAlignment="1">
      <alignment horizontal="left"/>
    </xf>
    <xf numFmtId="49" fontId="15" fillId="0" borderId="8" xfId="2" applyNumberFormat="1" applyFont="1" applyFill="1" applyBorder="1" applyAlignment="1">
      <alignment horizontal="left"/>
    </xf>
    <xf numFmtId="49" fontId="15" fillId="0" borderId="9" xfId="2" applyNumberFormat="1" applyFont="1" applyFill="1" applyBorder="1" applyAlignment="1">
      <alignment horizontal="left"/>
    </xf>
    <xf numFmtId="0" fontId="15" fillId="0" borderId="2" xfId="5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right" vertical="center"/>
    </xf>
    <xf numFmtId="49" fontId="15" fillId="0" borderId="0" xfId="5" applyNumberFormat="1" applyFont="1" applyFill="1" applyBorder="1" applyAlignment="1">
      <alignment horizontal="left" vertical="center"/>
    </xf>
    <xf numFmtId="0" fontId="15" fillId="0" borderId="0" xfId="5" applyFont="1" applyFill="1" applyBorder="1" applyAlignment="1">
      <alignment vertical="center"/>
    </xf>
    <xf numFmtId="0" fontId="15" fillId="0" borderId="0" xfId="5" applyFont="1" applyFill="1" applyBorder="1" applyAlignment="1">
      <alignment horizontal="distributed" vertical="center"/>
    </xf>
    <xf numFmtId="0" fontId="15" fillId="0" borderId="0" xfId="5" applyNumberFormat="1" applyFont="1" applyFill="1" applyBorder="1" applyAlignment="1">
      <alignment horizontal="left" vertical="center"/>
    </xf>
    <xf numFmtId="49" fontId="78" fillId="0" borderId="0" xfId="5" applyNumberFormat="1" applyFont="1" applyFill="1" applyBorder="1" applyAlignment="1">
      <alignment horizontal="left" vertical="center"/>
    </xf>
    <xf numFmtId="49" fontId="15" fillId="0" borderId="1" xfId="5" applyNumberFormat="1" applyFont="1" applyFill="1" applyBorder="1" applyAlignment="1">
      <alignment horizontal="right" vertical="center"/>
    </xf>
    <xf numFmtId="49" fontId="15" fillId="0" borderId="1" xfId="5" applyNumberFormat="1" applyFont="1" applyFill="1" applyBorder="1" applyAlignment="1">
      <alignment horizontal="left" vertical="center"/>
    </xf>
    <xf numFmtId="49" fontId="15" fillId="0" borderId="2" xfId="5" applyNumberFormat="1" applyFont="1" applyFill="1" applyBorder="1" applyAlignment="1">
      <alignment horizontal="center"/>
    </xf>
    <xf numFmtId="0" fontId="15" fillId="0" borderId="2" xfId="5" applyFont="1" applyFill="1" applyBorder="1" applyAlignment="1">
      <alignment horizontal="center"/>
    </xf>
    <xf numFmtId="49" fontId="15" fillId="0" borderId="0" xfId="5" applyNumberFormat="1" applyFont="1" applyFill="1" applyBorder="1" applyAlignment="1">
      <alignment horizontal="left" vertical="top"/>
    </xf>
    <xf numFmtId="0" fontId="15" fillId="0" borderId="0" xfId="5" applyFont="1" applyFill="1" applyBorder="1" applyAlignment="1">
      <alignment horizontal="right" vertical="top"/>
    </xf>
    <xf numFmtId="49" fontId="15" fillId="0" borderId="0" xfId="5" applyNumberFormat="1" applyFont="1" applyFill="1" applyBorder="1" applyAlignment="1">
      <alignment horizontal="left"/>
    </xf>
    <xf numFmtId="49" fontId="15" fillId="0" borderId="0" xfId="5" applyNumberFormat="1" applyFont="1" applyFill="1" applyBorder="1" applyAlignment="1">
      <alignment horizontal="center"/>
    </xf>
    <xf numFmtId="0" fontId="15" fillId="0" borderId="0" xfId="5" applyFont="1" applyFill="1" applyBorder="1" applyAlignment="1">
      <alignment horizontal="right"/>
    </xf>
    <xf numFmtId="49" fontId="79" fillId="0" borderId="0" xfId="5" applyNumberFormat="1" applyFont="1" applyFill="1"/>
    <xf numFmtId="0" fontId="15" fillId="0" borderId="0" xfId="5" applyFont="1" applyFill="1" applyBorder="1" applyAlignment="1"/>
    <xf numFmtId="0" fontId="15" fillId="0" borderId="0" xfId="5" applyFont="1" applyFill="1" applyBorder="1" applyAlignment="1">
      <alignment horizontal="distributed" vertical="top"/>
    </xf>
    <xf numFmtId="0" fontId="15" fillId="0" borderId="0" xfId="5" applyFont="1" applyFill="1" applyBorder="1" applyAlignment="1">
      <alignment horizontal="distributed"/>
    </xf>
    <xf numFmtId="0" fontId="15" fillId="0" borderId="0" xfId="5" applyFont="1" applyFill="1" applyBorder="1" applyAlignment="1">
      <alignment horizontal="left" vertical="top"/>
    </xf>
    <xf numFmtId="49" fontId="15" fillId="0" borderId="0" xfId="5" applyNumberFormat="1" applyFont="1" applyFill="1" applyBorder="1" applyAlignment="1">
      <alignment horizontal="right"/>
    </xf>
    <xf numFmtId="49" fontId="78" fillId="0" borderId="0" xfId="5" applyNumberFormat="1" applyFont="1" applyFill="1" applyBorder="1" applyAlignment="1">
      <alignment horizontal="left" vertical="top"/>
    </xf>
    <xf numFmtId="49" fontId="15" fillId="0" borderId="1" xfId="5" applyNumberFormat="1" applyFont="1" applyFill="1" applyBorder="1" applyAlignment="1">
      <alignment horizontal="right" vertical="top"/>
    </xf>
    <xf numFmtId="49" fontId="15" fillId="0" borderId="1" xfId="5" applyNumberFormat="1" applyFont="1" applyFill="1" applyBorder="1" applyAlignment="1">
      <alignment horizontal="left" vertical="top"/>
    </xf>
    <xf numFmtId="49" fontId="15" fillId="0" borderId="6" xfId="3" applyNumberFormat="1" applyFont="1" applyFill="1" applyBorder="1" applyAlignment="1">
      <alignment horizontal="left"/>
    </xf>
    <xf numFmtId="49" fontId="15" fillId="0" borderId="8" xfId="3" applyNumberFormat="1" applyFont="1" applyFill="1" applyBorder="1" applyAlignment="1">
      <alignment horizontal="left"/>
    </xf>
    <xf numFmtId="49" fontId="15" fillId="0" borderId="9" xfId="3" applyNumberFormat="1" applyFont="1" applyFill="1" applyBorder="1" applyAlignment="1">
      <alignment horizontal="left"/>
    </xf>
    <xf numFmtId="3" fontId="14" fillId="0" borderId="8" xfId="2" applyNumberFormat="1" applyFont="1" applyFill="1" applyBorder="1" applyAlignment="1">
      <alignment horizontal="right" vertical="center"/>
    </xf>
    <xf numFmtId="3" fontId="14" fillId="0" borderId="8" xfId="5" applyNumberFormat="1" applyFont="1" applyFill="1" applyBorder="1" applyAlignment="1">
      <alignment horizontal="right" vertical="center"/>
    </xf>
    <xf numFmtId="3" fontId="14" fillId="0" borderId="9" xfId="2" applyNumberFormat="1" applyFont="1" applyFill="1" applyBorder="1" applyAlignment="1">
      <alignment horizontal="right" vertical="center"/>
    </xf>
    <xf numFmtId="0" fontId="15" fillId="0" borderId="0" xfId="5" applyFont="1" applyFill="1" applyAlignment="1">
      <alignment horizontal="center"/>
    </xf>
    <xf numFmtId="0" fontId="14" fillId="0" borderId="5" xfId="5" applyNumberFormat="1" applyFont="1" applyFill="1" applyBorder="1" applyAlignment="1">
      <alignment horizontal="center" vertical="center" wrapText="1"/>
    </xf>
    <xf numFmtId="38" fontId="14" fillId="0" borderId="5" xfId="2" applyFont="1" applyFill="1" applyBorder="1" applyAlignment="1">
      <alignment horizontal="center" vertical="center" wrapText="1"/>
    </xf>
    <xf numFmtId="38" fontId="11" fillId="0" borderId="0" xfId="2" applyFont="1" applyFill="1" applyBorder="1" applyAlignment="1">
      <alignment horizontal="left" vertical="center"/>
    </xf>
    <xf numFmtId="0" fontId="34" fillId="0" borderId="2" xfId="5" applyFont="1" applyFill="1" applyBorder="1" applyAlignment="1">
      <alignment horizontal="center" vertical="center"/>
    </xf>
    <xf numFmtId="0" fontId="34" fillId="0" borderId="6" xfId="5" applyFont="1" applyFill="1" applyBorder="1" applyAlignment="1">
      <alignment horizontal="center" vertical="center"/>
    </xf>
    <xf numFmtId="0" fontId="34" fillId="0" borderId="0" xfId="5" applyFont="1" applyFill="1" applyBorder="1" applyAlignment="1">
      <alignment horizontal="center" vertical="center"/>
    </xf>
    <xf numFmtId="0" fontId="34" fillId="0" borderId="8" xfId="5" applyFont="1" applyFill="1" applyBorder="1" applyAlignment="1">
      <alignment horizontal="center" vertical="center"/>
    </xf>
    <xf numFmtId="0" fontId="34" fillId="0" borderId="1" xfId="5" applyFont="1" applyFill="1" applyBorder="1" applyAlignment="1">
      <alignment horizontal="center" vertical="center"/>
    </xf>
    <xf numFmtId="0" fontId="34" fillId="0" borderId="9" xfId="5" applyFont="1" applyFill="1" applyBorder="1" applyAlignment="1">
      <alignment horizontal="center" vertical="center"/>
    </xf>
    <xf numFmtId="0" fontId="34" fillId="0" borderId="10" xfId="5" applyFont="1" applyFill="1" applyBorder="1" applyAlignment="1">
      <alignment horizontal="center" vertical="center" wrapText="1"/>
    </xf>
    <xf numFmtId="0" fontId="34" fillId="0" borderId="1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14" fillId="0" borderId="8" xfId="5" applyFont="1" applyFill="1" applyBorder="1" applyAlignment="1">
      <alignment horizontal="center" vertical="center"/>
    </xf>
    <xf numFmtId="0" fontId="14" fillId="0" borderId="6" xfId="16" applyFont="1" applyFill="1" applyBorder="1" applyAlignment="1">
      <alignment horizontal="center" vertical="center" wrapText="1"/>
    </xf>
    <xf numFmtId="0" fontId="14" fillId="0" borderId="5" xfId="16" applyFont="1" applyFill="1" applyBorder="1" applyAlignment="1">
      <alignment horizontal="center" vertical="center" wrapText="1"/>
    </xf>
    <xf numFmtId="0" fontId="14" fillId="0" borderId="11" xfId="16" applyFont="1" applyFill="1" applyBorder="1" applyAlignment="1">
      <alignment horizontal="center" vertical="center" wrapText="1"/>
    </xf>
    <xf numFmtId="0" fontId="14" fillId="0" borderId="10" xfId="16" applyFont="1" applyFill="1" applyBorder="1" applyAlignment="1">
      <alignment horizontal="center" vertical="center" wrapText="1"/>
    </xf>
    <xf numFmtId="188" fontId="14" fillId="0" borderId="8" xfId="5" applyNumberFormat="1" applyFont="1" applyBorder="1" applyAlignment="1">
      <alignment horizontal="center"/>
    </xf>
    <xf numFmtId="0" fontId="14" fillId="0" borderId="8" xfId="5" applyFont="1" applyBorder="1" applyAlignment="1">
      <alignment horizontal="center"/>
    </xf>
    <xf numFmtId="0" fontId="14" fillId="0" borderId="8" xfId="5" applyFont="1" applyBorder="1" applyAlignment="1">
      <alignment horizontal="center" vertical="center"/>
    </xf>
    <xf numFmtId="188" fontId="14" fillId="0" borderId="8" xfId="5" applyNumberFormat="1" applyFont="1" applyBorder="1" applyAlignment="1">
      <alignment horizontal="center" vertical="top"/>
    </xf>
    <xf numFmtId="188" fontId="14" fillId="0" borderId="11" xfId="5" applyNumberFormat="1" applyFont="1" applyBorder="1" applyAlignment="1">
      <alignment horizontal="center"/>
    </xf>
    <xf numFmtId="188" fontId="14" fillId="0" borderId="9" xfId="5" applyNumberFormat="1" applyFont="1" applyBorder="1" applyAlignment="1">
      <alignment horizontal="center"/>
    </xf>
    <xf numFmtId="0" fontId="14" fillId="0" borderId="11" xfId="5" applyFont="1" applyBorder="1"/>
    <xf numFmtId="0" fontId="14" fillId="0" borderId="1" xfId="5" applyFont="1" applyBorder="1"/>
    <xf numFmtId="0" fontId="14" fillId="0" borderId="0" xfId="5" applyFont="1" applyFill="1" applyBorder="1" applyAlignment="1">
      <alignment horizontal="center"/>
    </xf>
    <xf numFmtId="0" fontId="14" fillId="0" borderId="6" xfId="5" applyFont="1" applyFill="1" applyBorder="1" applyAlignment="1">
      <alignment horizontal="center" vertical="center"/>
    </xf>
    <xf numFmtId="0" fontId="14" fillId="0" borderId="9" xfId="5" applyFont="1" applyFill="1" applyBorder="1" applyAlignment="1">
      <alignment horizontal="center" vertical="center"/>
    </xf>
    <xf numFmtId="0" fontId="14" fillId="0" borderId="33" xfId="5" quotePrefix="1" applyFont="1" applyFill="1" applyBorder="1" applyAlignment="1">
      <alignment horizontal="center" vertical="center" wrapText="1"/>
    </xf>
    <xf numFmtId="0" fontId="14" fillId="0" borderId="12" xfId="5" applyFont="1" applyFill="1" applyBorder="1" applyAlignment="1">
      <alignment horizontal="center" vertical="center" wrapText="1"/>
    </xf>
    <xf numFmtId="0" fontId="14" fillId="0" borderId="5" xfId="5" quotePrefix="1" applyFont="1" applyFill="1" applyBorder="1" applyAlignment="1">
      <alignment horizontal="center" vertical="center" wrapText="1"/>
    </xf>
    <xf numFmtId="0" fontId="14" fillId="0" borderId="10" xfId="5" applyFont="1" applyFill="1" applyBorder="1" applyAlignment="1">
      <alignment vertical="center"/>
    </xf>
    <xf numFmtId="0" fontId="14" fillId="0" borderId="3" xfId="5" quotePrefix="1" applyFont="1" applyFill="1" applyBorder="1" applyAlignment="1">
      <alignment horizontal="center" vertical="center" wrapText="1"/>
    </xf>
    <xf numFmtId="0" fontId="14" fillId="0" borderId="2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 vertical="center"/>
    </xf>
    <xf numFmtId="193" fontId="14" fillId="0" borderId="3" xfId="5" quotePrefix="1" applyNumberFormat="1" applyFont="1" applyFill="1" applyBorder="1" applyAlignment="1">
      <alignment horizontal="center" vertical="center" wrapText="1"/>
    </xf>
    <xf numFmtId="0" fontId="14" fillId="0" borderId="0" xfId="5" applyFont="1" applyFill="1" applyBorder="1" applyAlignment="1">
      <alignment horizontal="left"/>
    </xf>
    <xf numFmtId="0" fontId="14" fillId="0" borderId="8" xfId="5" applyFont="1" applyFill="1" applyBorder="1" applyAlignment="1">
      <alignment horizontal="left"/>
    </xf>
    <xf numFmtId="0" fontId="14" fillId="0" borderId="9" xfId="5" applyFont="1" applyFill="1" applyBorder="1" applyAlignment="1">
      <alignment horizontal="left"/>
    </xf>
    <xf numFmtId="0" fontId="14" fillId="0" borderId="0" xfId="5" applyFont="1" applyFill="1" applyBorder="1" applyAlignment="1">
      <alignment horizontal="left" vertical="center"/>
    </xf>
    <xf numFmtId="0" fontId="14" fillId="0" borderId="8" xfId="5" applyFont="1" applyFill="1" applyBorder="1" applyAlignment="1">
      <alignment horizontal="left" vertical="center"/>
    </xf>
    <xf numFmtId="0" fontId="14" fillId="0" borderId="0" xfId="5" quotePrefix="1" applyFont="1" applyFill="1" applyAlignment="1">
      <alignment horizontal="left" wrapText="1"/>
    </xf>
    <xf numFmtId="0" fontId="14" fillId="0" borderId="0" xfId="5" quotePrefix="1" applyFont="1" applyFill="1" applyAlignment="1">
      <alignment horizontal="left"/>
    </xf>
    <xf numFmtId="38" fontId="80" fillId="0" borderId="2" xfId="2" applyFont="1" applyFill="1" applyBorder="1" applyAlignment="1"/>
    <xf numFmtId="38" fontId="14" fillId="0" borderId="3" xfId="2" applyFont="1" applyFill="1" applyBorder="1" applyAlignment="1">
      <alignment horizontal="left" shrinkToFit="1"/>
    </xf>
    <xf numFmtId="38" fontId="14" fillId="0" borderId="3" xfId="2" applyFont="1" applyFill="1" applyBorder="1" applyAlignment="1">
      <alignment horizontal="left" vertical="center" shrinkToFit="1"/>
    </xf>
    <xf numFmtId="38" fontId="81" fillId="0" borderId="3" xfId="2" applyFont="1" applyFill="1" applyBorder="1" applyAlignment="1">
      <alignment horizontal="center" vertical="center" wrapText="1"/>
    </xf>
    <xf numFmtId="0" fontId="14" fillId="0" borderId="5" xfId="5" applyNumberFormat="1" applyFont="1" applyFill="1" applyBorder="1" applyAlignment="1">
      <alignment horizontal="center" vertical="center" wrapText="1"/>
    </xf>
    <xf numFmtId="177" fontId="16" fillId="0" borderId="0" xfId="5" applyNumberFormat="1" applyFont="1" applyFill="1" applyBorder="1" applyAlignment="1">
      <alignment vertical="center"/>
    </xf>
    <xf numFmtId="177" fontId="33" fillId="0" borderId="0" xfId="5" applyNumberFormat="1" applyFont="1" applyFill="1" applyBorder="1" applyAlignment="1">
      <alignment vertical="center"/>
    </xf>
    <xf numFmtId="0" fontId="38" fillId="0" borderId="0" xfId="5" applyFont="1" applyFill="1" applyAlignment="1">
      <alignment horizontal="left" vertical="center"/>
    </xf>
    <xf numFmtId="22" fontId="38" fillId="0" borderId="0" xfId="5" applyNumberFormat="1" applyFont="1" applyFill="1" applyAlignment="1">
      <alignment vertical="center"/>
    </xf>
    <xf numFmtId="0" fontId="82" fillId="0" borderId="0" xfId="5" applyFont="1" applyFill="1" applyAlignment="1">
      <alignment horizontal="left" vertical="center"/>
    </xf>
    <xf numFmtId="0" fontId="82" fillId="0" borderId="0" xfId="5" applyFont="1" applyFill="1" applyAlignment="1">
      <alignment vertical="center"/>
    </xf>
    <xf numFmtId="0" fontId="47" fillId="0" borderId="0" xfId="5" applyFont="1" applyFill="1" applyAlignment="1">
      <alignment horizontal="left" vertical="center"/>
    </xf>
    <xf numFmtId="0" fontId="47" fillId="0" borderId="0" xfId="5" applyFont="1" applyFill="1" applyAlignment="1">
      <alignment vertical="center"/>
    </xf>
    <xf numFmtId="0" fontId="38" fillId="0" borderId="0" xfId="5" applyFont="1" applyFill="1" applyBorder="1" applyAlignment="1">
      <alignment vertical="center"/>
    </xf>
    <xf numFmtId="0" fontId="5" fillId="0" borderId="1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left" vertical="center"/>
    </xf>
    <xf numFmtId="37" fontId="34" fillId="0" borderId="0" xfId="15" applyFont="1" applyFill="1" applyBorder="1" applyAlignment="1" applyProtection="1">
      <alignment vertical="center"/>
    </xf>
    <xf numFmtId="38" fontId="34" fillId="0" borderId="15" xfId="15" applyNumberFormat="1" applyFont="1" applyFill="1" applyBorder="1" applyAlignment="1" applyProtection="1">
      <alignment vertical="center" wrapText="1"/>
    </xf>
    <xf numFmtId="38" fontId="34" fillId="0" borderId="16" xfId="15" applyNumberFormat="1" applyFont="1" applyFill="1" applyBorder="1" applyAlignment="1" applyProtection="1">
      <alignment vertical="center" wrapText="1"/>
    </xf>
    <xf numFmtId="38" fontId="34" fillId="0" borderId="14" xfId="15" applyNumberFormat="1" applyFont="1" applyFill="1" applyBorder="1" applyAlignment="1" applyProtection="1">
      <alignment vertical="center" wrapText="1"/>
    </xf>
    <xf numFmtId="0" fontId="83" fillId="0" borderId="0" xfId="5" applyFont="1" applyFill="1" applyAlignment="1">
      <alignment vertical="center"/>
    </xf>
    <xf numFmtId="37" fontId="34" fillId="0" borderId="0" xfId="15" applyFont="1" applyFill="1" applyBorder="1" applyAlignment="1" applyProtection="1">
      <alignment horizontal="center" vertical="center"/>
    </xf>
    <xf numFmtId="38" fontId="34" fillId="0" borderId="15" xfId="15" applyNumberFormat="1" applyFont="1" applyFill="1" applyBorder="1" applyAlignment="1" applyProtection="1">
      <alignment horizontal="center" vertical="center" wrapText="1"/>
    </xf>
    <xf numFmtId="38" fontId="34" fillId="0" borderId="22" xfId="15" applyNumberFormat="1" applyFont="1" applyFill="1" applyBorder="1" applyAlignment="1" applyProtection="1">
      <alignment horizontal="center" vertical="center" wrapText="1"/>
    </xf>
    <xf numFmtId="38" fontId="34" fillId="0" borderId="17" xfId="15" applyNumberFormat="1" applyFont="1" applyFill="1" applyBorder="1" applyAlignment="1" applyProtection="1">
      <alignment horizontal="center" vertical="center" wrapText="1"/>
    </xf>
    <xf numFmtId="37" fontId="34" fillId="0" borderId="0" xfId="15" applyFont="1" applyFill="1" applyBorder="1" applyAlignment="1" applyProtection="1">
      <alignment horizontal="right" vertical="center"/>
    </xf>
    <xf numFmtId="38" fontId="34" fillId="0" borderId="16" xfId="2" applyFont="1" applyFill="1" applyBorder="1" applyAlignment="1" applyProtection="1">
      <alignment horizontal="right" vertical="center" wrapText="1"/>
    </xf>
    <xf numFmtId="38" fontId="34" fillId="0" borderId="2" xfId="2" applyFont="1" applyFill="1" applyBorder="1" applyAlignment="1" applyProtection="1">
      <alignment horizontal="right" vertical="center" wrapText="1"/>
    </xf>
    <xf numFmtId="38" fontId="34" fillId="0" borderId="8" xfId="2" applyFont="1" applyFill="1" applyBorder="1" applyAlignment="1" applyProtection="1">
      <alignment horizontal="right" vertical="center" wrapText="1"/>
    </xf>
    <xf numFmtId="38" fontId="34" fillId="0" borderId="4" xfId="15" applyNumberFormat="1" applyFont="1" applyFill="1" applyBorder="1" applyAlignment="1" applyProtection="1">
      <alignment vertical="center" wrapText="1"/>
    </xf>
    <xf numFmtId="38" fontId="84" fillId="0" borderId="15" xfId="15" applyNumberFormat="1" applyFont="1" applyFill="1" applyBorder="1" applyAlignment="1" applyProtection="1">
      <alignment horizontal="left" vertical="center" wrapText="1"/>
    </xf>
    <xf numFmtId="38" fontId="84" fillId="0" borderId="4" xfId="15" applyNumberFormat="1" applyFont="1" applyFill="1" applyBorder="1" applyAlignment="1" applyProtection="1">
      <alignment horizontal="left" vertical="center" wrapText="1"/>
    </xf>
    <xf numFmtId="0" fontId="84" fillId="0" borderId="0" xfId="5" applyFont="1" applyFill="1" applyAlignment="1">
      <alignment vertical="center"/>
    </xf>
    <xf numFmtId="38" fontId="34" fillId="0" borderId="4" xfId="15" applyNumberFormat="1" applyFont="1" applyFill="1" applyBorder="1" applyAlignment="1" applyProtection="1">
      <alignment horizontal="right" vertical="center" wrapText="1"/>
    </xf>
    <xf numFmtId="38" fontId="34" fillId="0" borderId="15" xfId="15" applyNumberFormat="1" applyFont="1" applyFill="1" applyBorder="1" applyAlignment="1" applyProtection="1">
      <alignment horizontal="left" vertical="center" wrapText="1" indent="1"/>
    </xf>
    <xf numFmtId="38" fontId="84" fillId="0" borderId="15" xfId="15" applyNumberFormat="1" applyFont="1" applyFill="1" applyBorder="1" applyAlignment="1" applyProtection="1">
      <alignment vertical="center" wrapText="1"/>
    </xf>
    <xf numFmtId="38" fontId="84" fillId="0" borderId="4" xfId="15" applyNumberFormat="1" applyFont="1" applyFill="1" applyBorder="1" applyAlignment="1" applyProtection="1">
      <alignment vertical="center" wrapText="1"/>
    </xf>
    <xf numFmtId="38" fontId="34" fillId="0" borderId="4" xfId="15" applyNumberFormat="1" applyFont="1" applyFill="1" applyBorder="1" applyAlignment="1" applyProtection="1">
      <alignment horizontal="left" vertical="center" wrapText="1"/>
    </xf>
    <xf numFmtId="38" fontId="34" fillId="0" borderId="15" xfId="15" applyNumberFormat="1" applyFont="1" applyFill="1" applyBorder="1" applyAlignment="1" applyProtection="1">
      <alignment horizontal="left" vertical="center" indent="1"/>
    </xf>
    <xf numFmtId="38" fontId="34" fillId="0" borderId="15" xfId="15" applyNumberFormat="1" applyFont="1" applyFill="1" applyBorder="1" applyAlignment="1" applyProtection="1">
      <alignment vertical="center"/>
    </xf>
    <xf numFmtId="38" fontId="34" fillId="0" borderId="1" xfId="15" applyNumberFormat="1" applyFont="1" applyFill="1" applyBorder="1" applyAlignment="1" applyProtection="1">
      <alignment vertical="center" wrapText="1"/>
    </xf>
    <xf numFmtId="38" fontId="34" fillId="0" borderId="11" xfId="15" applyNumberFormat="1" applyFont="1" applyFill="1" applyBorder="1" applyAlignment="1" applyProtection="1">
      <alignment vertical="center" wrapText="1"/>
    </xf>
    <xf numFmtId="37" fontId="34" fillId="0" borderId="0" xfId="15" applyFont="1" applyFill="1" applyBorder="1" applyProtection="1"/>
    <xf numFmtId="38" fontId="34" fillId="0" borderId="0" xfId="15" applyNumberFormat="1" applyFont="1" applyFill="1" applyBorder="1" applyAlignment="1" applyProtection="1"/>
    <xf numFmtId="38" fontId="34" fillId="0" borderId="0" xfId="15" applyNumberFormat="1" applyFont="1" applyFill="1" applyAlignment="1" applyProtection="1">
      <alignment wrapText="1"/>
    </xf>
    <xf numFmtId="38" fontId="34" fillId="0" borderId="0" xfId="15" applyNumberFormat="1" applyFont="1" applyFill="1" applyBorder="1" applyAlignment="1" applyProtection="1">
      <alignment wrapText="1"/>
    </xf>
    <xf numFmtId="38" fontId="34" fillId="0" borderId="0" xfId="15" applyNumberFormat="1" applyFont="1" applyFill="1" applyBorder="1" applyAlignment="1"/>
    <xf numFmtId="38" fontId="34" fillId="0" borderId="0" xfId="15" applyNumberFormat="1" applyFont="1" applyFill="1" applyBorder="1" applyAlignment="1">
      <alignment wrapText="1"/>
    </xf>
    <xf numFmtId="38" fontId="34" fillId="0" borderId="0" xfId="15" applyNumberFormat="1" applyFont="1" applyFill="1" applyBorder="1" applyAlignment="1" applyProtection="1">
      <alignment horizontal="left" wrapText="1"/>
    </xf>
    <xf numFmtId="37" fontId="34" fillId="0" borderId="0" xfId="15" applyFont="1" applyFill="1" applyBorder="1"/>
    <xf numFmtId="38" fontId="34" fillId="0" borderId="0" xfId="15" applyNumberFormat="1" applyFont="1" applyFill="1" applyAlignment="1">
      <alignment wrapText="1"/>
    </xf>
    <xf numFmtId="37" fontId="34" fillId="0" borderId="0" xfId="15" applyFont="1" applyFill="1"/>
    <xf numFmtId="38" fontId="34" fillId="0" borderId="0" xfId="15" applyNumberFormat="1" applyFont="1" applyFill="1" applyBorder="1" applyAlignment="1">
      <alignment horizontal="left" wrapText="1"/>
    </xf>
    <xf numFmtId="38" fontId="34" fillId="0" borderId="0" xfId="15" quotePrefix="1" applyNumberFormat="1" applyFont="1" applyFill="1" applyAlignment="1">
      <alignment wrapText="1"/>
    </xf>
    <xf numFmtId="38" fontId="34" fillId="0" borderId="0" xfId="15" applyNumberFormat="1" applyFont="1" applyFill="1" applyAlignment="1">
      <alignment horizontal="left" wrapText="1"/>
    </xf>
    <xf numFmtId="0" fontId="43" fillId="0" borderId="0" xfId="5" applyFont="1" applyFill="1"/>
    <xf numFmtId="0" fontId="84" fillId="0" borderId="0" xfId="5" applyFont="1" applyFill="1" applyAlignment="1">
      <alignment horizontal="left" vertical="center"/>
    </xf>
    <xf numFmtId="0" fontId="34" fillId="0" borderId="0" xfId="5" applyFont="1" applyFill="1" applyAlignment="1">
      <alignment horizontal="left"/>
    </xf>
    <xf numFmtId="0" fontId="44" fillId="0" borderId="0" xfId="5" applyFont="1" applyFill="1"/>
    <xf numFmtId="0" fontId="5" fillId="0" borderId="1" xfId="5" applyFont="1" applyFill="1" applyBorder="1" applyAlignment="1">
      <alignment horizontal="center" vertical="center"/>
    </xf>
    <xf numFmtId="0" fontId="47" fillId="0" borderId="1" xfId="5" applyFont="1" applyFill="1" applyBorder="1" applyAlignment="1">
      <alignment vertical="center"/>
    </xf>
    <xf numFmtId="0" fontId="85" fillId="0" borderId="1" xfId="5" applyFont="1" applyFill="1" applyBorder="1" applyAlignment="1"/>
    <xf numFmtId="38" fontId="34" fillId="0" borderId="1" xfId="15" applyNumberFormat="1" applyFont="1" applyFill="1" applyBorder="1" applyAlignment="1" applyProtection="1">
      <alignment vertical="center"/>
    </xf>
    <xf numFmtId="37" fontId="57" fillId="0" borderId="1" xfId="15" applyFont="1" applyFill="1" applyBorder="1" applyAlignment="1">
      <alignment vertical="center"/>
    </xf>
    <xf numFmtId="0" fontId="83" fillId="0" borderId="0" xfId="5" applyFont="1" applyFill="1" applyBorder="1"/>
    <xf numFmtId="0" fontId="83" fillId="0" borderId="0" xfId="5" applyFont="1" applyFill="1"/>
    <xf numFmtId="0" fontId="83" fillId="0" borderId="0" xfId="5" applyFont="1" applyFill="1" applyBorder="1" applyAlignment="1">
      <alignment horizontal="center"/>
    </xf>
    <xf numFmtId="38" fontId="34" fillId="0" borderId="14" xfId="15" applyNumberFormat="1" applyFont="1" applyFill="1" applyBorder="1" applyAlignment="1" applyProtection="1">
      <alignment horizontal="center" vertical="top" wrapText="1"/>
    </xf>
    <xf numFmtId="0" fontId="83" fillId="0" borderId="0" xfId="5" applyFont="1" applyFill="1" applyAlignment="1">
      <alignment horizontal="right"/>
    </xf>
    <xf numFmtId="0" fontId="14" fillId="0" borderId="2" xfId="5" applyFont="1" applyFill="1" applyBorder="1" applyAlignment="1">
      <alignment horizontal="left" vertical="center"/>
    </xf>
    <xf numFmtId="0" fontId="14" fillId="0" borderId="2" xfId="5" applyFont="1" applyFill="1" applyBorder="1" applyAlignment="1">
      <alignment horizontal="right" vertical="center"/>
    </xf>
    <xf numFmtId="203" fontId="14" fillId="0" borderId="0" xfId="2" applyNumberFormat="1" applyFont="1" applyFill="1" applyBorder="1" applyAlignment="1">
      <alignment vertical="center"/>
    </xf>
    <xf numFmtId="49" fontId="14" fillId="0" borderId="0" xfId="5" applyNumberFormat="1" applyFont="1" applyFill="1" applyAlignment="1">
      <alignment horizontal="left" vertical="center"/>
    </xf>
    <xf numFmtId="0" fontId="14" fillId="0" borderId="0" xfId="5" applyFont="1" applyFill="1" applyBorder="1" applyAlignment="1">
      <alignment horizontal="distributed" vertical="center"/>
    </xf>
    <xf numFmtId="49" fontId="14" fillId="0" borderId="1" xfId="5" applyNumberFormat="1" applyFont="1" applyFill="1" applyBorder="1" applyAlignment="1">
      <alignment horizontal="right" vertical="center"/>
    </xf>
    <xf numFmtId="49" fontId="14" fillId="0" borderId="1" xfId="5" applyNumberFormat="1" applyFont="1" applyFill="1" applyBorder="1" applyAlignment="1">
      <alignment horizontal="left" vertical="center"/>
    </xf>
    <xf numFmtId="0" fontId="33" fillId="0" borderId="0" xfId="5" applyFont="1" applyFill="1"/>
    <xf numFmtId="0" fontId="34" fillId="0" borderId="0" xfId="5" applyFont="1" applyFill="1" applyBorder="1" applyAlignment="1"/>
    <xf numFmtId="38" fontId="34" fillId="0" borderId="0" xfId="5" applyNumberFormat="1" applyFont="1" applyFill="1" applyAlignment="1">
      <alignment vertical="center"/>
    </xf>
    <xf numFmtId="0" fontId="14" fillId="0" borderId="3" xfId="16" applyFont="1" applyFill="1" applyBorder="1" applyAlignment="1">
      <alignment horizontal="left" vertical="center" shrinkToFit="1"/>
    </xf>
    <xf numFmtId="0" fontId="5" fillId="0" borderId="0" xfId="5" applyFont="1" applyFill="1" applyBorder="1" applyAlignment="1">
      <alignment horizontal="center"/>
    </xf>
    <xf numFmtId="0" fontId="34" fillId="0" borderId="0" xfId="5" applyFont="1" applyFill="1" applyAlignment="1">
      <alignment horizontal="right"/>
    </xf>
    <xf numFmtId="0" fontId="38" fillId="0" borderId="0" xfId="5" applyFont="1" applyFill="1" applyBorder="1" applyAlignment="1">
      <alignment horizontal="left" vertical="center"/>
    </xf>
    <xf numFmtId="0" fontId="5" fillId="0" borderId="1" xfId="5" applyFont="1" applyFill="1" applyBorder="1" applyAlignment="1">
      <alignment horizontal="center"/>
    </xf>
    <xf numFmtId="0" fontId="38" fillId="0" borderId="1" xfId="5" applyFont="1" applyFill="1" applyBorder="1" applyAlignment="1">
      <alignment horizontal="left"/>
    </xf>
    <xf numFmtId="0" fontId="83" fillId="0" borderId="1" xfId="5" applyFont="1" applyFill="1" applyBorder="1"/>
    <xf numFmtId="38" fontId="38" fillId="0" borderId="1" xfId="15" applyNumberFormat="1" applyFont="1" applyFill="1" applyBorder="1" applyAlignment="1" applyProtection="1"/>
    <xf numFmtId="49" fontId="86" fillId="0" borderId="2" xfId="5" applyNumberFormat="1" applyFont="1" applyFill="1" applyBorder="1" applyAlignment="1">
      <alignment horizontal="left" vertical="center"/>
    </xf>
    <xf numFmtId="0" fontId="86" fillId="0" borderId="2" xfId="5" applyFont="1" applyFill="1" applyBorder="1" applyAlignment="1">
      <alignment horizontal="right" vertical="center"/>
    </xf>
    <xf numFmtId="0" fontId="86" fillId="0" borderId="6" xfId="5" applyFont="1" applyFill="1" applyBorder="1" applyAlignment="1">
      <alignment horizontal="right" vertical="center"/>
    </xf>
    <xf numFmtId="3" fontId="86" fillId="0" borderId="0" xfId="2" applyNumberFormat="1" applyFont="1" applyFill="1" applyBorder="1" applyAlignment="1">
      <alignment horizontal="right" vertical="center"/>
    </xf>
    <xf numFmtId="184" fontId="86" fillId="0" borderId="4" xfId="5" applyNumberFormat="1" applyFont="1" applyFill="1" applyBorder="1" applyAlignment="1">
      <alignment horizontal="left" vertical="center"/>
    </xf>
    <xf numFmtId="49" fontId="86" fillId="0" borderId="0" xfId="5" applyNumberFormat="1" applyFont="1" applyFill="1" applyBorder="1" applyAlignment="1">
      <alignment horizontal="left" vertical="center"/>
    </xf>
    <xf numFmtId="0" fontId="86" fillId="0" borderId="0" xfId="5" applyFont="1" applyFill="1" applyBorder="1" applyAlignment="1">
      <alignment horizontal="right" vertical="center"/>
    </xf>
    <xf numFmtId="0" fontId="86" fillId="0" borderId="8" xfId="5" applyFont="1" applyFill="1" applyBorder="1" applyAlignment="1">
      <alignment horizontal="right" vertical="center"/>
    </xf>
    <xf numFmtId="203" fontId="86" fillId="0" borderId="0" xfId="2" applyNumberFormat="1" applyFont="1" applyFill="1" applyBorder="1" applyAlignment="1">
      <alignment horizontal="right" vertical="center"/>
    </xf>
    <xf numFmtId="0" fontId="86" fillId="0" borderId="0" xfId="5" applyFont="1" applyFill="1" applyBorder="1" applyAlignment="1">
      <alignment vertical="center"/>
    </xf>
    <xf numFmtId="0" fontId="86" fillId="0" borderId="8" xfId="5" applyFont="1" applyFill="1" applyBorder="1" applyAlignment="1">
      <alignment vertical="center"/>
    </xf>
    <xf numFmtId="3" fontId="86" fillId="0" borderId="8" xfId="2" applyNumberFormat="1" applyFont="1" applyFill="1" applyBorder="1" applyAlignment="1">
      <alignment horizontal="right" vertical="center"/>
    </xf>
    <xf numFmtId="0" fontId="86" fillId="0" borderId="0" xfId="5" applyFont="1" applyFill="1" applyBorder="1" applyAlignment="1">
      <alignment horizontal="distributed" vertical="center"/>
    </xf>
    <xf numFmtId="0" fontId="86" fillId="0" borderId="8" xfId="5" applyFont="1" applyFill="1" applyBorder="1" applyAlignment="1">
      <alignment horizontal="distributed" vertical="center"/>
    </xf>
    <xf numFmtId="3" fontId="86" fillId="0" borderId="0" xfId="2" applyNumberFormat="1" applyFont="1" applyFill="1" applyBorder="1" applyAlignment="1">
      <alignment vertical="center"/>
    </xf>
    <xf numFmtId="3" fontId="86" fillId="0" borderId="8" xfId="2" applyNumberFormat="1" applyFont="1" applyFill="1" applyBorder="1" applyAlignment="1">
      <alignment vertical="center"/>
    </xf>
    <xf numFmtId="183" fontId="86" fillId="0" borderId="4" xfId="5" applyNumberFormat="1" applyFont="1" applyFill="1" applyBorder="1" applyAlignment="1">
      <alignment horizontal="left" vertical="center"/>
    </xf>
    <xf numFmtId="0" fontId="86" fillId="0" borderId="4" xfId="5" applyFont="1" applyFill="1" applyBorder="1" applyAlignment="1">
      <alignment horizontal="left" vertical="center"/>
    </xf>
    <xf numFmtId="0" fontId="86" fillId="0" borderId="0" xfId="5" applyFont="1" applyFill="1" applyBorder="1" applyAlignment="1">
      <alignment horizontal="left" vertical="center"/>
    </xf>
    <xf numFmtId="179" fontId="86" fillId="0" borderId="4" xfId="5" applyNumberFormat="1" applyFont="1" applyFill="1" applyBorder="1" applyAlignment="1">
      <alignment horizontal="left" vertical="center"/>
    </xf>
    <xf numFmtId="182" fontId="86" fillId="0" borderId="4" xfId="5" applyNumberFormat="1" applyFont="1" applyFill="1" applyBorder="1" applyAlignment="1">
      <alignment horizontal="left" vertical="center"/>
    </xf>
    <xf numFmtId="181" fontId="86" fillId="0" borderId="4" xfId="5" applyNumberFormat="1" applyFont="1" applyFill="1" applyBorder="1" applyAlignment="1">
      <alignment horizontal="left" vertical="center"/>
    </xf>
    <xf numFmtId="180" fontId="86" fillId="0" borderId="4" xfId="5" applyNumberFormat="1" applyFont="1" applyFill="1" applyBorder="1" applyAlignment="1">
      <alignment horizontal="left" vertical="center"/>
    </xf>
    <xf numFmtId="3" fontId="86" fillId="0" borderId="0" xfId="5" applyNumberFormat="1" applyFont="1" applyFill="1" applyAlignment="1">
      <alignment vertical="center"/>
    </xf>
    <xf numFmtId="3" fontId="86" fillId="0" borderId="8" xfId="5" applyNumberFormat="1" applyFont="1" applyFill="1" applyBorder="1" applyAlignment="1">
      <alignment vertical="center"/>
    </xf>
    <xf numFmtId="49" fontId="86" fillId="0" borderId="8" xfId="5" applyNumberFormat="1" applyFont="1" applyFill="1" applyBorder="1" applyAlignment="1">
      <alignment horizontal="right" vertical="center"/>
    </xf>
    <xf numFmtId="178" fontId="86" fillId="0" borderId="4" xfId="5" applyNumberFormat="1" applyFont="1" applyFill="1" applyBorder="1" applyAlignment="1">
      <alignment horizontal="left" vertical="center"/>
    </xf>
    <xf numFmtId="176" fontId="86" fillId="0" borderId="4" xfId="5" applyNumberFormat="1" applyFont="1" applyFill="1" applyBorder="1" applyAlignment="1">
      <alignment horizontal="left" vertical="center"/>
    </xf>
    <xf numFmtId="185" fontId="86" fillId="0" borderId="4" xfId="14" applyNumberFormat="1" applyFont="1" applyFill="1" applyBorder="1" applyAlignment="1">
      <alignment vertical="center"/>
    </xf>
    <xf numFmtId="49" fontId="86" fillId="0" borderId="1" xfId="5" applyNumberFormat="1" applyFont="1" applyFill="1" applyBorder="1" applyAlignment="1">
      <alignment horizontal="right" vertical="center"/>
    </xf>
    <xf numFmtId="49" fontId="86" fillId="0" borderId="1" xfId="5" applyNumberFormat="1" applyFont="1" applyFill="1" applyBorder="1" applyAlignment="1">
      <alignment horizontal="left" vertical="center"/>
    </xf>
    <xf numFmtId="49" fontId="86" fillId="0" borderId="9" xfId="5" applyNumberFormat="1" applyFont="1" applyFill="1" applyBorder="1" applyAlignment="1">
      <alignment horizontal="right" vertical="center"/>
    </xf>
    <xf numFmtId="3" fontId="86" fillId="0" borderId="11" xfId="2" applyNumberFormat="1" applyFont="1" applyFill="1" applyBorder="1" applyAlignment="1">
      <alignment horizontal="right" vertical="center"/>
    </xf>
    <xf numFmtId="3" fontId="86" fillId="0" borderId="1" xfId="2" applyNumberFormat="1" applyFont="1" applyFill="1" applyBorder="1" applyAlignment="1">
      <alignment horizontal="right" vertical="center"/>
    </xf>
    <xf numFmtId="3" fontId="86" fillId="0" borderId="1" xfId="2" applyNumberFormat="1" applyFont="1" applyFill="1" applyBorder="1" applyAlignment="1">
      <alignment vertical="center"/>
    </xf>
    <xf numFmtId="3" fontId="86" fillId="0" borderId="9" xfId="2" applyNumberFormat="1" applyFont="1" applyFill="1" applyBorder="1" applyAlignment="1">
      <alignment vertical="center"/>
    </xf>
    <xf numFmtId="176" fontId="86" fillId="0" borderId="11" xfId="5" applyNumberFormat="1" applyFont="1" applyFill="1" applyBorder="1" applyAlignment="1">
      <alignment horizontal="left" vertical="center"/>
    </xf>
    <xf numFmtId="191" fontId="14" fillId="0" borderId="3" xfId="5" quotePrefix="1" applyNumberFormat="1" applyFont="1" applyFill="1" applyBorder="1" applyAlignment="1">
      <alignment horizontal="center"/>
    </xf>
    <xf numFmtId="204" fontId="14" fillId="0" borderId="3" xfId="5" quotePrefix="1" applyNumberFormat="1" applyFont="1" applyFill="1" applyBorder="1" applyAlignment="1">
      <alignment horizontal="center"/>
    </xf>
    <xf numFmtId="0" fontId="14" fillId="0" borderId="4" xfId="5" applyFont="1" applyBorder="1" applyAlignment="1">
      <alignment horizontal="left"/>
    </xf>
    <xf numFmtId="188" fontId="14" fillId="0" borderId="4" xfId="5" applyNumberFormat="1" applyFont="1" applyBorder="1" applyAlignment="1">
      <alignment horizontal="left" vertical="top"/>
    </xf>
    <xf numFmtId="0" fontId="1" fillId="0" borderId="0" xfId="20">
      <alignment vertical="center"/>
    </xf>
    <xf numFmtId="200" fontId="1" fillId="0" borderId="0" xfId="20" applyNumberFormat="1">
      <alignment vertical="center"/>
    </xf>
    <xf numFmtId="200" fontId="14" fillId="0" borderId="4" xfId="2" quotePrefix="1" applyNumberFormat="1" applyFont="1" applyFill="1" applyBorder="1"/>
    <xf numFmtId="200" fontId="14" fillId="0" borderId="0" xfId="2" quotePrefix="1" applyNumberFormat="1" applyFont="1" applyFill="1" applyBorder="1"/>
    <xf numFmtId="200" fontId="14" fillId="0" borderId="8" xfId="2" quotePrefix="1" applyNumberFormat="1" applyFont="1" applyFill="1" applyBorder="1"/>
    <xf numFmtId="0" fontId="1" fillId="0" borderId="0" xfId="20" applyFill="1">
      <alignment vertical="center"/>
    </xf>
    <xf numFmtId="188" fontId="14" fillId="0" borderId="0" xfId="5" applyNumberFormat="1" applyFont="1" applyFill="1" applyBorder="1" applyAlignment="1">
      <alignment horizontal="left"/>
    </xf>
    <xf numFmtId="205" fontId="14" fillId="0" borderId="0" xfId="5" applyNumberFormat="1" applyFont="1" applyFill="1" applyBorder="1" applyAlignment="1">
      <alignment horizontal="left"/>
    </xf>
    <xf numFmtId="201" fontId="14" fillId="0" borderId="0" xfId="5" applyNumberFormat="1" applyFont="1" applyFill="1" applyBorder="1" applyAlignment="1">
      <alignment horizontal="right"/>
    </xf>
    <xf numFmtId="201" fontId="14" fillId="0" borderId="0" xfId="5" applyNumberFormat="1" applyFont="1" applyFill="1" applyBorder="1"/>
    <xf numFmtId="0" fontId="14" fillId="0" borderId="3" xfId="12" applyFont="1" applyBorder="1" applyAlignment="1">
      <alignment horizontal="center" vertical="center"/>
    </xf>
    <xf numFmtId="0" fontId="14" fillId="0" borderId="10" xfId="5" applyFont="1" applyBorder="1" applyAlignment="1">
      <alignment horizontal="center" vertical="center"/>
    </xf>
    <xf numFmtId="0" fontId="34" fillId="0" borderId="0" xfId="5" applyFont="1" applyFill="1" applyBorder="1" applyAlignment="1">
      <alignment horizontal="center" vertical="center"/>
    </xf>
    <xf numFmtId="0" fontId="34" fillId="0" borderId="1" xfId="5" applyFont="1" applyFill="1" applyBorder="1" applyAlignment="1">
      <alignment horizontal="center" vertical="center"/>
    </xf>
    <xf numFmtId="0" fontId="34" fillId="0" borderId="9" xfId="5" applyFont="1" applyFill="1" applyBorder="1" applyAlignment="1">
      <alignment horizontal="center" vertical="center"/>
    </xf>
    <xf numFmtId="0" fontId="34" fillId="0" borderId="10" xfId="5" applyFont="1" applyFill="1" applyBorder="1" applyAlignment="1">
      <alignment horizontal="center" vertical="center"/>
    </xf>
    <xf numFmtId="0" fontId="14" fillId="0" borderId="0" xfId="5" quotePrefix="1" applyFont="1" applyFill="1" applyAlignment="1">
      <alignment horizontal="left"/>
    </xf>
    <xf numFmtId="0" fontId="14" fillId="0" borderId="5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/>
    </xf>
    <xf numFmtId="0" fontId="14" fillId="0" borderId="11" xfId="5" applyNumberFormat="1" applyFont="1" applyFill="1" applyBorder="1" applyAlignment="1">
      <alignment horizontal="center" vertical="center"/>
    </xf>
    <xf numFmtId="38" fontId="14" fillId="0" borderId="5" xfId="2" applyFont="1" applyFill="1" applyBorder="1" applyAlignment="1">
      <alignment horizontal="center" vertical="center" wrapText="1"/>
    </xf>
    <xf numFmtId="38" fontId="14" fillId="0" borderId="4" xfId="2" applyFont="1" applyFill="1" applyBorder="1" applyAlignment="1">
      <alignment horizontal="center" vertical="center"/>
    </xf>
    <xf numFmtId="38" fontId="14" fillId="0" borderId="11" xfId="2" applyFont="1" applyFill="1" applyBorder="1" applyAlignment="1">
      <alignment horizontal="center" vertical="center"/>
    </xf>
    <xf numFmtId="38" fontId="11" fillId="0" borderId="0" xfId="2" applyFont="1" applyFill="1" applyBorder="1" applyAlignment="1">
      <alignment horizontal="left" vertical="center"/>
    </xf>
    <xf numFmtId="0" fontId="14" fillId="0" borderId="4" xfId="5" applyNumberFormat="1" applyFont="1" applyFill="1" applyBorder="1" applyAlignment="1">
      <alignment horizontal="center" vertical="center" wrapText="1"/>
    </xf>
    <xf numFmtId="0" fontId="14" fillId="0" borderId="11" xfId="5" applyNumberFormat="1" applyFont="1" applyFill="1" applyBorder="1" applyAlignment="1">
      <alignment horizontal="center" vertical="center" wrapText="1"/>
    </xf>
    <xf numFmtId="0" fontId="34" fillId="0" borderId="7" xfId="5" applyFont="1" applyFill="1" applyBorder="1" applyAlignment="1">
      <alignment horizontal="center" vertical="center" wrapText="1"/>
    </xf>
    <xf numFmtId="0" fontId="6" fillId="0" borderId="10" xfId="5" applyFill="1" applyBorder="1" applyAlignment="1">
      <alignment horizontal="center" vertical="center" wrapText="1"/>
    </xf>
    <xf numFmtId="0" fontId="34" fillId="0" borderId="2" xfId="5" applyFont="1" applyFill="1" applyBorder="1" applyAlignment="1">
      <alignment horizontal="center" vertical="center"/>
    </xf>
    <xf numFmtId="0" fontId="34" fillId="0" borderId="6" xfId="5" applyFont="1" applyFill="1" applyBorder="1" applyAlignment="1">
      <alignment horizontal="center" vertical="center"/>
    </xf>
    <xf numFmtId="0" fontId="34" fillId="0" borderId="0" xfId="5" applyFont="1" applyFill="1" applyBorder="1" applyAlignment="1">
      <alignment horizontal="center" vertical="center"/>
    </xf>
    <xf numFmtId="0" fontId="34" fillId="0" borderId="8" xfId="5" applyFont="1" applyFill="1" applyBorder="1" applyAlignment="1">
      <alignment horizontal="center" vertical="center"/>
    </xf>
    <xf numFmtId="0" fontId="34" fillId="0" borderId="1" xfId="5" applyFont="1" applyFill="1" applyBorder="1" applyAlignment="1">
      <alignment horizontal="center" vertical="center"/>
    </xf>
    <xf numFmtId="0" fontId="34" fillId="0" borderId="9" xfId="5" applyFont="1" applyFill="1" applyBorder="1" applyAlignment="1">
      <alignment horizontal="center" vertical="center"/>
    </xf>
    <xf numFmtId="0" fontId="6" fillId="0" borderId="10" xfId="5" applyFont="1" applyFill="1" applyBorder="1" applyAlignment="1">
      <alignment horizontal="center" vertical="center" wrapText="1"/>
    </xf>
    <xf numFmtId="0" fontId="34" fillId="0" borderId="13" xfId="5" applyFont="1" applyFill="1" applyBorder="1" applyAlignment="1">
      <alignment horizontal="center" vertical="center"/>
    </xf>
    <xf numFmtId="0" fontId="34" fillId="0" borderId="12" xfId="5" applyFont="1" applyFill="1" applyBorder="1" applyAlignment="1">
      <alignment horizontal="center" vertical="center"/>
    </xf>
    <xf numFmtId="0" fontId="14" fillId="0" borderId="5" xfId="5" applyFont="1" applyFill="1" applyBorder="1" applyAlignment="1">
      <alignment horizontal="center" vertical="center" wrapText="1"/>
    </xf>
    <xf numFmtId="0" fontId="6" fillId="0" borderId="4" xfId="5" applyFill="1" applyBorder="1" applyAlignment="1">
      <alignment horizontal="center" vertical="center" wrapText="1"/>
    </xf>
    <xf numFmtId="0" fontId="34" fillId="0" borderId="10" xfId="5" applyFont="1" applyFill="1" applyBorder="1" applyAlignment="1">
      <alignment horizontal="center" vertical="center" wrapText="1"/>
    </xf>
    <xf numFmtId="0" fontId="34" fillId="0" borderId="10" xfId="5" applyFont="1" applyFill="1" applyBorder="1" applyAlignment="1">
      <alignment horizontal="center" vertical="center"/>
    </xf>
    <xf numFmtId="0" fontId="6" fillId="0" borderId="4" xfId="5" applyFont="1" applyFill="1" applyBorder="1" applyAlignment="1">
      <alignment horizontal="center" vertical="center" wrapText="1"/>
    </xf>
    <xf numFmtId="0" fontId="34" fillId="0" borderId="16" xfId="5" applyFont="1" applyFill="1" applyBorder="1" applyAlignment="1">
      <alignment horizontal="center" vertical="center" wrapText="1"/>
    </xf>
    <xf numFmtId="0" fontId="56" fillId="0" borderId="14" xfId="5" applyFont="1" applyFill="1" applyBorder="1" applyAlignment="1">
      <alignment horizontal="center" vertical="center" wrapText="1"/>
    </xf>
    <xf numFmtId="0" fontId="56" fillId="0" borderId="17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14" fillId="0" borderId="0" xfId="5" applyFont="1" applyFill="1" applyBorder="1" applyAlignment="1">
      <alignment horizontal="center" vertical="center"/>
    </xf>
    <xf numFmtId="0" fontId="14" fillId="0" borderId="8" xfId="5" applyFont="1" applyFill="1" applyBorder="1" applyAlignment="1">
      <alignment horizontal="center" vertical="center"/>
    </xf>
    <xf numFmtId="0" fontId="14" fillId="0" borderId="6" xfId="16" applyFont="1" applyFill="1" applyBorder="1" applyAlignment="1">
      <alignment horizontal="center" vertical="center" wrapText="1"/>
    </xf>
    <xf numFmtId="0" fontId="14" fillId="0" borderId="8" xfId="16" applyFont="1" applyFill="1" applyBorder="1" applyAlignment="1">
      <alignment horizontal="center" vertical="center" wrapText="1"/>
    </xf>
    <xf numFmtId="0" fontId="14" fillId="0" borderId="9" xfId="16" applyFont="1" applyFill="1" applyBorder="1" applyAlignment="1">
      <alignment horizontal="center" vertical="center" wrapText="1"/>
    </xf>
    <xf numFmtId="0" fontId="14" fillId="0" borderId="5" xfId="16" applyFont="1" applyFill="1" applyBorder="1" applyAlignment="1">
      <alignment horizontal="center" vertical="center" wrapText="1"/>
    </xf>
    <xf numFmtId="0" fontId="14" fillId="0" borderId="4" xfId="16" applyFont="1" applyFill="1" applyBorder="1" applyAlignment="1">
      <alignment horizontal="center" vertical="center" wrapText="1"/>
    </xf>
    <xf numFmtId="0" fontId="14" fillId="0" borderId="11" xfId="16" applyFont="1" applyFill="1" applyBorder="1" applyAlignment="1">
      <alignment horizontal="center" vertical="center" wrapText="1"/>
    </xf>
    <xf numFmtId="0" fontId="14" fillId="0" borderId="7" xfId="16" applyFont="1" applyFill="1" applyBorder="1" applyAlignment="1">
      <alignment horizontal="center" vertical="center" wrapText="1"/>
    </xf>
    <xf numFmtId="0" fontId="14" fillId="0" borderId="10" xfId="16" applyFont="1" applyFill="1" applyBorder="1" applyAlignment="1">
      <alignment horizontal="center" vertical="center" wrapText="1"/>
    </xf>
    <xf numFmtId="0" fontId="34" fillId="0" borderId="0" xfId="5" applyFont="1" applyFill="1" applyBorder="1" applyAlignment="1">
      <alignment horizontal="center" vertical="center" wrapText="1"/>
    </xf>
    <xf numFmtId="0" fontId="56" fillId="0" borderId="0" xfId="5" applyFont="1" applyFill="1" applyBorder="1" applyAlignment="1">
      <alignment vertical="center" wrapText="1"/>
    </xf>
    <xf numFmtId="0" fontId="56" fillId="0" borderId="26" xfId="5" applyFont="1" applyFill="1" applyBorder="1" applyAlignment="1">
      <alignment vertical="center" wrapText="1"/>
    </xf>
    <xf numFmtId="0" fontId="14" fillId="0" borderId="44" xfId="5" applyFont="1" applyFill="1" applyBorder="1" applyAlignment="1">
      <alignment horizontal="left" vertical="center"/>
    </xf>
    <xf numFmtId="0" fontId="14" fillId="0" borderId="41" xfId="5" applyFont="1" applyFill="1" applyBorder="1" applyAlignment="1">
      <alignment horizontal="left" vertical="center"/>
    </xf>
    <xf numFmtId="0" fontId="14" fillId="0" borderId="2" xfId="5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/>
    </xf>
    <xf numFmtId="188" fontId="14" fillId="0" borderId="5" xfId="5" applyNumberFormat="1" applyFont="1" applyBorder="1" applyAlignment="1">
      <alignment horizontal="center" vertical="center"/>
    </xf>
    <xf numFmtId="0" fontId="14" fillId="0" borderId="2" xfId="5" applyFont="1" applyBorder="1"/>
    <xf numFmtId="0" fontId="14" fillId="0" borderId="11" xfId="5" applyFont="1" applyBorder="1"/>
    <xf numFmtId="0" fontId="14" fillId="0" borderId="1" xfId="5" applyFont="1" applyBorder="1"/>
    <xf numFmtId="0" fontId="14" fillId="0" borderId="0" xfId="5" applyFont="1" applyFill="1" applyBorder="1" applyAlignment="1">
      <alignment horizontal="center"/>
    </xf>
    <xf numFmtId="188" fontId="14" fillId="0" borderId="3" xfId="5" applyNumberFormat="1" applyFont="1" applyBorder="1" applyAlignment="1">
      <alignment horizontal="center" vertical="center" wrapText="1"/>
    </xf>
    <xf numFmtId="0" fontId="56" fillId="0" borderId="7" xfId="5" applyFont="1" applyBorder="1" applyAlignment="1">
      <alignment horizontal="center" wrapText="1"/>
    </xf>
    <xf numFmtId="0" fontId="56" fillId="0" borderId="10" xfId="5" applyFont="1" applyBorder="1" applyAlignment="1">
      <alignment horizontal="center"/>
    </xf>
    <xf numFmtId="188" fontId="45" fillId="0" borderId="5" xfId="5" applyNumberFormat="1" applyFont="1" applyBorder="1" applyAlignment="1">
      <alignment horizontal="center"/>
    </xf>
    <xf numFmtId="188" fontId="45" fillId="0" borderId="6" xfId="5" applyNumberFormat="1" applyFont="1" applyBorder="1" applyAlignment="1">
      <alignment horizontal="center"/>
    </xf>
    <xf numFmtId="38" fontId="45" fillId="0" borderId="5" xfId="5" applyNumberFormat="1" applyFont="1" applyFill="1" applyBorder="1" applyAlignment="1"/>
    <xf numFmtId="38" fontId="45" fillId="0" borderId="2" xfId="5" applyNumberFormat="1" applyFont="1" applyFill="1" applyBorder="1" applyAlignment="1"/>
    <xf numFmtId="188" fontId="14" fillId="0" borderId="4" xfId="5" applyNumberFormat="1" applyFont="1" applyBorder="1" applyAlignment="1">
      <alignment horizontal="center"/>
    </xf>
    <xf numFmtId="188" fontId="14" fillId="0" borderId="8" xfId="5" applyNumberFormat="1" applyFont="1" applyBorder="1" applyAlignment="1">
      <alignment horizontal="center"/>
    </xf>
    <xf numFmtId="188" fontId="14" fillId="0" borderId="7" xfId="5" applyNumberFormat="1" applyFont="1" applyBorder="1" applyAlignment="1">
      <alignment horizontal="left" vertical="center"/>
    </xf>
    <xf numFmtId="188" fontId="14" fillId="0" borderId="7" xfId="5" applyNumberFormat="1" applyFont="1" applyFill="1" applyBorder="1" applyAlignment="1">
      <alignment horizontal="left" vertical="center"/>
    </xf>
    <xf numFmtId="188" fontId="14" fillId="0" borderId="4" xfId="5" applyNumberFormat="1" applyFont="1" applyBorder="1" applyAlignment="1">
      <alignment horizontal="left"/>
    </xf>
    <xf numFmtId="188" fontId="14" fillId="0" borderId="0" xfId="5" applyNumberFormat="1" applyFont="1" applyBorder="1" applyAlignment="1">
      <alignment horizontal="center" vertical="center"/>
    </xf>
    <xf numFmtId="0" fontId="14" fillId="0" borderId="0" xfId="5" applyFont="1" applyBorder="1" applyAlignment="1">
      <alignment vertical="center"/>
    </xf>
    <xf numFmtId="188" fontId="14" fillId="0" borderId="11" xfId="5" applyNumberFormat="1" applyFont="1" applyBorder="1" applyAlignment="1">
      <alignment horizontal="center"/>
    </xf>
    <xf numFmtId="188" fontId="14" fillId="0" borderId="9" xfId="5" applyNumberFormat="1" applyFont="1" applyBorder="1" applyAlignment="1">
      <alignment horizontal="center"/>
    </xf>
    <xf numFmtId="0" fontId="56" fillId="0" borderId="10" xfId="5" applyFont="1" applyBorder="1" applyAlignment="1">
      <alignment horizontal="center" wrapText="1"/>
    </xf>
    <xf numFmtId="188" fontId="14" fillId="0" borderId="8" xfId="5" applyNumberFormat="1" applyFont="1" applyBorder="1" applyAlignment="1">
      <alignment horizontal="center" vertical="top"/>
    </xf>
    <xf numFmtId="0" fontId="14" fillId="0" borderId="8" xfId="5" applyFont="1" applyBorder="1" applyAlignment="1">
      <alignment horizontal="center" vertical="top"/>
    </xf>
    <xf numFmtId="188" fontId="14" fillId="0" borderId="3" xfId="5" applyNumberFormat="1" applyFont="1" applyBorder="1" applyAlignment="1">
      <alignment horizontal="center" vertical="center"/>
    </xf>
    <xf numFmtId="0" fontId="56" fillId="0" borderId="7" xfId="5" applyFont="1" applyBorder="1" applyAlignment="1">
      <alignment vertical="center"/>
    </xf>
    <xf numFmtId="0" fontId="56" fillId="0" borderId="10" xfId="5" applyFont="1" applyBorder="1" applyAlignment="1">
      <alignment vertical="center"/>
    </xf>
    <xf numFmtId="0" fontId="14" fillId="0" borderId="4" xfId="5" applyFont="1" applyBorder="1" applyAlignment="1">
      <alignment horizontal="center"/>
    </xf>
    <xf numFmtId="0" fontId="14" fillId="0" borderId="8" xfId="5" applyFont="1" applyBorder="1" applyAlignment="1">
      <alignment horizontal="center"/>
    </xf>
    <xf numFmtId="0" fontId="14" fillId="0" borderId="8" xfId="5" applyFont="1" applyBorder="1" applyAlignment="1">
      <alignment horizontal="center" vertical="center"/>
    </xf>
    <xf numFmtId="0" fontId="56" fillId="0" borderId="8" xfId="5" applyFont="1" applyBorder="1" applyAlignment="1">
      <alignment horizontal="center" vertical="center"/>
    </xf>
    <xf numFmtId="188" fontId="45" fillId="0" borderId="4" xfId="5" applyNumberFormat="1" applyFont="1" applyBorder="1" applyAlignment="1">
      <alignment horizontal="center"/>
    </xf>
    <xf numFmtId="188" fontId="45" fillId="0" borderId="8" xfId="5" applyNumberFormat="1" applyFont="1" applyBorder="1" applyAlignment="1">
      <alignment horizontal="center"/>
    </xf>
    <xf numFmtId="0" fontId="56" fillId="0" borderId="7" xfId="5" applyFont="1" applyBorder="1" applyAlignment="1"/>
    <xf numFmtId="0" fontId="56" fillId="0" borderId="10" xfId="5" applyFont="1" applyBorder="1" applyAlignment="1"/>
    <xf numFmtId="0" fontId="14" fillId="0" borderId="11" xfId="5" applyFont="1" applyBorder="1" applyAlignment="1">
      <alignment horizontal="center"/>
    </xf>
    <xf numFmtId="0" fontId="14" fillId="0" borderId="9" xfId="5" applyFont="1" applyBorder="1" applyAlignment="1">
      <alignment horizontal="center"/>
    </xf>
    <xf numFmtId="0" fontId="14" fillId="0" borderId="5" xfId="5" quotePrefix="1" applyFont="1" applyFill="1" applyBorder="1" applyAlignment="1">
      <alignment horizontal="center" vertical="center" wrapText="1"/>
    </xf>
    <xf numFmtId="0" fontId="14" fillId="0" borderId="4" xfId="5" applyFont="1" applyFill="1" applyBorder="1" applyAlignment="1">
      <alignment vertical="center" wrapText="1"/>
    </xf>
    <xf numFmtId="0" fontId="14" fillId="0" borderId="11" xfId="5" applyFont="1" applyFill="1" applyBorder="1" applyAlignment="1">
      <alignment vertical="center" wrapText="1"/>
    </xf>
    <xf numFmtId="0" fontId="14" fillId="0" borderId="3" xfId="5" applyFont="1" applyFill="1" applyBorder="1" applyAlignment="1">
      <alignment horizontal="center" vertical="center" wrapText="1"/>
    </xf>
    <xf numFmtId="0" fontId="14" fillId="0" borderId="10" xfId="5" applyFont="1" applyFill="1" applyBorder="1" applyAlignment="1">
      <alignment vertical="center"/>
    </xf>
    <xf numFmtId="0" fontId="14" fillId="0" borderId="4" xfId="5" applyFont="1" applyFill="1" applyBorder="1" applyAlignment="1">
      <alignment horizontal="center" vertical="center" wrapText="1"/>
    </xf>
    <xf numFmtId="0" fontId="14" fillId="0" borderId="11" xfId="5" applyFont="1" applyFill="1" applyBorder="1" applyAlignment="1">
      <alignment vertical="center"/>
    </xf>
    <xf numFmtId="0" fontId="14" fillId="0" borderId="10" xfId="5" applyFont="1" applyFill="1" applyBorder="1" applyAlignment="1">
      <alignment horizontal="center" vertical="center" wrapText="1"/>
    </xf>
    <xf numFmtId="0" fontId="14" fillId="0" borderId="3" xfId="5" quotePrefix="1" applyFont="1" applyFill="1" applyBorder="1" applyAlignment="1">
      <alignment horizontal="center" vertical="center" wrapText="1"/>
    </xf>
    <xf numFmtId="0" fontId="14" fillId="0" borderId="10" xfId="5" quotePrefix="1" applyFont="1" applyFill="1" applyBorder="1" applyAlignment="1">
      <alignment horizontal="center" vertical="center" wrapText="1"/>
    </xf>
    <xf numFmtId="0" fontId="14" fillId="0" borderId="10" xfId="5" applyFont="1" applyFill="1" applyBorder="1" applyAlignment="1">
      <alignment vertical="center" wrapText="1"/>
    </xf>
    <xf numFmtId="0" fontId="14" fillId="0" borderId="5" xfId="5" applyFont="1" applyFill="1" applyBorder="1" applyAlignment="1">
      <alignment horizontal="center" vertical="center"/>
    </xf>
    <xf numFmtId="0" fontId="14" fillId="0" borderId="2" xfId="5" applyFont="1" applyFill="1" applyBorder="1" applyAlignment="1">
      <alignment horizontal="center" vertical="center"/>
    </xf>
    <xf numFmtId="0" fontId="14" fillId="0" borderId="13" xfId="5" applyFont="1" applyFill="1" applyBorder="1" applyAlignment="1">
      <alignment horizontal="center" vertical="center"/>
    </xf>
    <xf numFmtId="0" fontId="14" fillId="0" borderId="6" xfId="5" applyFont="1" applyFill="1" applyBorder="1" applyAlignment="1">
      <alignment horizontal="center" vertical="center"/>
    </xf>
    <xf numFmtId="0" fontId="14" fillId="0" borderId="9" xfId="5" applyFont="1" applyFill="1" applyBorder="1" applyAlignment="1">
      <alignment horizontal="center" vertical="center"/>
    </xf>
    <xf numFmtId="0" fontId="14" fillId="0" borderId="33" xfId="5" quotePrefix="1" applyFont="1" applyFill="1" applyBorder="1" applyAlignment="1">
      <alignment horizontal="center" vertical="center" wrapText="1"/>
    </xf>
    <xf numFmtId="0" fontId="14" fillId="0" borderId="12" xfId="5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horizontal="center" vertical="center" wrapText="1"/>
    </xf>
    <xf numFmtId="0" fontId="14" fillId="0" borderId="6" xfId="5" quotePrefix="1" applyFont="1" applyFill="1" applyBorder="1" applyAlignment="1">
      <alignment horizontal="center" vertical="center" justifyLastLine="1"/>
    </xf>
    <xf numFmtId="0" fontId="14" fillId="0" borderId="8" xfId="5" applyFont="1" applyFill="1" applyBorder="1" applyAlignment="1">
      <alignment horizontal="center" vertical="center" justifyLastLine="1"/>
    </xf>
    <xf numFmtId="0" fontId="14" fillId="0" borderId="9" xfId="5" applyFont="1" applyFill="1" applyBorder="1" applyAlignment="1">
      <alignment horizontal="center" vertical="center" justifyLastLine="1"/>
    </xf>
    <xf numFmtId="0" fontId="14" fillId="0" borderId="33" xfId="5" applyFont="1" applyFill="1" applyBorder="1" applyAlignment="1">
      <alignment horizontal="center" vertical="center"/>
    </xf>
    <xf numFmtId="0" fontId="14" fillId="0" borderId="12" xfId="5" applyFont="1" applyFill="1" applyBorder="1" applyAlignment="1">
      <alignment horizontal="center" vertical="center"/>
    </xf>
    <xf numFmtId="0" fontId="14" fillId="0" borderId="11" xfId="5" applyFont="1" applyFill="1" applyBorder="1" applyAlignment="1">
      <alignment horizontal="center"/>
    </xf>
    <xf numFmtId="0" fontId="14" fillId="0" borderId="1" xfId="5" applyFont="1" applyFill="1" applyBorder="1" applyAlignment="1">
      <alignment horizontal="center" vertical="center"/>
    </xf>
    <xf numFmtId="194" fontId="14" fillId="0" borderId="5" xfId="2" quotePrefix="1" applyNumberFormat="1" applyFont="1" applyFill="1" applyBorder="1" applyAlignment="1">
      <alignment horizontal="center" vertical="center" wrapText="1"/>
    </xf>
    <xf numFmtId="194" fontId="14" fillId="0" borderId="2" xfId="2" applyNumberFormat="1" applyFont="1" applyFill="1" applyBorder="1" applyAlignment="1">
      <alignment horizontal="center" vertical="center" wrapText="1"/>
    </xf>
    <xf numFmtId="194" fontId="14" fillId="0" borderId="6" xfId="2" applyNumberFormat="1" applyFont="1" applyFill="1" applyBorder="1" applyAlignment="1">
      <alignment horizontal="center" vertical="center" wrapText="1"/>
    </xf>
    <xf numFmtId="193" fontId="14" fillId="0" borderId="3" xfId="5" quotePrefix="1" applyNumberFormat="1" applyFont="1" applyFill="1" applyBorder="1" applyAlignment="1">
      <alignment horizontal="center" vertical="center" wrapText="1"/>
    </xf>
    <xf numFmtId="0" fontId="14" fillId="0" borderId="7" xfId="5" applyFont="1" applyFill="1" applyBorder="1" applyAlignment="1">
      <alignment horizontal="center" vertical="center" wrapText="1"/>
    </xf>
    <xf numFmtId="0" fontId="14" fillId="0" borderId="5" xfId="12" quotePrefix="1" applyFont="1" applyFill="1" applyBorder="1" applyAlignment="1">
      <alignment horizontal="center" vertical="center" wrapText="1"/>
    </xf>
    <xf numFmtId="0" fontId="6" fillId="0" borderId="4" xfId="12" applyFill="1" applyBorder="1"/>
    <xf numFmtId="0" fontId="6" fillId="0" borderId="11" xfId="12" applyFill="1" applyBorder="1"/>
    <xf numFmtId="0" fontId="14" fillId="0" borderId="0" xfId="5" applyFont="1" applyFill="1" applyBorder="1" applyAlignment="1">
      <alignment horizontal="left" vertical="center"/>
    </xf>
    <xf numFmtId="0" fontId="14" fillId="0" borderId="8" xfId="5" applyFont="1" applyFill="1" applyBorder="1" applyAlignment="1">
      <alignment horizontal="left" vertical="center"/>
    </xf>
    <xf numFmtId="0" fontId="14" fillId="0" borderId="1" xfId="5" applyFont="1" applyFill="1" applyBorder="1" applyAlignment="1">
      <alignment horizontal="left"/>
    </xf>
    <xf numFmtId="0" fontId="14" fillId="0" borderId="9" xfId="5" applyFont="1" applyFill="1" applyBorder="1" applyAlignment="1">
      <alignment horizontal="left"/>
    </xf>
    <xf numFmtId="194" fontId="14" fillId="0" borderId="5" xfId="2" applyNumberFormat="1" applyFont="1" applyFill="1" applyBorder="1" applyAlignment="1">
      <alignment horizontal="center" vertical="center"/>
    </xf>
    <xf numFmtId="194" fontId="14" fillId="0" borderId="2" xfId="2" applyNumberFormat="1" applyFont="1" applyFill="1" applyBorder="1" applyAlignment="1">
      <alignment horizontal="center" vertical="center"/>
    </xf>
    <xf numFmtId="194" fontId="14" fillId="0" borderId="6" xfId="2" applyNumberFormat="1" applyFont="1" applyFill="1" applyBorder="1" applyAlignment="1">
      <alignment horizontal="center" vertical="center"/>
    </xf>
    <xf numFmtId="0" fontId="14" fillId="0" borderId="5" xfId="12" applyFont="1" applyFill="1" applyBorder="1" applyAlignment="1">
      <alignment horizontal="center" vertical="center"/>
    </xf>
    <xf numFmtId="0" fontId="14" fillId="0" borderId="2" xfId="12" applyFont="1" applyFill="1" applyBorder="1" applyAlignment="1">
      <alignment horizontal="center" vertical="center"/>
    </xf>
    <xf numFmtId="0" fontId="14" fillId="0" borderId="4" xfId="12" applyFont="1" applyFill="1" applyBorder="1" applyAlignment="1">
      <alignment horizontal="center" vertical="center"/>
    </xf>
    <xf numFmtId="0" fontId="14" fillId="0" borderId="0" xfId="12" applyFont="1" applyFill="1" applyAlignment="1">
      <alignment horizontal="center" vertical="center"/>
    </xf>
    <xf numFmtId="0" fontId="14" fillId="0" borderId="11" xfId="12" applyFont="1" applyFill="1" applyBorder="1" applyAlignment="1">
      <alignment horizontal="center" vertical="center"/>
    </xf>
    <xf numFmtId="0" fontId="14" fillId="0" borderId="1" xfId="12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/>
    </xf>
    <xf numFmtId="0" fontId="14" fillId="0" borderId="8" xfId="5" applyFont="1" applyFill="1" applyBorder="1" applyAlignment="1">
      <alignment horizontal="left"/>
    </xf>
    <xf numFmtId="38" fontId="14" fillId="0" borderId="5" xfId="5" quotePrefix="1" applyNumberFormat="1" applyFont="1" applyFill="1" applyBorder="1" applyAlignment="1">
      <alignment horizontal="center" vertical="center" wrapText="1"/>
    </xf>
    <xf numFmtId="38" fontId="14" fillId="0" borderId="2" xfId="5" applyNumberFormat="1" applyFont="1" applyFill="1" applyBorder="1" applyAlignment="1">
      <alignment horizontal="center" vertical="center" wrapText="1"/>
    </xf>
    <xf numFmtId="38" fontId="14" fillId="0" borderId="6" xfId="5" applyNumberFormat="1" applyFont="1" applyFill="1" applyBorder="1" applyAlignment="1">
      <alignment horizontal="center" vertical="center" wrapText="1"/>
    </xf>
    <xf numFmtId="0" fontId="14" fillId="0" borderId="5" xfId="5" quotePrefix="1" applyFont="1" applyFill="1" applyBorder="1" applyAlignment="1">
      <alignment horizontal="center" vertical="center"/>
    </xf>
    <xf numFmtId="0" fontId="14" fillId="0" borderId="4" xfId="5" applyFont="1" applyFill="1" applyBorder="1" applyAlignment="1">
      <alignment horizontal="center" vertical="center"/>
    </xf>
    <xf numFmtId="0" fontId="14" fillId="0" borderId="0" xfId="5" applyFont="1" applyFill="1" applyAlignment="1">
      <alignment horizontal="center" vertical="center"/>
    </xf>
    <xf numFmtId="0" fontId="14" fillId="0" borderId="11" xfId="5" applyFont="1" applyFill="1" applyBorder="1" applyAlignment="1">
      <alignment horizontal="center" vertical="center"/>
    </xf>
    <xf numFmtId="0" fontId="14" fillId="0" borderId="0" xfId="5" quotePrefix="1" applyFont="1" applyFill="1" applyAlignment="1">
      <alignment horizontal="left" wrapText="1"/>
    </xf>
    <xf numFmtId="0" fontId="6" fillId="0" borderId="2" xfId="5" applyBorder="1" applyAlignment="1">
      <alignment horizontal="center" vertical="center"/>
    </xf>
    <xf numFmtId="0" fontId="6" fillId="0" borderId="4" xfId="5" applyBorder="1" applyAlignment="1">
      <alignment horizontal="center" vertical="center"/>
    </xf>
    <xf numFmtId="0" fontId="6" fillId="0" borderId="0" xfId="5" applyBorder="1" applyAlignment="1">
      <alignment horizontal="center" vertical="center"/>
    </xf>
    <xf numFmtId="0" fontId="6" fillId="0" borderId="11" xfId="5" applyBorder="1" applyAlignment="1">
      <alignment horizontal="center" vertical="center"/>
    </xf>
    <xf numFmtId="0" fontId="6" fillId="0" borderId="1" xfId="5" applyBorder="1" applyAlignment="1">
      <alignment horizontal="center" vertical="center"/>
    </xf>
    <xf numFmtId="0" fontId="14" fillId="0" borderId="0" xfId="5" quotePrefix="1" applyFont="1" applyFill="1" applyAlignment="1">
      <alignment horizontal="left"/>
    </xf>
  </cellXfs>
  <cellStyles count="21">
    <cellStyle name="パーセント 2" xfId="9" xr:uid="{00000000-0005-0000-0000-000000000000}"/>
    <cellStyle name="ハイパーリンク" xfId="1" builtinId="8"/>
    <cellStyle name="桁区切り 2" xfId="2" xr:uid="{00000000-0005-0000-0000-000002000000}"/>
    <cellStyle name="桁区切り 2 2" xfId="3" xr:uid="{00000000-0005-0000-0000-000003000000}"/>
    <cellStyle name="桁区切り 3" xfId="4" xr:uid="{00000000-0005-0000-0000-000004000000}"/>
    <cellStyle name="通貨 2" xfId="8" xr:uid="{00000000-0005-0000-0000-000005000000}"/>
    <cellStyle name="通貨 3" xfId="10" xr:uid="{00000000-0005-0000-0000-000006000000}"/>
    <cellStyle name="標準" xfId="0" builtinId="0"/>
    <cellStyle name="標準 2" xfId="5" xr:uid="{00000000-0005-0000-0000-000008000000}"/>
    <cellStyle name="標準 2 2" xfId="6" xr:uid="{00000000-0005-0000-0000-000009000000}"/>
    <cellStyle name="標準 2 2 2" xfId="12" xr:uid="{00000000-0005-0000-0000-00000A000000}"/>
    <cellStyle name="標準 2 3" xfId="11" xr:uid="{00000000-0005-0000-0000-00000B000000}"/>
    <cellStyle name="標準 3" xfId="7" xr:uid="{00000000-0005-0000-0000-00000C000000}"/>
    <cellStyle name="標準 3 2" xfId="16" xr:uid="{00000000-0005-0000-0000-00000D000000}"/>
    <cellStyle name="標準 4" xfId="17" xr:uid="{00000000-0005-0000-0000-00000E000000}"/>
    <cellStyle name="標準 5" xfId="18" xr:uid="{00000000-0005-0000-0000-00000F000000}"/>
    <cellStyle name="標準 6" xfId="19" xr:uid="{00000000-0005-0000-0000-000010000000}"/>
    <cellStyle name="標準 7" xfId="20" xr:uid="{00000000-0005-0000-0000-000011000000}"/>
    <cellStyle name="標準_改正調票集計" xfId="14" xr:uid="{00000000-0005-0000-0000-000012000000}"/>
    <cellStyle name="標準_原稿ｼｰﾄ" xfId="15" xr:uid="{00000000-0005-0000-0000-000013000000}"/>
    <cellStyle name="未定義" xfId="13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29</xdr:row>
      <xdr:rowOff>0</xdr:rowOff>
    </xdr:from>
    <xdr:to>
      <xdr:col>2</xdr:col>
      <xdr:colOff>9525</xdr:colOff>
      <xdr:row>32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>
          <a:spLocks noChangeShapeType="1"/>
        </xdr:cNvSpPr>
      </xdr:nvSpPr>
      <xdr:spPr bwMode="auto">
        <a:xfrm>
          <a:off x="9525" y="702945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29</xdr:row>
      <xdr:rowOff>0</xdr:rowOff>
    </xdr:from>
    <xdr:to>
      <xdr:col>2</xdr:col>
      <xdr:colOff>9525</xdr:colOff>
      <xdr:row>32</xdr:row>
      <xdr:rowOff>0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>
          <a:spLocks noChangeShapeType="1"/>
        </xdr:cNvSpPr>
      </xdr:nvSpPr>
      <xdr:spPr bwMode="auto">
        <a:xfrm>
          <a:off x="9525" y="702945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29</xdr:row>
      <xdr:rowOff>0</xdr:rowOff>
    </xdr:from>
    <xdr:to>
      <xdr:col>2</xdr:col>
      <xdr:colOff>9525</xdr:colOff>
      <xdr:row>32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>
          <a:spLocks noChangeShapeType="1"/>
        </xdr:cNvSpPr>
      </xdr:nvSpPr>
      <xdr:spPr bwMode="auto">
        <a:xfrm>
          <a:off x="9525" y="702945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ShapeType="1"/>
        </xdr:cNvSpPr>
      </xdr:nvSpPr>
      <xdr:spPr bwMode="auto">
        <a:xfrm>
          <a:off x="9525" y="200025"/>
          <a:ext cx="15335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27</xdr:row>
      <xdr:rowOff>9525</xdr:rowOff>
    </xdr:from>
    <xdr:to>
      <xdr:col>1</xdr:col>
      <xdr:colOff>0</xdr:colOff>
      <xdr:row>30</xdr:row>
      <xdr:rowOff>0</xdr:rowOff>
    </xdr:to>
    <xdr:sp macro="" textlink="">
      <xdr:nvSpPr>
        <xdr:cNvPr id="3" name="Freeform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/>
        </xdr:cNvSpPr>
      </xdr:nvSpPr>
      <xdr:spPr bwMode="auto">
        <a:xfrm>
          <a:off x="9525" y="4410075"/>
          <a:ext cx="1533525" cy="476250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29</xdr:row>
      <xdr:rowOff>9525</xdr:rowOff>
    </xdr:from>
    <xdr:to>
      <xdr:col>1</xdr:col>
      <xdr:colOff>0</xdr:colOff>
      <xdr:row>33</xdr:row>
      <xdr:rowOff>0</xdr:rowOff>
    </xdr:to>
    <xdr:sp macro="" textlink="">
      <xdr:nvSpPr>
        <xdr:cNvPr id="3" name="Freeform 4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/>
        </xdr:cNvSpPr>
      </xdr:nvSpPr>
      <xdr:spPr bwMode="auto">
        <a:xfrm>
          <a:off x="9525" y="4762500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29</xdr:row>
      <xdr:rowOff>9525</xdr:rowOff>
    </xdr:from>
    <xdr:to>
      <xdr:col>1</xdr:col>
      <xdr:colOff>9525</xdr:colOff>
      <xdr:row>33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>
          <a:spLocks noChangeShapeType="1"/>
        </xdr:cNvSpPr>
      </xdr:nvSpPr>
      <xdr:spPr bwMode="auto">
        <a:xfrm>
          <a:off x="19050" y="4762500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29</xdr:row>
      <xdr:rowOff>9525</xdr:rowOff>
    </xdr:from>
    <xdr:to>
      <xdr:col>1</xdr:col>
      <xdr:colOff>0</xdr:colOff>
      <xdr:row>33</xdr:row>
      <xdr:rowOff>0</xdr:rowOff>
    </xdr:to>
    <xdr:sp macro="" textlink="">
      <xdr:nvSpPr>
        <xdr:cNvPr id="6" name="Freeform 7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>
          <a:spLocks/>
        </xdr:cNvSpPr>
      </xdr:nvSpPr>
      <xdr:spPr bwMode="auto">
        <a:xfrm>
          <a:off x="9525" y="4762500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29</xdr:row>
      <xdr:rowOff>9525</xdr:rowOff>
    </xdr:from>
    <xdr:to>
      <xdr:col>1</xdr:col>
      <xdr:colOff>9525</xdr:colOff>
      <xdr:row>33</xdr:row>
      <xdr:rowOff>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>
          <a:spLocks noChangeShapeType="1"/>
        </xdr:cNvSpPr>
      </xdr:nvSpPr>
      <xdr:spPr bwMode="auto">
        <a:xfrm>
          <a:off x="19050" y="4762500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29</xdr:row>
      <xdr:rowOff>9525</xdr:rowOff>
    </xdr:from>
    <xdr:to>
      <xdr:col>1</xdr:col>
      <xdr:colOff>0</xdr:colOff>
      <xdr:row>33</xdr:row>
      <xdr:rowOff>0</xdr:rowOff>
    </xdr:to>
    <xdr:sp macro="" textlink="">
      <xdr:nvSpPr>
        <xdr:cNvPr id="9" name="Freeform 10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SpPr>
          <a:spLocks/>
        </xdr:cNvSpPr>
      </xdr:nvSpPr>
      <xdr:spPr bwMode="auto">
        <a:xfrm>
          <a:off x="9525" y="4762500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29</xdr:row>
      <xdr:rowOff>9525</xdr:rowOff>
    </xdr:from>
    <xdr:to>
      <xdr:col>1</xdr:col>
      <xdr:colOff>9525</xdr:colOff>
      <xdr:row>33</xdr:row>
      <xdr:rowOff>0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SpPr>
          <a:spLocks noChangeShapeType="1"/>
        </xdr:cNvSpPr>
      </xdr:nvSpPr>
      <xdr:spPr bwMode="auto">
        <a:xfrm>
          <a:off x="19050" y="4762500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29</xdr:row>
      <xdr:rowOff>9525</xdr:rowOff>
    </xdr:from>
    <xdr:to>
      <xdr:col>1</xdr:col>
      <xdr:colOff>0</xdr:colOff>
      <xdr:row>33</xdr:row>
      <xdr:rowOff>0</xdr:rowOff>
    </xdr:to>
    <xdr:sp macro="" textlink="">
      <xdr:nvSpPr>
        <xdr:cNvPr id="12" name="Freeform 13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>
          <a:spLocks/>
        </xdr:cNvSpPr>
      </xdr:nvSpPr>
      <xdr:spPr bwMode="auto">
        <a:xfrm>
          <a:off x="9525" y="4762500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29</xdr:row>
      <xdr:rowOff>9525</xdr:rowOff>
    </xdr:from>
    <xdr:to>
      <xdr:col>1</xdr:col>
      <xdr:colOff>9525</xdr:colOff>
      <xdr:row>33</xdr:row>
      <xdr:rowOff>0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SpPr>
          <a:spLocks noChangeShapeType="1"/>
        </xdr:cNvSpPr>
      </xdr:nvSpPr>
      <xdr:spPr bwMode="auto">
        <a:xfrm>
          <a:off x="19050" y="4762500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29</xdr:row>
      <xdr:rowOff>9525</xdr:rowOff>
    </xdr:from>
    <xdr:to>
      <xdr:col>1</xdr:col>
      <xdr:colOff>0</xdr:colOff>
      <xdr:row>33</xdr:row>
      <xdr:rowOff>0</xdr:rowOff>
    </xdr:to>
    <xdr:sp macro="" textlink="">
      <xdr:nvSpPr>
        <xdr:cNvPr id="15" name="Freeform 16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SpPr>
          <a:spLocks/>
        </xdr:cNvSpPr>
      </xdr:nvSpPr>
      <xdr:spPr bwMode="auto">
        <a:xfrm>
          <a:off x="9525" y="4762500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29</xdr:row>
      <xdr:rowOff>9525</xdr:rowOff>
    </xdr:from>
    <xdr:to>
      <xdr:col>1</xdr:col>
      <xdr:colOff>9525</xdr:colOff>
      <xdr:row>33</xdr:row>
      <xdr:rowOff>0</xdr:rowOff>
    </xdr:to>
    <xdr:sp macro="" textlink="">
      <xdr:nvSpPr>
        <xdr:cNvPr id="16" name="Line 17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SpPr>
          <a:spLocks noChangeShapeType="1"/>
        </xdr:cNvSpPr>
      </xdr:nvSpPr>
      <xdr:spPr bwMode="auto">
        <a:xfrm>
          <a:off x="19050" y="4762500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29</xdr:row>
      <xdr:rowOff>9525</xdr:rowOff>
    </xdr:from>
    <xdr:to>
      <xdr:col>1</xdr:col>
      <xdr:colOff>0</xdr:colOff>
      <xdr:row>33</xdr:row>
      <xdr:rowOff>0</xdr:rowOff>
    </xdr:to>
    <xdr:sp macro="" textlink="">
      <xdr:nvSpPr>
        <xdr:cNvPr id="18" name="Freeform 19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SpPr>
          <a:spLocks/>
        </xdr:cNvSpPr>
      </xdr:nvSpPr>
      <xdr:spPr bwMode="auto">
        <a:xfrm>
          <a:off x="9525" y="4762500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29</xdr:row>
      <xdr:rowOff>9525</xdr:rowOff>
    </xdr:from>
    <xdr:to>
      <xdr:col>1</xdr:col>
      <xdr:colOff>9525</xdr:colOff>
      <xdr:row>33</xdr:row>
      <xdr:rowOff>0</xdr:rowOff>
    </xdr:to>
    <xdr:sp macro="" textlink="">
      <xdr:nvSpPr>
        <xdr:cNvPr id="19" name="Line 20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SpPr>
          <a:spLocks noChangeShapeType="1"/>
        </xdr:cNvSpPr>
      </xdr:nvSpPr>
      <xdr:spPr bwMode="auto">
        <a:xfrm>
          <a:off x="19050" y="4762500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0" name="Line 21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29</xdr:row>
      <xdr:rowOff>9525</xdr:rowOff>
    </xdr:from>
    <xdr:to>
      <xdr:col>1</xdr:col>
      <xdr:colOff>0</xdr:colOff>
      <xdr:row>33</xdr:row>
      <xdr:rowOff>0</xdr:rowOff>
    </xdr:to>
    <xdr:sp macro="" textlink="">
      <xdr:nvSpPr>
        <xdr:cNvPr id="21" name="Freeform 22">
          <a:extLst>
            <a:ext uri="{FF2B5EF4-FFF2-40B4-BE49-F238E27FC236}">
              <a16:creationId xmlns:a16="http://schemas.microsoft.com/office/drawing/2014/main" id="{00000000-0008-0000-1500-000015000000}"/>
            </a:ext>
          </a:extLst>
        </xdr:cNvPr>
        <xdr:cNvSpPr>
          <a:spLocks/>
        </xdr:cNvSpPr>
      </xdr:nvSpPr>
      <xdr:spPr bwMode="auto">
        <a:xfrm>
          <a:off x="9525" y="4762500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29</xdr:row>
      <xdr:rowOff>9525</xdr:rowOff>
    </xdr:from>
    <xdr:to>
      <xdr:col>1</xdr:col>
      <xdr:colOff>9525</xdr:colOff>
      <xdr:row>33</xdr:row>
      <xdr:rowOff>0</xdr:rowOff>
    </xdr:to>
    <xdr:sp macro="" textlink="">
      <xdr:nvSpPr>
        <xdr:cNvPr id="22" name="Line 23"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SpPr>
          <a:spLocks noChangeShapeType="1"/>
        </xdr:cNvSpPr>
      </xdr:nvSpPr>
      <xdr:spPr bwMode="auto">
        <a:xfrm>
          <a:off x="19050" y="4762500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3" name="Line 24">
          <a:extLst>
            <a:ext uri="{FF2B5EF4-FFF2-40B4-BE49-F238E27FC236}">
              <a16:creationId xmlns:a16="http://schemas.microsoft.com/office/drawing/2014/main" id="{00000000-0008-0000-1500-000017000000}"/>
            </a:ext>
          </a:extLst>
        </xdr:cNvPr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29</xdr:row>
      <xdr:rowOff>9525</xdr:rowOff>
    </xdr:from>
    <xdr:to>
      <xdr:col>1</xdr:col>
      <xdr:colOff>0</xdr:colOff>
      <xdr:row>33</xdr:row>
      <xdr:rowOff>0</xdr:rowOff>
    </xdr:to>
    <xdr:sp macro="" textlink="">
      <xdr:nvSpPr>
        <xdr:cNvPr id="24" name="Freeform 25">
          <a:extLst>
            <a:ext uri="{FF2B5EF4-FFF2-40B4-BE49-F238E27FC236}">
              <a16:creationId xmlns:a16="http://schemas.microsoft.com/office/drawing/2014/main" id="{00000000-0008-0000-1500-000018000000}"/>
            </a:ext>
          </a:extLst>
        </xdr:cNvPr>
        <xdr:cNvSpPr>
          <a:spLocks/>
        </xdr:cNvSpPr>
      </xdr:nvSpPr>
      <xdr:spPr bwMode="auto">
        <a:xfrm>
          <a:off x="9525" y="4762500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29</xdr:row>
      <xdr:rowOff>9525</xdr:rowOff>
    </xdr:from>
    <xdr:to>
      <xdr:col>1</xdr:col>
      <xdr:colOff>9525</xdr:colOff>
      <xdr:row>33</xdr:row>
      <xdr:rowOff>0</xdr:rowOff>
    </xdr:to>
    <xdr:sp macro="" textlink="">
      <xdr:nvSpPr>
        <xdr:cNvPr id="25" name="Line 26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>
          <a:spLocks noChangeShapeType="1"/>
        </xdr:cNvSpPr>
      </xdr:nvSpPr>
      <xdr:spPr bwMode="auto">
        <a:xfrm>
          <a:off x="19050" y="4762500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6" name="Line 27">
          <a:extLst>
            <a:ext uri="{FF2B5EF4-FFF2-40B4-BE49-F238E27FC236}">
              <a16:creationId xmlns:a16="http://schemas.microsoft.com/office/drawing/2014/main" id="{00000000-0008-0000-1500-00001A000000}"/>
            </a:ext>
          </a:extLst>
        </xdr:cNvPr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29</xdr:row>
      <xdr:rowOff>9525</xdr:rowOff>
    </xdr:from>
    <xdr:to>
      <xdr:col>1</xdr:col>
      <xdr:colOff>0</xdr:colOff>
      <xdr:row>33</xdr:row>
      <xdr:rowOff>0</xdr:rowOff>
    </xdr:to>
    <xdr:sp macro="" textlink="">
      <xdr:nvSpPr>
        <xdr:cNvPr id="27" name="Freeform 28">
          <a:extLst>
            <a:ext uri="{FF2B5EF4-FFF2-40B4-BE49-F238E27FC236}">
              <a16:creationId xmlns:a16="http://schemas.microsoft.com/office/drawing/2014/main" id="{00000000-0008-0000-1500-00001B000000}"/>
            </a:ext>
          </a:extLst>
        </xdr:cNvPr>
        <xdr:cNvSpPr>
          <a:spLocks/>
        </xdr:cNvSpPr>
      </xdr:nvSpPr>
      <xdr:spPr bwMode="auto">
        <a:xfrm>
          <a:off x="9525" y="4762500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29</xdr:row>
      <xdr:rowOff>9525</xdr:rowOff>
    </xdr:from>
    <xdr:to>
      <xdr:col>1</xdr:col>
      <xdr:colOff>9525</xdr:colOff>
      <xdr:row>33</xdr:row>
      <xdr:rowOff>0</xdr:rowOff>
    </xdr:to>
    <xdr:sp macro="" textlink="">
      <xdr:nvSpPr>
        <xdr:cNvPr id="28" name="Line 29">
          <a:extLst>
            <a:ext uri="{FF2B5EF4-FFF2-40B4-BE49-F238E27FC236}">
              <a16:creationId xmlns:a16="http://schemas.microsoft.com/office/drawing/2014/main" id="{00000000-0008-0000-1500-00001C000000}"/>
            </a:ext>
          </a:extLst>
        </xdr:cNvPr>
        <xdr:cNvSpPr>
          <a:spLocks noChangeShapeType="1"/>
        </xdr:cNvSpPr>
      </xdr:nvSpPr>
      <xdr:spPr bwMode="auto">
        <a:xfrm>
          <a:off x="19050" y="4762500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9" name="Line 30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29</xdr:row>
      <xdr:rowOff>9525</xdr:rowOff>
    </xdr:from>
    <xdr:to>
      <xdr:col>1</xdr:col>
      <xdr:colOff>0</xdr:colOff>
      <xdr:row>33</xdr:row>
      <xdr:rowOff>0</xdr:rowOff>
    </xdr:to>
    <xdr:sp macro="" textlink="">
      <xdr:nvSpPr>
        <xdr:cNvPr id="30" name="Freeform 31">
          <a:extLst>
            <a:ext uri="{FF2B5EF4-FFF2-40B4-BE49-F238E27FC236}">
              <a16:creationId xmlns:a16="http://schemas.microsoft.com/office/drawing/2014/main" id="{00000000-0008-0000-1500-00001E000000}"/>
            </a:ext>
          </a:extLst>
        </xdr:cNvPr>
        <xdr:cNvSpPr>
          <a:spLocks/>
        </xdr:cNvSpPr>
      </xdr:nvSpPr>
      <xdr:spPr bwMode="auto">
        <a:xfrm>
          <a:off x="9525" y="4762500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29</xdr:row>
      <xdr:rowOff>9525</xdr:rowOff>
    </xdr:from>
    <xdr:to>
      <xdr:col>1</xdr:col>
      <xdr:colOff>9525</xdr:colOff>
      <xdr:row>33</xdr:row>
      <xdr:rowOff>0</xdr:rowOff>
    </xdr:to>
    <xdr:sp macro="" textlink="">
      <xdr:nvSpPr>
        <xdr:cNvPr id="31" name="Line 32">
          <a:extLst>
            <a:ext uri="{FF2B5EF4-FFF2-40B4-BE49-F238E27FC236}">
              <a16:creationId xmlns:a16="http://schemas.microsoft.com/office/drawing/2014/main" id="{00000000-0008-0000-1500-00001F000000}"/>
            </a:ext>
          </a:extLst>
        </xdr:cNvPr>
        <xdr:cNvSpPr>
          <a:spLocks noChangeShapeType="1"/>
        </xdr:cNvSpPr>
      </xdr:nvSpPr>
      <xdr:spPr bwMode="auto">
        <a:xfrm>
          <a:off x="19050" y="4762500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32" name="Line 33">
          <a:extLst>
            <a:ext uri="{FF2B5EF4-FFF2-40B4-BE49-F238E27FC236}">
              <a16:creationId xmlns:a16="http://schemas.microsoft.com/office/drawing/2014/main" id="{00000000-0008-0000-1500-000020000000}"/>
            </a:ext>
          </a:extLst>
        </xdr:cNvPr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29</xdr:row>
      <xdr:rowOff>9525</xdr:rowOff>
    </xdr:from>
    <xdr:to>
      <xdr:col>1</xdr:col>
      <xdr:colOff>0</xdr:colOff>
      <xdr:row>33</xdr:row>
      <xdr:rowOff>0</xdr:rowOff>
    </xdr:to>
    <xdr:sp macro="" textlink="">
      <xdr:nvSpPr>
        <xdr:cNvPr id="33" name="Freeform 34">
          <a:extLst>
            <a:ext uri="{FF2B5EF4-FFF2-40B4-BE49-F238E27FC236}">
              <a16:creationId xmlns:a16="http://schemas.microsoft.com/office/drawing/2014/main" id="{00000000-0008-0000-1500-000021000000}"/>
            </a:ext>
          </a:extLst>
        </xdr:cNvPr>
        <xdr:cNvSpPr>
          <a:spLocks/>
        </xdr:cNvSpPr>
      </xdr:nvSpPr>
      <xdr:spPr bwMode="auto">
        <a:xfrm>
          <a:off x="9525" y="4762500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29</xdr:row>
      <xdr:rowOff>9525</xdr:rowOff>
    </xdr:from>
    <xdr:to>
      <xdr:col>1</xdr:col>
      <xdr:colOff>9525</xdr:colOff>
      <xdr:row>33</xdr:row>
      <xdr:rowOff>0</xdr:rowOff>
    </xdr:to>
    <xdr:sp macro="" textlink="">
      <xdr:nvSpPr>
        <xdr:cNvPr id="34" name="Line 35">
          <a:extLst>
            <a:ext uri="{FF2B5EF4-FFF2-40B4-BE49-F238E27FC236}">
              <a16:creationId xmlns:a16="http://schemas.microsoft.com/office/drawing/2014/main" id="{00000000-0008-0000-1500-000022000000}"/>
            </a:ext>
          </a:extLst>
        </xdr:cNvPr>
        <xdr:cNvSpPr>
          <a:spLocks noChangeShapeType="1"/>
        </xdr:cNvSpPr>
      </xdr:nvSpPr>
      <xdr:spPr bwMode="auto">
        <a:xfrm>
          <a:off x="19050" y="4762500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38"/>
  <sheetViews>
    <sheetView tabSelected="1" zoomScale="80" zoomScaleNormal="80" zoomScaleSheetLayoutView="100" workbookViewId="0"/>
  </sheetViews>
  <sheetFormatPr defaultColWidth="9" defaultRowHeight="13.3" x14ac:dyDescent="0.25"/>
  <cols>
    <col min="1" max="1" width="2" style="1" customWidth="1"/>
    <col min="2" max="5" width="3" style="1" customWidth="1"/>
    <col min="6" max="10" width="3.84375" style="1" customWidth="1"/>
    <col min="11" max="16384" width="9" style="1"/>
  </cols>
  <sheetData>
    <row r="1" spans="2:24" ht="31.5" customHeight="1" x14ac:dyDescent="0.25">
      <c r="B1" s="8" t="s">
        <v>795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2"/>
      <c r="R1" s="2"/>
      <c r="S1" s="2"/>
      <c r="T1" s="2"/>
      <c r="U1" s="2"/>
      <c r="V1" s="2"/>
      <c r="W1" s="2"/>
      <c r="X1" s="2"/>
    </row>
    <row r="2" spans="2:24" ht="14.15" x14ac:dyDescent="0.25">
      <c r="B2" s="10" t="s">
        <v>6</v>
      </c>
    </row>
    <row r="3" spans="2:24" ht="22.5" customHeight="1" x14ac:dyDescent="0.25">
      <c r="B3" s="3" t="s">
        <v>7</v>
      </c>
    </row>
    <row r="4" spans="2:24" s="4" customFormat="1" ht="14.15" x14ac:dyDescent="0.25">
      <c r="C4" s="4" t="s">
        <v>8</v>
      </c>
    </row>
    <row r="5" spans="2:24" s="4" customFormat="1" ht="14.15" x14ac:dyDescent="0.25">
      <c r="D5" s="5" t="s">
        <v>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24" s="4" customFormat="1" ht="14.15" x14ac:dyDescent="0.25">
      <c r="D6" s="5" t="s">
        <v>5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24" s="4" customFormat="1" ht="14.15" x14ac:dyDescent="0.25">
      <c r="D7" s="5" t="s">
        <v>67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24" s="4" customFormat="1" ht="14.15" x14ac:dyDescent="0.25">
      <c r="D8" s="5" t="s">
        <v>794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spans="2:24" s="4" customFormat="1" ht="14.15" x14ac:dyDescent="0.25">
      <c r="C9" s="4" t="s">
        <v>10</v>
      </c>
    </row>
    <row r="10" spans="2:24" s="4" customFormat="1" ht="14.15" x14ac:dyDescent="0.25">
      <c r="D10" s="4" t="s">
        <v>0</v>
      </c>
    </row>
    <row r="11" spans="2:24" s="4" customFormat="1" ht="14.15" x14ac:dyDescent="0.25">
      <c r="E11" s="22" t="s">
        <v>796</v>
      </c>
      <c r="F11" s="5"/>
      <c r="G11" s="5"/>
      <c r="H11" s="5"/>
      <c r="I11" s="5"/>
      <c r="J11" s="5"/>
      <c r="K11" s="5"/>
    </row>
    <row r="12" spans="2:24" s="4" customFormat="1" ht="14.15" x14ac:dyDescent="0.25">
      <c r="E12" s="22" t="s">
        <v>797</v>
      </c>
      <c r="F12" s="5"/>
      <c r="G12" s="5"/>
      <c r="H12" s="5"/>
      <c r="I12" s="5"/>
      <c r="J12" s="5"/>
      <c r="K12" s="5"/>
    </row>
    <row r="13" spans="2:24" s="4" customFormat="1" ht="14.15" x14ac:dyDescent="0.25">
      <c r="D13" s="4" t="s">
        <v>4</v>
      </c>
    </row>
    <row r="14" spans="2:24" s="4" customFormat="1" ht="14.15" x14ac:dyDescent="0.25">
      <c r="E14" s="5" t="s">
        <v>798</v>
      </c>
      <c r="F14" s="5"/>
      <c r="G14" s="5"/>
      <c r="H14" s="5"/>
      <c r="I14" s="5"/>
      <c r="J14" s="5"/>
      <c r="K14" s="5"/>
    </row>
    <row r="15" spans="2:24" s="4" customFormat="1" ht="14.15" x14ac:dyDescent="0.25">
      <c r="E15" s="5" t="s">
        <v>799</v>
      </c>
      <c r="F15" s="5"/>
      <c r="G15" s="5"/>
      <c r="H15" s="5"/>
      <c r="I15" s="5"/>
      <c r="J15" s="5"/>
      <c r="K15" s="5"/>
    </row>
    <row r="16" spans="2:24" s="4" customFormat="1" ht="14.15" x14ac:dyDescent="0.25">
      <c r="D16" s="5" t="s">
        <v>793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778"/>
    </row>
    <row r="17" spans="2:25" s="4" customFormat="1" ht="14.15" x14ac:dyDescent="0.25">
      <c r="D17" s="4" t="s">
        <v>3</v>
      </c>
    </row>
    <row r="18" spans="2:25" s="4" customFormat="1" ht="14.15" x14ac:dyDescent="0.25">
      <c r="D18" s="6"/>
      <c r="E18" s="5" t="s">
        <v>1</v>
      </c>
      <c r="F18" s="5"/>
      <c r="G18" s="5"/>
      <c r="H18" s="5"/>
      <c r="I18" s="5"/>
      <c r="J18" s="5"/>
      <c r="K18" s="5"/>
    </row>
    <row r="19" spans="2:25" s="4" customFormat="1" ht="14.15" x14ac:dyDescent="0.25">
      <c r="D19" s="6"/>
      <c r="E19" s="23" t="s">
        <v>207</v>
      </c>
      <c r="F19" s="5"/>
      <c r="G19" s="5"/>
      <c r="H19" s="5"/>
      <c r="I19" s="5"/>
      <c r="J19" s="5"/>
      <c r="K19" s="5"/>
      <c r="L19" s="5"/>
      <c r="M19" s="5"/>
      <c r="N19" s="5"/>
    </row>
    <row r="20" spans="2:25" s="4" customFormat="1" ht="14.15" x14ac:dyDescent="0.25">
      <c r="D20" s="6"/>
      <c r="E20" s="5" t="s">
        <v>2</v>
      </c>
      <c r="F20" s="5"/>
      <c r="G20" s="5"/>
      <c r="H20" s="5"/>
      <c r="I20" s="5"/>
      <c r="J20" s="5"/>
      <c r="K20" s="5"/>
    </row>
    <row r="21" spans="2:25" s="4" customFormat="1" ht="14.15" x14ac:dyDescent="0.25">
      <c r="D21" s="6"/>
      <c r="E21" s="5" t="s">
        <v>206</v>
      </c>
      <c r="F21" s="5"/>
      <c r="G21" s="5"/>
      <c r="H21" s="5"/>
      <c r="I21" s="5"/>
      <c r="J21" s="5"/>
      <c r="K21" s="5"/>
      <c r="L21" s="5"/>
      <c r="M21" s="5"/>
      <c r="N21" s="5"/>
    </row>
    <row r="22" spans="2:25" s="4" customFormat="1" ht="14.15" x14ac:dyDescent="0.25">
      <c r="D22" s="824" t="s">
        <v>578</v>
      </c>
      <c r="E22" s="828"/>
      <c r="F22" s="828"/>
      <c r="G22" s="828"/>
      <c r="H22" s="828"/>
      <c r="I22" s="828"/>
      <c r="J22" s="828"/>
      <c r="K22" s="828"/>
      <c r="L22" s="828"/>
      <c r="M22" s="828"/>
      <c r="N22" s="828"/>
      <c r="O22" s="828"/>
      <c r="P22" s="828"/>
      <c r="Q22" s="828"/>
    </row>
    <row r="23" spans="2:25" s="4" customFormat="1" ht="14.15" x14ac:dyDescent="0.25">
      <c r="D23" s="824" t="s">
        <v>791</v>
      </c>
      <c r="E23" s="824"/>
      <c r="F23" s="824"/>
      <c r="G23" s="824"/>
      <c r="H23" s="824"/>
      <c r="I23" s="824"/>
      <c r="J23" s="824"/>
      <c r="K23" s="824"/>
      <c r="L23" s="824"/>
      <c r="M23" s="824"/>
      <c r="N23" s="824"/>
      <c r="O23" s="824"/>
      <c r="P23" s="824"/>
      <c r="Q23" s="824"/>
      <c r="R23" s="824"/>
      <c r="S23" s="824"/>
      <c r="T23" s="824"/>
      <c r="U23" s="824"/>
      <c r="V23" s="824"/>
      <c r="W23" s="824"/>
      <c r="X23" s="824"/>
      <c r="Y23" s="824"/>
    </row>
    <row r="24" spans="2:25" s="4" customFormat="1" ht="14.15" x14ac:dyDescent="0.25">
      <c r="D24" s="5" t="s">
        <v>792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6" spans="2:25" ht="14.15" x14ac:dyDescent="0.25">
      <c r="B26" s="7" t="s">
        <v>577</v>
      </c>
    </row>
    <row r="27" spans="2:25" ht="14.15" x14ac:dyDescent="0.25">
      <c r="B27" s="4"/>
      <c r="C27" s="23" t="s">
        <v>68</v>
      </c>
      <c r="D27" s="5"/>
      <c r="E27" s="5"/>
      <c r="F27" s="5"/>
      <c r="G27" s="5"/>
      <c r="H27" s="5"/>
      <c r="I27" s="5"/>
      <c r="J27" s="5"/>
      <c r="K27" s="5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5" ht="14.15" x14ac:dyDescent="0.25">
      <c r="B28" s="4"/>
      <c r="C28" s="5" t="s">
        <v>11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  <c r="R28" s="4"/>
      <c r="S28" s="4"/>
      <c r="T28" s="4"/>
      <c r="U28" s="4"/>
    </row>
    <row r="29" spans="2:25" ht="14.15" x14ac:dyDescent="0.25">
      <c r="B29" s="4"/>
      <c r="C29" s="4" t="s">
        <v>803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5" ht="14.15" x14ac:dyDescent="0.25">
      <c r="B30" s="4"/>
      <c r="C30" s="4"/>
      <c r="D30" s="5" t="s">
        <v>579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2:25" ht="14.15" x14ac:dyDescent="0.25">
      <c r="B31" s="4"/>
      <c r="C31" s="4"/>
      <c r="D31" s="5" t="s">
        <v>580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  <c r="Q31" s="4"/>
      <c r="R31" s="4"/>
      <c r="S31" s="4"/>
      <c r="T31" s="4"/>
      <c r="U31" s="4"/>
    </row>
    <row r="32" spans="2:25" ht="14.15" x14ac:dyDescent="0.25">
      <c r="B32" s="4"/>
      <c r="C32" s="4"/>
      <c r="D32" s="5" t="s">
        <v>806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2:24" ht="14.15" x14ac:dyDescent="0.25">
      <c r="B33" s="4"/>
      <c r="C33" s="4"/>
      <c r="D33" s="5" t="s">
        <v>800</v>
      </c>
      <c r="E33" s="824"/>
      <c r="F33" s="824"/>
      <c r="G33" s="824"/>
      <c r="H33" s="824"/>
      <c r="I33" s="824"/>
      <c r="J33" s="824"/>
      <c r="K33" s="824"/>
      <c r="L33" s="824"/>
      <c r="M33" s="824"/>
      <c r="N33" s="824"/>
      <c r="O33" s="824"/>
      <c r="P33" s="824"/>
      <c r="Q33" s="824"/>
      <c r="R33" s="824"/>
      <c r="S33" s="824"/>
      <c r="T33" s="824"/>
      <c r="U33" s="824"/>
      <c r="V33" s="824"/>
      <c r="W33" s="5"/>
      <c r="X33" s="5"/>
    </row>
    <row r="34" spans="2:24" ht="14.15" x14ac:dyDescent="0.25">
      <c r="B34" s="4"/>
      <c r="C34" s="4"/>
      <c r="D34" s="5" t="s">
        <v>801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4"/>
      <c r="U34" s="4"/>
    </row>
    <row r="35" spans="2:24" ht="14.15" x14ac:dyDescent="0.25">
      <c r="B35" s="4"/>
      <c r="C35" s="4"/>
      <c r="D35" s="5" t="s">
        <v>802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4"/>
      <c r="U35" s="4"/>
    </row>
    <row r="36" spans="2:24" ht="14.15" x14ac:dyDescent="0.25">
      <c r="B36" s="4"/>
      <c r="C36" s="4"/>
      <c r="D36" s="824" t="s">
        <v>804</v>
      </c>
      <c r="E36" s="824"/>
      <c r="F36" s="824"/>
      <c r="G36" s="824"/>
      <c r="H36" s="824"/>
      <c r="I36" s="824"/>
      <c r="J36" s="824"/>
      <c r="K36" s="824"/>
      <c r="L36" s="824"/>
      <c r="M36" s="824"/>
      <c r="N36" s="824"/>
      <c r="O36" s="824"/>
      <c r="P36" s="824"/>
      <c r="Q36" s="824"/>
      <c r="R36" s="824"/>
      <c r="S36" s="824"/>
      <c r="T36" s="824"/>
      <c r="U36" s="824"/>
      <c r="V36" s="5"/>
      <c r="W36" s="5"/>
    </row>
    <row r="37" spans="2:24" ht="14.15" x14ac:dyDescent="0.25">
      <c r="B37" s="4"/>
      <c r="C37" s="4"/>
      <c r="D37" s="824" t="s">
        <v>805</v>
      </c>
      <c r="E37" s="824"/>
      <c r="F37" s="824"/>
      <c r="G37" s="824"/>
      <c r="H37" s="824"/>
      <c r="I37" s="824"/>
      <c r="J37" s="824"/>
      <c r="K37" s="824"/>
      <c r="L37" s="824"/>
      <c r="M37" s="824"/>
      <c r="N37" s="824"/>
      <c r="O37" s="824"/>
      <c r="P37" s="824"/>
      <c r="Q37" s="824"/>
      <c r="R37" s="824"/>
      <c r="S37" s="824"/>
      <c r="T37" s="824"/>
      <c r="U37" s="824"/>
      <c r="V37" s="824"/>
      <c r="W37" s="824"/>
    </row>
    <row r="38" spans="2:24" ht="14.15" x14ac:dyDescent="0.25"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4"/>
      <c r="U38" s="4"/>
    </row>
  </sheetData>
  <phoneticPr fontId="9"/>
  <hyperlinks>
    <hyperlink ref="D5:O5" location="'１（１）原油地域別、国別輸入'!A1" display="（１）原油地域別、国別輸入 / Import of Crude Oil by Area and Country" xr:uid="{00000000-0004-0000-0000-000000000000}"/>
    <hyperlink ref="D6:N6" location="'Ⅱ－２(2)原油油種別輸入'!A1" display="（２）原油油種別輸入 / Import by Kind of Crude Oil" xr:uid="{00000000-0004-0000-0000-000001000000}"/>
    <hyperlink ref="D7:O7" location="'Ⅱ－２(3)非精製用出荷内訳'!A1" display="（３）非精製用出荷内訳 / Shipment of Crude Oil for non-Refining" xr:uid="{00000000-0004-0000-0000-000002000000}"/>
    <hyperlink ref="E11:K11" location="'２（１）①石油製品需給総括暦年'!A1" display="　①平成25年 / (C.Y.2013)" xr:uid="{00000000-0004-0000-0000-000003000000}"/>
    <hyperlink ref="E12:K12" location="'２（１）②石油製品需給総括年度'!A1" display="　②平成25年度 / (F.Y.2013)" xr:uid="{00000000-0004-0000-0000-000004000000}"/>
    <hyperlink ref="E14:K14" location="'２（２）①製造業者・輸入業者受払暦年'!A1" display="　①平成25年 / (C.Y.2013)" xr:uid="{00000000-0004-0000-0000-000005000000}"/>
    <hyperlink ref="E15:K15" location="'２（２）②製造業者・輸入業者受払年度'!A1" display="　②平成25年度 / (F.Y.2013)" xr:uid="{00000000-0004-0000-0000-000006000000}"/>
    <hyperlink ref="D16:P16" location="'２（３）石油製品国内向月別販売'!A1" display="（３）石油製品国内向月別販売 / Domestic Sales of Petroleum Products by Month " xr:uid="{00000000-0004-0000-0000-000007000000}"/>
    <hyperlink ref="E18:K18" location="'２（４）①石油製品月別輸入'!A1" display="①月別輸入 / Import by Month" xr:uid="{00000000-0004-0000-0000-000008000000}"/>
    <hyperlink ref="E19:N19" location="'２（４）②石油製品国・地域別月別輸入'!A1" display="②国・地域別月別輸入 / Monthly Import by Area and Country" xr:uid="{00000000-0004-0000-0000-000009000000}"/>
    <hyperlink ref="E20:K20" location="'２（４）③石油製品月別輸出'!A1" display="③月別輸出 / Export by Month" xr:uid="{00000000-0004-0000-0000-00000A000000}"/>
    <hyperlink ref="E21:N21" location="'２（４）④石油製品国・地域別月別輸出'!A1" display="④国・地域別月別輸出 / Monthly Export by Area and Country" xr:uid="{00000000-0004-0000-0000-00000B000000}"/>
    <hyperlink ref="D24:Y24" location="'２（７）品種別、月別消費者・販売業者向販売及び在庫内訳'!A1" display="（７）製造業者・輸入業者品種別、月別消費者・販売業者向販売及び在庫内訳 /Monthly Inventory and Sales to Consumers, Wholesalers and Retailers by Manufacturers and Importers " xr:uid="{00000000-0004-0000-0000-00000C000000}"/>
    <hyperlink ref="C28:P28" location="'参考資料１、２備蓄量推移、輸入価格推移'!A25" display="２．石油輸入価格推移 / Customs Clearance Prices of Crude Oil and Petroleum Products(CIF)" xr:uid="{00000000-0004-0000-0000-00000D000000}"/>
    <hyperlink ref="D30:U30" location="'参考資料３（１）（２）'!A1" display="（１）契約期間別原油月別輸入、ＣＩＦ総額、平均ＡＰＩ及び平均硫黄分 /Crude Oil Import, Value（C.I.F）,Average API and Average Sulfur by Month and Contract" xr:uid="{00000000-0004-0000-0000-00000E000000}"/>
    <hyperlink ref="D31:N31" location="'参考資料３（１）（２）'!L42" display="（２）供給者区分別原油月別輸入 / Crude Oil Import by Month and Supplier" xr:uid="{00000000-0004-0000-0000-00000F000000}"/>
    <hyperlink ref="D32:V32" location="'参考資料３（３）（４）'!A1" display="（３）国別、契約期間別原油輸入、平均ＡＰＩ及び平均硫黄分（平成25年） / Crude Oil Import, Average API and Average Sulfur by Country and Contract(C.Y.2013)" xr:uid="{00000000-0004-0000-0000-000010000000}"/>
    <hyperlink ref="D34:Q34" location="'参考資料３（５）（６）'!A1" display="（５）国別、契約期間別ＣＩＦ総額（平成25年） / Imported Crude Oil Value(CIF) by Country and Contract(C.Y.2013)" xr:uid="{00000000-0004-0000-0000-000011000000}"/>
    <hyperlink ref="D35:R35" location="'参考資料３（５）（６）'!A27" display="（６）原油国別、契約期間別、ＣＩＦ総額（令和2年度） / Import of  Crude Oil Value(CIF) by Country and Contract(Ｆ.Y.2020)" xr:uid="{00000000-0004-0000-0000-000012000000}"/>
    <hyperlink ref="D5" location="'１（１）原油地域別、国別輸入'!A1" display="（１）原油地域別、国別輸入 / Import of Crude Oil by Area and Country" xr:uid="{00000000-0004-0000-0000-000013000000}"/>
    <hyperlink ref="D6:O6" location="'１（２）原油油種別輸入'!A1" display="（２）原油油種別輸入 / Import by Kind of Crude Oil" xr:uid="{00000000-0004-0000-0000-000014000000}"/>
    <hyperlink ref="D7:P7" location="'１（３）非精製用出荷内訳'!A1" display="（３）非精製用出荷内訳 / Shipment of Crude Oil for non-Refining" xr:uid="{00000000-0004-0000-0000-000015000000}"/>
    <hyperlink ref="D8:N8" location="'１（４）原油処理及び原油在庫'!A1" display="（４）原油処理及び原油在庫 / Crude Oil Processing and Inventory " xr:uid="{00000000-0004-0000-0000-000016000000}"/>
    <hyperlink ref="C27:K27" location="'参考資料１、２備蓄量推移、輸入価格推移'!A1" display="１．石油備蓄量推移 / Changes in Oil Stock" xr:uid="{00000000-0004-0000-0000-000017000000}"/>
    <hyperlink ref="E19" location="'２（４）②石油製品国・地域別月別輸入'!A1" display="②国・地域別月別輸入 / Monthly Import by Area and Country" xr:uid="{00000000-0004-0000-0000-000018000000}"/>
    <hyperlink ref="E21" location="'２（４）④石油製品国・地域別月別輸出'!A1" display="④国・地域別月別輸出 / Monthly Export by Area and Country" xr:uid="{00000000-0004-0000-0000-000019000000}"/>
    <hyperlink ref="D33" location="'参考資料３（３）（４）'!A28" display="（４）原油国別、契約期間別輸入、平均ＡＰＩ度及び平均硫黄分（令和2年度） / Import of Crude Oil, Average API　gravity and Average Sulfur by Country and Contract(F.Y.2020)" xr:uid="{00000000-0004-0000-0000-00001A000000}"/>
    <hyperlink ref="D22" location="'２（５）石油製品月別業態別在庫'!A1" display="（５）石油製品月別業態別在庫 / Monthly Inventory of Petroleum Products by Type of Business" xr:uid="{00000000-0004-0000-0000-00001B000000}"/>
    <hyperlink ref="D23" location="'２（６）製造業者・輸入業者月別消費者、販売業者向販売'!A1" display="（６）石油製品製造業者・輸入業者月別消費者･販売業者向販売 / Monthly Sales to Consumers, Wholesalers and Retailers of Petroleum Products by Manufacturers and Importers    " xr:uid="{00000000-0004-0000-0000-00001C000000}"/>
    <hyperlink ref="D23:X23" location="'２（６）製造業者・輸入業者月別消費者、販売業者向販売'!A1" display="（６）石油製品製造業者・輸入業者月別消費者･販売業者向販売 / Monthly Sales to Consumers, Wholesalers and Retailers of Petroleum Products by Manufacturers and Importers    " xr:uid="{00000000-0004-0000-0000-00001D000000}"/>
    <hyperlink ref="D22:Q22" location="'２（５）石油製品月別業態別在庫'!A1" display="（５）石油製品月別業態別在庫 / Monthly Inventory of Petroleum Products by Type of Business" xr:uid="{00000000-0004-0000-0000-00001E000000}"/>
    <hyperlink ref="D24" location="'２（７）品種別、月別消費者・販売業者向販売及び在庫内訳'!A1" display="（７）製造業者・輸入業者品種別、月別消費者・販売業者向販売及び在庫内訳 /Monthly Inventory and Sales to Consumers, Wholesalers and Retailers by Manufacturers and Importers " xr:uid="{00000000-0004-0000-0000-00001F000000}"/>
    <hyperlink ref="D30:W30" location="'参考資料３（１）（２）'!A1" display="（１）契約期間別原油月別輸入、ＣＩＦ総額、平均ＡＰＩ度及び平均硫黄分 / Crude Oil Import, Value（CIF）,Average API　gravity and Average Sulfur by Month and Contract" xr:uid="{00000000-0004-0000-0000-000020000000}"/>
    <hyperlink ref="D31:O31" location="'参考資料３（１）（２）'!L42" display="（２）供給者区分別原油月別輸入 / Crude Oil Import by Month and Supplier" xr:uid="{00000000-0004-0000-0000-000021000000}"/>
    <hyperlink ref="D32:X32" location="'参考資料３（３）（４）'!A1" display="（３）国別、契約期間別原油輸入、平均ＡＰＩ度及び平均硫黄分（平成29年） / Crude Oil Import, Average API　gravity and Average Sulfur by Country and Contract(C.Y.2017)" xr:uid="{00000000-0004-0000-0000-000022000000}"/>
    <hyperlink ref="D34:R34" location="'参考資料３（５）（６）'!A1" display="（５）国別、契約期間別ＣＩＦ総額（平成29年） / Imported Crude Oil Value(CIF) by Country and Contract(C.Y.2017)" xr:uid="{00000000-0004-0000-0000-000023000000}"/>
    <hyperlink ref="D35" location="'参考資料３（５）（６）'!A27" display="（６）原油国別、契約期間別、ＣＩＦ総額（令和2年度） / Import of  Crude Oil Value(CIF) by Country and Contract(Ｆ.Y.2020)" xr:uid="{00000000-0004-0000-0000-000024000000}"/>
    <hyperlink ref="D33:X33" location="'参考資料３（３）（４）'!A28" display="（４）原油国別、契約期間別輸入、平均ＡＰＩ度及び平均硫黄分（令和2年度） / Import of Crude Oil, Average API　gravity and Average Sulfur by Country and Contract(F.Y.2020)" xr:uid="{00000000-0004-0000-0000-000025000000}"/>
    <hyperlink ref="D35:S35" location="'参考資料３（５）（６）'!A27" display="（６）原油国別、契約期間別、ＣＩＦ総額（令和2年度） / Import of  Crude Oil Value(CIF) by Country and Contract(Ｆ.Y.2020)" xr:uid="{00000000-0004-0000-0000-000026000000}"/>
    <hyperlink ref="Y23" location="'２（６）製造業者・輸入業者月別消費者、販売業者向販売'!A1" display="（６）石油製品製造業者・輸入業者月別消費者･販売業者向販売 / Monthly Sales to Consumers, Wholesalers and Retailers of Petroleum Products by Manufacturers and Importers    " xr:uid="{00000000-0004-0000-0000-000027000000}"/>
    <hyperlink ref="S34" location="'参考資料３（５）（６）'!A1" display="（５）国別、契約期間別ＣＩＦ総額（平成29年） / Imported Crude Oil Value(CIF) by Country and Contract(C.Y.2017)" xr:uid="{00000000-0004-0000-0000-000028000000}"/>
    <hyperlink ref="X30" location="'参考資料３（１）（２）'!A1" display="（１）契約期間別原油月別輸入、ＣＩＦ総額、平均ＡＰＩ度及び平均硫黄分 / Crude Oil Import, Value（CIF）,Average API　gravity and Average Sulfur by Month and Contract" xr:uid="{00000000-0004-0000-0000-000029000000}"/>
    <hyperlink ref="D36:W36" location="'参考資料３（７）（８）'!A1" display="（７）原油国別船積数量、FOB、運賃総額及び保険料総額（令和2年） / Import of Crude Oil, Shipped Quantity,FOB,Freight and Insurance by Country (C.Y.2020)" xr:uid="{00000000-0004-0000-0000-00002A000000}"/>
    <hyperlink ref="D37:W37" location="'参考資料３（７）（８）'!A28" display="（８）原油国別船積数量、FOB、運賃総額及び保険料総額（令和2年度） /Import of Crude Oil, Shipped Quantity,FOB,Freight and Insurance by Country (F.Y.2020)" xr:uid="{00000000-0004-0000-0000-00002B000000}"/>
    <hyperlink ref="D37" location="'参考資料３（７）（８）'!A28" display="（８）原油国別船積数量、FOB、運賃総額及び保険料総額（令和2年度） /Import of Crude Oil, Shipped Quantity,FOB,Freight and Insurance by Country (F.Y.2020)" xr:uid="{00000000-0004-0000-0000-00002C000000}"/>
    <hyperlink ref="D33:T33" location="'参考資料３（３）（４）'!A28" display="（４）原油国別、契約期間別輸入、平均ＡＰＩ度及び平均硫黄分（令和2年度） / Import of Crude Oil, Average API　gravity and Average Sulfur by Country and Contract(F.Y.2020)" xr:uid="{00000000-0004-0000-0000-00002D000000}"/>
    <hyperlink ref="D37:V37" location="'参考資料３（７）（８）'!A28" display="（８）原油国別船積数量、FOB、運賃総額及び保険料総額（令和2年度） /Import of Crude Oil, Shipped Quantity,FOB,Freight and Insurance by Country (F.Y.2020)" xr:uid="{00000000-0004-0000-0000-00002E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colBreaks count="1" manualBreakCount="1">
    <brk id="2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41"/>
  <sheetViews>
    <sheetView view="pageBreakPreview" zoomScale="89" zoomScaleNormal="70" zoomScaleSheetLayoutView="89" workbookViewId="0"/>
  </sheetViews>
  <sheetFormatPr defaultColWidth="9" defaultRowHeight="13.3" x14ac:dyDescent="0.25"/>
  <cols>
    <col min="1" max="1" width="3.3828125" style="252" customWidth="1"/>
    <col min="2" max="2" width="3.23046875" style="252" customWidth="1"/>
    <col min="3" max="3" width="6.15234375" style="252" customWidth="1"/>
    <col min="4" max="4" width="0.84375" style="252" customWidth="1"/>
    <col min="5" max="5" width="9.23046875" style="252" customWidth="1"/>
    <col min="6" max="11" width="8.3828125" style="252" customWidth="1"/>
    <col min="12" max="12" width="8.15234375" style="252" customWidth="1"/>
    <col min="13" max="17" width="8.3828125" style="252" customWidth="1"/>
    <col min="18" max="18" width="9.84375" style="252" customWidth="1"/>
    <col min="19" max="20" width="8.84375" style="252" customWidth="1"/>
    <col min="21" max="21" width="9.23046875" style="252" customWidth="1"/>
    <col min="22" max="22" width="8.23046875" style="252" customWidth="1"/>
    <col min="23" max="23" width="2.61328125" style="253" customWidth="1"/>
    <col min="24" max="24" width="6.84375" style="252" customWidth="1"/>
    <col min="25" max="16384" width="9" style="252"/>
  </cols>
  <sheetData>
    <row r="1" spans="1:24" ht="16.5" customHeight="1" x14ac:dyDescent="0.3">
      <c r="F1" s="375"/>
      <c r="H1" s="374"/>
      <c r="I1" s="373"/>
      <c r="J1" s="373"/>
      <c r="K1" s="373"/>
      <c r="L1" s="373"/>
      <c r="M1" s="373"/>
      <c r="N1" s="373"/>
      <c r="O1" s="373"/>
      <c r="P1" s="373"/>
      <c r="Q1" s="373"/>
      <c r="S1" s="966"/>
      <c r="W1" s="252"/>
    </row>
    <row r="2" spans="1:24" s="368" customFormat="1" ht="16.5" customHeight="1" x14ac:dyDescent="0.25">
      <c r="Q2" s="372"/>
      <c r="S2" s="371"/>
      <c r="T2" s="371"/>
      <c r="W2" s="370"/>
      <c r="X2" s="369"/>
    </row>
    <row r="3" spans="1:24" s="200" customFormat="1" ht="16.5" customHeight="1" x14ac:dyDescent="0.25">
      <c r="A3" s="367" t="s">
        <v>694</v>
      </c>
      <c r="B3" s="967"/>
      <c r="C3" s="967"/>
      <c r="D3" s="967"/>
      <c r="E3" s="365"/>
      <c r="F3" s="968"/>
      <c r="G3" s="365"/>
      <c r="H3" s="365"/>
      <c r="I3" s="969"/>
      <c r="J3" s="969"/>
      <c r="K3" s="365"/>
      <c r="L3" s="365"/>
      <c r="M3" s="365"/>
      <c r="N3" s="366"/>
      <c r="O3" s="365"/>
      <c r="P3" s="365"/>
      <c r="Q3" s="970"/>
      <c r="R3" s="971"/>
      <c r="S3" s="922"/>
      <c r="T3" s="922"/>
      <c r="U3" s="174" t="s">
        <v>1054</v>
      </c>
      <c r="V3" s="365"/>
      <c r="W3" s="364"/>
    </row>
    <row r="4" spans="1:24" s="973" customFormat="1" ht="22" customHeight="1" x14ac:dyDescent="0.2">
      <c r="A4" s="870"/>
      <c r="B4" s="870"/>
      <c r="C4" s="870"/>
      <c r="D4" s="871"/>
      <c r="E4" s="926"/>
      <c r="F4" s="240"/>
      <c r="G4" s="240"/>
      <c r="H4" s="240"/>
      <c r="I4" s="240"/>
      <c r="J4" s="240"/>
      <c r="K4" s="240"/>
      <c r="L4" s="240"/>
      <c r="M4" s="239"/>
      <c r="N4" s="238"/>
      <c r="O4" s="237"/>
      <c r="P4" s="237"/>
      <c r="Q4" s="237"/>
      <c r="R4" s="237"/>
      <c r="S4" s="236"/>
      <c r="T4" s="292"/>
      <c r="U4" s="363"/>
      <c r="V4" s="1078" t="s">
        <v>1055</v>
      </c>
      <c r="W4" s="336"/>
      <c r="X4" s="972"/>
    </row>
    <row r="5" spans="1:24" s="973" customFormat="1" ht="22" customHeight="1" x14ac:dyDescent="0.2">
      <c r="A5" s="1066" t="s">
        <v>1056</v>
      </c>
      <c r="B5" s="1066"/>
      <c r="C5" s="1066"/>
      <c r="D5" s="1067"/>
      <c r="E5" s="228" t="s">
        <v>270</v>
      </c>
      <c r="F5" s="223" t="s">
        <v>1057</v>
      </c>
      <c r="G5" s="223" t="s">
        <v>1058</v>
      </c>
      <c r="H5" s="223" t="s">
        <v>1059</v>
      </c>
      <c r="I5" s="223" t="s">
        <v>1060</v>
      </c>
      <c r="J5" s="223" t="s">
        <v>1061</v>
      </c>
      <c r="K5" s="223" t="s">
        <v>1062</v>
      </c>
      <c r="L5" s="233"/>
      <c r="M5" s="232"/>
      <c r="N5" s="225" t="s">
        <v>1063</v>
      </c>
      <c r="O5" s="226" t="s">
        <v>1064</v>
      </c>
      <c r="P5" s="226" t="s">
        <v>1065</v>
      </c>
      <c r="Q5" s="226" t="s">
        <v>1066</v>
      </c>
      <c r="R5" s="231" t="s">
        <v>1067</v>
      </c>
      <c r="S5" s="291"/>
      <c r="T5" s="290"/>
      <c r="U5" s="225" t="s">
        <v>1068</v>
      </c>
      <c r="V5" s="1079"/>
      <c r="W5" s="336"/>
      <c r="X5" s="974" t="s">
        <v>267</v>
      </c>
    </row>
    <row r="6" spans="1:24" s="976" customFormat="1" ht="22" customHeight="1" x14ac:dyDescent="0.2">
      <c r="A6" s="870"/>
      <c r="B6" s="870"/>
      <c r="C6" s="870"/>
      <c r="D6" s="871"/>
      <c r="E6" s="228"/>
      <c r="F6" s="223" t="s">
        <v>267</v>
      </c>
      <c r="G6" s="223" t="s">
        <v>267</v>
      </c>
      <c r="H6" s="975" t="s">
        <v>268</v>
      </c>
      <c r="I6" s="223"/>
      <c r="J6" s="223"/>
      <c r="K6" s="223" t="s">
        <v>267</v>
      </c>
      <c r="L6" s="223" t="s">
        <v>266</v>
      </c>
      <c r="M6" s="227" t="s">
        <v>265</v>
      </c>
      <c r="N6" s="225"/>
      <c r="O6" s="226"/>
      <c r="P6" s="226"/>
      <c r="Q6" s="226"/>
      <c r="R6" s="226"/>
      <c r="S6" s="226" t="s">
        <v>1069</v>
      </c>
      <c r="T6" s="225" t="s">
        <v>647</v>
      </c>
      <c r="U6" s="224"/>
      <c r="V6" s="1079"/>
      <c r="W6" s="336"/>
      <c r="X6" s="974" t="s">
        <v>267</v>
      </c>
    </row>
    <row r="7" spans="1:24" s="973" customFormat="1" ht="33.75" customHeight="1" x14ac:dyDescent="0.2">
      <c r="A7" s="872"/>
      <c r="B7" s="872"/>
      <c r="C7" s="872"/>
      <c r="D7" s="873"/>
      <c r="E7" s="222" t="s">
        <v>1032</v>
      </c>
      <c r="F7" s="222" t="s">
        <v>264</v>
      </c>
      <c r="G7" s="222" t="s">
        <v>658</v>
      </c>
      <c r="H7" s="222" t="s">
        <v>1070</v>
      </c>
      <c r="I7" s="222" t="s">
        <v>263</v>
      </c>
      <c r="J7" s="222" t="s">
        <v>1071</v>
      </c>
      <c r="K7" s="222" t="s">
        <v>1072</v>
      </c>
      <c r="L7" s="222" t="s">
        <v>1073</v>
      </c>
      <c r="M7" s="221" t="s">
        <v>1074</v>
      </c>
      <c r="N7" s="220" t="s">
        <v>273</v>
      </c>
      <c r="O7" s="220" t="s">
        <v>262</v>
      </c>
      <c r="P7" s="220" t="s">
        <v>261</v>
      </c>
      <c r="Q7" s="219" t="s">
        <v>260</v>
      </c>
      <c r="R7" s="875" t="s">
        <v>1075</v>
      </c>
      <c r="S7" s="218"/>
      <c r="T7" s="218"/>
      <c r="U7" s="873" t="s">
        <v>1076</v>
      </c>
      <c r="V7" s="1080"/>
      <c r="W7" s="336"/>
      <c r="X7" s="974" t="s">
        <v>267</v>
      </c>
    </row>
    <row r="8" spans="1:24" s="247" customFormat="1" ht="21" customHeight="1" x14ac:dyDescent="0.25">
      <c r="A8" s="977" t="s">
        <v>280</v>
      </c>
      <c r="B8" s="977" t="s">
        <v>1077</v>
      </c>
      <c r="C8" s="978"/>
      <c r="D8" s="361"/>
      <c r="E8" s="343">
        <v>178298683</v>
      </c>
      <c r="F8" s="343">
        <v>52848598</v>
      </c>
      <c r="G8" s="343">
        <v>44614100</v>
      </c>
      <c r="H8" s="343">
        <v>5326982</v>
      </c>
      <c r="I8" s="343">
        <v>16343209</v>
      </c>
      <c r="J8" s="343">
        <v>33371681</v>
      </c>
      <c r="K8" s="343">
        <v>25794113</v>
      </c>
      <c r="L8" s="343">
        <v>12169972</v>
      </c>
      <c r="M8" s="343">
        <v>13624141</v>
      </c>
      <c r="N8" s="343">
        <v>1420884</v>
      </c>
      <c r="O8" s="343">
        <v>1910993</v>
      </c>
      <c r="P8" s="343">
        <v>59783</v>
      </c>
      <c r="Q8" s="343">
        <v>40594</v>
      </c>
      <c r="R8" s="215">
        <v>12457850</v>
      </c>
      <c r="S8" s="215">
        <v>9653367</v>
      </c>
      <c r="T8" s="215">
        <v>2804483</v>
      </c>
      <c r="U8" s="214">
        <v>79149839</v>
      </c>
      <c r="V8" s="358" t="s">
        <v>1078</v>
      </c>
      <c r="W8" s="129"/>
      <c r="X8" s="876"/>
    </row>
    <row r="9" spans="1:24" s="247" customFormat="1" ht="21" customHeight="1" x14ac:dyDescent="0.25">
      <c r="A9" s="345" t="s">
        <v>279</v>
      </c>
      <c r="B9" s="360">
        <v>29</v>
      </c>
      <c r="C9" s="129"/>
      <c r="D9" s="359"/>
      <c r="E9" s="343">
        <v>175599497</v>
      </c>
      <c r="F9" s="343">
        <v>51903928</v>
      </c>
      <c r="G9" s="343">
        <v>45947615</v>
      </c>
      <c r="H9" s="343">
        <v>5243298</v>
      </c>
      <c r="I9" s="343">
        <v>16666384</v>
      </c>
      <c r="J9" s="343">
        <v>33664038</v>
      </c>
      <c r="K9" s="343">
        <v>22174234</v>
      </c>
      <c r="L9" s="343">
        <v>11516821</v>
      </c>
      <c r="M9" s="343">
        <v>10657413</v>
      </c>
      <c r="N9" s="343">
        <v>1407901</v>
      </c>
      <c r="O9" s="343">
        <v>1871905</v>
      </c>
      <c r="P9" s="343">
        <v>55482</v>
      </c>
      <c r="Q9" s="343">
        <v>38445</v>
      </c>
      <c r="R9" s="215">
        <v>12595523</v>
      </c>
      <c r="S9" s="215">
        <v>9820786</v>
      </c>
      <c r="T9" s="215">
        <v>2774737</v>
      </c>
      <c r="U9" s="214">
        <v>79921726</v>
      </c>
      <c r="V9" s="358" t="s">
        <v>1079</v>
      </c>
      <c r="W9" s="129"/>
      <c r="X9" s="876"/>
    </row>
    <row r="10" spans="1:24" s="247" customFormat="1" ht="21" customHeight="1" x14ac:dyDescent="0.25">
      <c r="A10" s="345" t="s">
        <v>279</v>
      </c>
      <c r="B10" s="360">
        <v>30</v>
      </c>
      <c r="C10" s="129"/>
      <c r="D10" s="359"/>
      <c r="E10" s="343">
        <v>169778881</v>
      </c>
      <c r="F10" s="343">
        <v>50999119</v>
      </c>
      <c r="G10" s="343">
        <v>43329516</v>
      </c>
      <c r="H10" s="343">
        <v>4848157</v>
      </c>
      <c r="I10" s="343">
        <v>15357622</v>
      </c>
      <c r="J10" s="343">
        <v>33851517</v>
      </c>
      <c r="K10" s="343">
        <v>21392950</v>
      </c>
      <c r="L10" s="343">
        <v>11364175</v>
      </c>
      <c r="M10" s="343">
        <v>10028775</v>
      </c>
      <c r="N10" s="343">
        <v>1562538</v>
      </c>
      <c r="O10" s="343">
        <v>1982356</v>
      </c>
      <c r="P10" s="343">
        <v>54123</v>
      </c>
      <c r="Q10" s="343">
        <v>43858</v>
      </c>
      <c r="R10" s="215">
        <v>11961198</v>
      </c>
      <c r="S10" s="215">
        <v>9723578</v>
      </c>
      <c r="T10" s="215">
        <v>2237620</v>
      </c>
      <c r="U10" s="214">
        <v>78479838</v>
      </c>
      <c r="V10" s="358" t="s">
        <v>1080</v>
      </c>
      <c r="W10" s="129"/>
      <c r="X10" s="876"/>
    </row>
    <row r="11" spans="1:24" s="247" customFormat="1" ht="21" customHeight="1" x14ac:dyDescent="0.25">
      <c r="A11" s="345" t="s">
        <v>620</v>
      </c>
      <c r="B11" s="360" t="s">
        <v>1081</v>
      </c>
      <c r="C11" s="129"/>
      <c r="D11" s="359"/>
      <c r="E11" s="343">
        <v>165316129</v>
      </c>
      <c r="F11" s="343">
        <v>49651370</v>
      </c>
      <c r="G11" s="343">
        <v>43768988</v>
      </c>
      <c r="H11" s="343">
        <v>5198787</v>
      </c>
      <c r="I11" s="343">
        <v>14354693</v>
      </c>
      <c r="J11" s="343">
        <v>33977052</v>
      </c>
      <c r="K11" s="343">
        <v>18365239</v>
      </c>
      <c r="L11" s="343">
        <v>10620746</v>
      </c>
      <c r="M11" s="343">
        <v>7744493</v>
      </c>
      <c r="N11" s="343">
        <v>1578055</v>
      </c>
      <c r="O11" s="343">
        <v>1872588</v>
      </c>
      <c r="P11" s="343">
        <v>48606</v>
      </c>
      <c r="Q11" s="343">
        <v>43514</v>
      </c>
      <c r="R11" s="979">
        <v>10937270</v>
      </c>
      <c r="S11" s="979">
        <v>9351592</v>
      </c>
      <c r="T11" s="979">
        <v>1585678</v>
      </c>
      <c r="U11" s="214">
        <v>72762396</v>
      </c>
      <c r="V11" s="358" t="s">
        <v>1082</v>
      </c>
      <c r="W11" s="129"/>
      <c r="X11" s="876"/>
    </row>
    <row r="12" spans="1:24" s="247" customFormat="1" ht="21" customHeight="1" x14ac:dyDescent="0.25">
      <c r="A12" s="345"/>
      <c r="B12" s="980" t="s">
        <v>1083</v>
      </c>
      <c r="C12" s="129"/>
      <c r="D12" s="359"/>
      <c r="E12" s="343">
        <v>151290077</v>
      </c>
      <c r="F12" s="343">
        <v>45774236</v>
      </c>
      <c r="G12" s="343">
        <v>40055286</v>
      </c>
      <c r="H12" s="343">
        <v>3244887</v>
      </c>
      <c r="I12" s="343">
        <v>14074518</v>
      </c>
      <c r="J12" s="343">
        <v>31888840</v>
      </c>
      <c r="K12" s="343">
        <v>16252310</v>
      </c>
      <c r="L12" s="343">
        <v>10028445</v>
      </c>
      <c r="M12" s="343">
        <v>6223865</v>
      </c>
      <c r="N12" s="343">
        <v>1419764</v>
      </c>
      <c r="O12" s="343">
        <v>1917093</v>
      </c>
      <c r="P12" s="343">
        <v>45723</v>
      </c>
      <c r="Q12" s="343">
        <v>39833</v>
      </c>
      <c r="R12" s="215">
        <v>10302518</v>
      </c>
      <c r="S12" s="215">
        <v>9164956</v>
      </c>
      <c r="T12" s="215">
        <v>1137562</v>
      </c>
      <c r="U12" s="214">
        <v>68501464</v>
      </c>
      <c r="V12" s="358" t="s">
        <v>1084</v>
      </c>
      <c r="W12" s="129"/>
      <c r="X12" s="129"/>
    </row>
    <row r="13" spans="1:24" s="247" customFormat="1" ht="21" customHeight="1" x14ac:dyDescent="0.25">
      <c r="A13" s="345"/>
      <c r="B13" s="345"/>
      <c r="C13" s="349"/>
      <c r="D13" s="348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51"/>
      <c r="V13" s="357"/>
      <c r="W13" s="129"/>
      <c r="X13" s="876"/>
    </row>
    <row r="14" spans="1:24" s="247" customFormat="1" ht="21" customHeight="1" x14ac:dyDescent="0.25">
      <c r="A14" s="345" t="s">
        <v>620</v>
      </c>
      <c r="B14" s="904" t="s">
        <v>1085</v>
      </c>
      <c r="C14" s="981"/>
      <c r="D14" s="352"/>
      <c r="E14" s="343">
        <v>161625717</v>
      </c>
      <c r="F14" s="343">
        <v>49107276</v>
      </c>
      <c r="G14" s="343">
        <v>42549631</v>
      </c>
      <c r="H14" s="343">
        <v>5151497</v>
      </c>
      <c r="I14" s="343">
        <v>13626611</v>
      </c>
      <c r="J14" s="343">
        <v>33657000</v>
      </c>
      <c r="K14" s="343">
        <v>17533702</v>
      </c>
      <c r="L14" s="343">
        <v>10155858</v>
      </c>
      <c r="M14" s="343">
        <v>7377844</v>
      </c>
      <c r="N14" s="343">
        <v>1547761</v>
      </c>
      <c r="O14" s="343">
        <v>1810582</v>
      </c>
      <c r="P14" s="343">
        <v>48581</v>
      </c>
      <c r="Q14" s="343">
        <v>45180</v>
      </c>
      <c r="R14" s="343">
        <v>10577065</v>
      </c>
      <c r="S14" s="343">
        <v>9186158</v>
      </c>
      <c r="T14" s="343">
        <v>1390907</v>
      </c>
      <c r="U14" s="351">
        <v>71693818</v>
      </c>
      <c r="V14" s="356" t="s">
        <v>1086</v>
      </c>
      <c r="W14" s="129"/>
      <c r="X14" s="337" t="s">
        <v>267</v>
      </c>
    </row>
    <row r="15" spans="1:24" s="247" customFormat="1" ht="21" customHeight="1" x14ac:dyDescent="0.25">
      <c r="A15" s="345"/>
      <c r="B15" s="980" t="s">
        <v>1083</v>
      </c>
      <c r="C15" s="981"/>
      <c r="D15" s="352"/>
      <c r="E15" s="343">
        <v>151539950</v>
      </c>
      <c r="F15" s="343">
        <v>45232859</v>
      </c>
      <c r="G15" s="343">
        <v>40322837</v>
      </c>
      <c r="H15" s="343">
        <v>2733058</v>
      </c>
      <c r="I15" s="343">
        <v>14497990</v>
      </c>
      <c r="J15" s="343">
        <v>31868982</v>
      </c>
      <c r="K15" s="343">
        <v>16884224</v>
      </c>
      <c r="L15" s="343">
        <v>10226050</v>
      </c>
      <c r="M15" s="343">
        <v>6658174</v>
      </c>
      <c r="N15" s="343">
        <v>1430267</v>
      </c>
      <c r="O15" s="343">
        <v>1964628</v>
      </c>
      <c r="P15" s="343">
        <v>46511</v>
      </c>
      <c r="Q15" s="343">
        <v>38073</v>
      </c>
      <c r="R15" s="343">
        <v>10334062</v>
      </c>
      <c r="S15" s="343">
        <v>9284041</v>
      </c>
      <c r="T15" s="343">
        <v>1050021</v>
      </c>
      <c r="U15" s="351">
        <v>69172824</v>
      </c>
      <c r="V15" s="356" t="s">
        <v>1087</v>
      </c>
      <c r="W15" s="129"/>
      <c r="X15" s="337"/>
    </row>
    <row r="16" spans="1:24" s="247" customFormat="1" ht="21" customHeight="1" x14ac:dyDescent="0.25">
      <c r="A16" s="345"/>
      <c r="B16" s="345"/>
      <c r="C16" s="349"/>
      <c r="D16" s="348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51"/>
      <c r="V16" s="904"/>
      <c r="W16" s="129"/>
      <c r="X16" s="337"/>
    </row>
    <row r="17" spans="1:24" s="247" customFormat="1" ht="21" customHeight="1" x14ac:dyDescent="0.25">
      <c r="A17" s="345" t="s">
        <v>620</v>
      </c>
      <c r="B17" s="345" t="s">
        <v>969</v>
      </c>
      <c r="C17" s="904" t="s">
        <v>1088</v>
      </c>
      <c r="D17" s="352"/>
      <c r="E17" s="343">
        <v>41256503</v>
      </c>
      <c r="F17" s="343">
        <v>11278332</v>
      </c>
      <c r="G17" s="343">
        <v>10443551</v>
      </c>
      <c r="H17" s="343">
        <v>1164074</v>
      </c>
      <c r="I17" s="343">
        <v>5690645</v>
      </c>
      <c r="J17" s="343">
        <v>8036963</v>
      </c>
      <c r="K17" s="343">
        <v>4642938</v>
      </c>
      <c r="L17" s="343">
        <v>2857556</v>
      </c>
      <c r="M17" s="343">
        <v>1785382</v>
      </c>
      <c r="N17" s="343">
        <v>373439</v>
      </c>
      <c r="O17" s="343">
        <v>498158</v>
      </c>
      <c r="P17" s="343">
        <v>11799</v>
      </c>
      <c r="Q17" s="343">
        <v>11509</v>
      </c>
      <c r="R17" s="343">
        <v>3104472</v>
      </c>
      <c r="S17" s="343">
        <v>2822627</v>
      </c>
      <c r="T17" s="343">
        <v>281845</v>
      </c>
      <c r="U17" s="351">
        <v>20089093</v>
      </c>
      <c r="V17" s="350" t="s">
        <v>1089</v>
      </c>
      <c r="W17" s="129"/>
      <c r="X17" s="337"/>
    </row>
    <row r="18" spans="1:24" s="247" customFormat="1" ht="21" customHeight="1" x14ac:dyDescent="0.25">
      <c r="A18" s="345" t="s">
        <v>279</v>
      </c>
      <c r="B18" s="345" t="s">
        <v>279</v>
      </c>
      <c r="C18" s="904" t="s">
        <v>1090</v>
      </c>
      <c r="D18" s="352"/>
      <c r="E18" s="343">
        <v>33036984</v>
      </c>
      <c r="F18" s="343">
        <v>9996409</v>
      </c>
      <c r="G18" s="343">
        <v>9154249</v>
      </c>
      <c r="H18" s="343">
        <v>409062</v>
      </c>
      <c r="I18" s="343">
        <v>2227303</v>
      </c>
      <c r="J18" s="343">
        <v>7521191</v>
      </c>
      <c r="K18" s="343">
        <v>3728770</v>
      </c>
      <c r="L18" s="343">
        <v>2304054</v>
      </c>
      <c r="M18" s="343">
        <v>1424716</v>
      </c>
      <c r="N18" s="343">
        <v>320754</v>
      </c>
      <c r="O18" s="343">
        <v>442557</v>
      </c>
      <c r="P18" s="343">
        <v>10469</v>
      </c>
      <c r="Q18" s="343">
        <v>11183</v>
      </c>
      <c r="R18" s="343">
        <v>2399404</v>
      </c>
      <c r="S18" s="343">
        <v>2099487</v>
      </c>
      <c r="T18" s="343">
        <v>299917</v>
      </c>
      <c r="U18" s="351">
        <v>13774809</v>
      </c>
      <c r="V18" s="355" t="s">
        <v>631</v>
      </c>
      <c r="W18" s="129"/>
      <c r="X18" s="337"/>
    </row>
    <row r="19" spans="1:24" s="247" customFormat="1" ht="21" customHeight="1" x14ac:dyDescent="0.25">
      <c r="A19" s="345"/>
      <c r="B19" s="345"/>
      <c r="C19" s="904" t="s">
        <v>1091</v>
      </c>
      <c r="D19" s="352"/>
      <c r="E19" s="343">
        <v>35922438</v>
      </c>
      <c r="F19" s="343">
        <v>12478077</v>
      </c>
      <c r="G19" s="343">
        <v>9909818</v>
      </c>
      <c r="H19" s="343">
        <v>876079</v>
      </c>
      <c r="I19" s="343">
        <v>1399775</v>
      </c>
      <c r="J19" s="343">
        <v>7899657</v>
      </c>
      <c r="K19" s="343">
        <v>3359032</v>
      </c>
      <c r="L19" s="343">
        <v>2089213</v>
      </c>
      <c r="M19" s="343">
        <v>1269819</v>
      </c>
      <c r="N19" s="343">
        <v>329889</v>
      </c>
      <c r="O19" s="343">
        <v>443594</v>
      </c>
      <c r="P19" s="343">
        <v>10670</v>
      </c>
      <c r="Q19" s="343">
        <v>7710</v>
      </c>
      <c r="R19" s="343">
        <v>2167337</v>
      </c>
      <c r="S19" s="343">
        <v>1800269</v>
      </c>
      <c r="T19" s="343">
        <v>367068</v>
      </c>
      <c r="U19" s="351">
        <v>16735816</v>
      </c>
      <c r="V19" s="354" t="s">
        <v>1092</v>
      </c>
      <c r="W19" s="129"/>
      <c r="X19" s="337" t="s">
        <v>267</v>
      </c>
    </row>
    <row r="20" spans="1:24" s="247" customFormat="1" ht="21" customHeight="1" x14ac:dyDescent="0.25">
      <c r="A20" s="345" t="s">
        <v>279</v>
      </c>
      <c r="B20" s="345" t="s">
        <v>279</v>
      </c>
      <c r="C20" s="904" t="s">
        <v>1093</v>
      </c>
      <c r="D20" s="352"/>
      <c r="E20" s="343">
        <v>41074152</v>
      </c>
      <c r="F20" s="343">
        <v>12021418</v>
      </c>
      <c r="G20" s="343">
        <v>10547668</v>
      </c>
      <c r="H20" s="343">
        <v>795672</v>
      </c>
      <c r="I20" s="343">
        <v>4756795</v>
      </c>
      <c r="J20" s="343">
        <v>8431029</v>
      </c>
      <c r="K20" s="343">
        <v>4521570</v>
      </c>
      <c r="L20" s="343">
        <v>2777622</v>
      </c>
      <c r="M20" s="343">
        <v>1743948</v>
      </c>
      <c r="N20" s="343">
        <v>395682</v>
      </c>
      <c r="O20" s="343">
        <v>532784</v>
      </c>
      <c r="P20" s="343">
        <v>12785</v>
      </c>
      <c r="Q20" s="343">
        <v>9431</v>
      </c>
      <c r="R20" s="343">
        <v>2631305</v>
      </c>
      <c r="S20" s="343">
        <v>2442573</v>
      </c>
      <c r="T20" s="343">
        <v>188732</v>
      </c>
      <c r="U20" s="351">
        <v>17901746</v>
      </c>
      <c r="V20" s="353" t="s">
        <v>1094</v>
      </c>
      <c r="W20" s="129"/>
      <c r="X20" s="337" t="s">
        <v>267</v>
      </c>
    </row>
    <row r="21" spans="1:24" s="247" customFormat="1" ht="21" customHeight="1" x14ac:dyDescent="0.25">
      <c r="A21" s="904" t="s">
        <v>620</v>
      </c>
      <c r="B21" s="904" t="s">
        <v>1095</v>
      </c>
      <c r="C21" s="904" t="s">
        <v>1088</v>
      </c>
      <c r="D21" s="352"/>
      <c r="E21" s="343">
        <v>41506376</v>
      </c>
      <c r="F21" s="343">
        <v>10736955</v>
      </c>
      <c r="G21" s="343">
        <v>10711102</v>
      </c>
      <c r="H21" s="343">
        <v>652245</v>
      </c>
      <c r="I21" s="343">
        <v>6114117</v>
      </c>
      <c r="J21" s="343">
        <v>8017105</v>
      </c>
      <c r="K21" s="343">
        <v>5274852</v>
      </c>
      <c r="L21" s="343">
        <v>3055161</v>
      </c>
      <c r="M21" s="343">
        <v>2219691</v>
      </c>
      <c r="N21" s="343">
        <v>383942</v>
      </c>
      <c r="O21" s="343">
        <v>545693</v>
      </c>
      <c r="P21" s="343">
        <v>12587</v>
      </c>
      <c r="Q21" s="343">
        <v>9749</v>
      </c>
      <c r="R21" s="343">
        <v>3136016</v>
      </c>
      <c r="S21" s="343">
        <v>2941712</v>
      </c>
      <c r="T21" s="343">
        <v>194304</v>
      </c>
      <c r="U21" s="351">
        <v>20760453</v>
      </c>
      <c r="V21" s="350" t="s">
        <v>1096</v>
      </c>
      <c r="W21" s="129"/>
      <c r="X21" s="337"/>
    </row>
    <row r="22" spans="1:24" s="247" customFormat="1" ht="21" customHeight="1" x14ac:dyDescent="0.25">
      <c r="A22" s="345"/>
      <c r="B22" s="345"/>
      <c r="C22" s="349"/>
      <c r="D22" s="348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7"/>
      <c r="S22" s="347"/>
      <c r="T22" s="347"/>
      <c r="U22" s="347"/>
      <c r="V22" s="140"/>
      <c r="W22" s="129"/>
      <c r="X22" s="337"/>
    </row>
    <row r="23" spans="1:24" s="247" customFormat="1" ht="21" customHeight="1" x14ac:dyDescent="0.25">
      <c r="A23" s="345" t="s">
        <v>620</v>
      </c>
      <c r="B23" s="345" t="s">
        <v>1097</v>
      </c>
      <c r="C23" s="345" t="s">
        <v>1098</v>
      </c>
      <c r="D23" s="344"/>
      <c r="E23" s="343">
        <v>13921724</v>
      </c>
      <c r="F23" s="343">
        <v>3735800</v>
      </c>
      <c r="G23" s="343">
        <v>3741589</v>
      </c>
      <c r="H23" s="343">
        <v>388052</v>
      </c>
      <c r="I23" s="343">
        <v>2117978</v>
      </c>
      <c r="J23" s="343">
        <v>2413994</v>
      </c>
      <c r="K23" s="343">
        <v>1524311</v>
      </c>
      <c r="L23" s="343">
        <v>911651</v>
      </c>
      <c r="M23" s="343">
        <v>612660</v>
      </c>
      <c r="N23" s="343">
        <v>128237</v>
      </c>
      <c r="O23" s="343">
        <v>159295</v>
      </c>
      <c r="P23" s="343">
        <v>3739</v>
      </c>
      <c r="Q23" s="343">
        <v>3393</v>
      </c>
      <c r="R23" s="215">
        <v>1055663</v>
      </c>
      <c r="S23" s="215">
        <v>966817</v>
      </c>
      <c r="T23" s="215">
        <v>88846</v>
      </c>
      <c r="U23" s="214">
        <v>7090239</v>
      </c>
      <c r="V23" s="139" t="s">
        <v>1099</v>
      </c>
      <c r="W23" s="129"/>
      <c r="X23" s="337" t="s">
        <v>267</v>
      </c>
    </row>
    <row r="24" spans="1:24" s="247" customFormat="1" ht="21" customHeight="1" x14ac:dyDescent="0.25">
      <c r="A24" s="345" t="s">
        <v>279</v>
      </c>
      <c r="B24" s="345" t="s">
        <v>279</v>
      </c>
      <c r="C24" s="345" t="s">
        <v>1100</v>
      </c>
      <c r="D24" s="344"/>
      <c r="E24" s="343">
        <v>14246649</v>
      </c>
      <c r="F24" s="343">
        <v>3776520</v>
      </c>
      <c r="G24" s="343">
        <v>3578577</v>
      </c>
      <c r="H24" s="343">
        <v>374269</v>
      </c>
      <c r="I24" s="343">
        <v>2064232</v>
      </c>
      <c r="J24" s="343">
        <v>2742847</v>
      </c>
      <c r="K24" s="343">
        <v>1710204</v>
      </c>
      <c r="L24" s="343">
        <v>1049380</v>
      </c>
      <c r="M24" s="343">
        <v>660824</v>
      </c>
      <c r="N24" s="343">
        <v>120394</v>
      </c>
      <c r="O24" s="343">
        <v>162432</v>
      </c>
      <c r="P24" s="343">
        <v>3834</v>
      </c>
      <c r="Q24" s="343">
        <v>4250</v>
      </c>
      <c r="R24" s="215">
        <v>1060259</v>
      </c>
      <c r="S24" s="215">
        <v>951028</v>
      </c>
      <c r="T24" s="215">
        <v>109231</v>
      </c>
      <c r="U24" s="214">
        <v>6589081</v>
      </c>
      <c r="V24" s="134" t="s">
        <v>623</v>
      </c>
      <c r="W24" s="129"/>
      <c r="X24" s="337"/>
    </row>
    <row r="25" spans="1:24" s="247" customFormat="1" ht="21" customHeight="1" x14ac:dyDescent="0.25">
      <c r="A25" s="345" t="s">
        <v>279</v>
      </c>
      <c r="B25" s="345" t="s">
        <v>279</v>
      </c>
      <c r="C25" s="345" t="s">
        <v>1101</v>
      </c>
      <c r="D25" s="344"/>
      <c r="E25" s="343">
        <v>13088130</v>
      </c>
      <c r="F25" s="343">
        <v>3766012</v>
      </c>
      <c r="G25" s="343">
        <v>3123385</v>
      </c>
      <c r="H25" s="343">
        <v>401753</v>
      </c>
      <c r="I25" s="343">
        <v>1508435</v>
      </c>
      <c r="J25" s="343">
        <v>2880122</v>
      </c>
      <c r="K25" s="343">
        <v>1408423</v>
      </c>
      <c r="L25" s="343">
        <v>896525</v>
      </c>
      <c r="M25" s="343">
        <v>511898</v>
      </c>
      <c r="N25" s="343">
        <v>124808</v>
      </c>
      <c r="O25" s="343">
        <v>176431</v>
      </c>
      <c r="P25" s="343">
        <v>4226</v>
      </c>
      <c r="Q25" s="343">
        <v>3866</v>
      </c>
      <c r="R25" s="215">
        <v>988550</v>
      </c>
      <c r="S25" s="215">
        <v>904782</v>
      </c>
      <c r="T25" s="215">
        <v>83768</v>
      </c>
      <c r="U25" s="214">
        <v>6409773</v>
      </c>
      <c r="V25" s="134" t="s">
        <v>985</v>
      </c>
      <c r="W25" s="129"/>
      <c r="X25" s="337" t="s">
        <v>267</v>
      </c>
    </row>
    <row r="26" spans="1:24" s="247" customFormat="1" ht="21" customHeight="1" x14ac:dyDescent="0.25">
      <c r="A26" s="345" t="s">
        <v>279</v>
      </c>
      <c r="B26" s="345" t="s">
        <v>279</v>
      </c>
      <c r="C26" s="345" t="s">
        <v>1102</v>
      </c>
      <c r="D26" s="344"/>
      <c r="E26" s="343">
        <v>11496956</v>
      </c>
      <c r="F26" s="343">
        <v>3166840</v>
      </c>
      <c r="G26" s="343">
        <v>3148517</v>
      </c>
      <c r="H26" s="343">
        <v>104897</v>
      </c>
      <c r="I26" s="343">
        <v>1188381</v>
      </c>
      <c r="J26" s="343">
        <v>2538947</v>
      </c>
      <c r="K26" s="343">
        <v>1349374</v>
      </c>
      <c r="L26" s="343">
        <v>828729</v>
      </c>
      <c r="M26" s="343">
        <v>520645</v>
      </c>
      <c r="N26" s="343">
        <v>106414</v>
      </c>
      <c r="O26" s="343">
        <v>140456</v>
      </c>
      <c r="P26" s="343">
        <v>3878</v>
      </c>
      <c r="Q26" s="343">
        <v>3423</v>
      </c>
      <c r="R26" s="215">
        <v>1044650</v>
      </c>
      <c r="S26" s="215">
        <v>927880</v>
      </c>
      <c r="T26" s="215">
        <v>116770</v>
      </c>
      <c r="U26" s="214">
        <v>4956885</v>
      </c>
      <c r="V26" s="134" t="s">
        <v>987</v>
      </c>
      <c r="W26" s="129"/>
      <c r="X26" s="337"/>
    </row>
    <row r="27" spans="1:24" s="247" customFormat="1" ht="21" customHeight="1" x14ac:dyDescent="0.25">
      <c r="A27" s="345"/>
      <c r="B27" s="345"/>
      <c r="C27" s="345" t="s">
        <v>1103</v>
      </c>
      <c r="D27" s="344"/>
      <c r="E27" s="343">
        <v>10492032</v>
      </c>
      <c r="F27" s="343">
        <v>3098703</v>
      </c>
      <c r="G27" s="343">
        <v>3029631</v>
      </c>
      <c r="H27" s="343">
        <v>79364</v>
      </c>
      <c r="I27" s="343">
        <v>665839</v>
      </c>
      <c r="J27" s="343">
        <v>2413131</v>
      </c>
      <c r="K27" s="343">
        <v>1205364</v>
      </c>
      <c r="L27" s="343">
        <v>776960</v>
      </c>
      <c r="M27" s="343">
        <v>428404</v>
      </c>
      <c r="N27" s="343">
        <v>98163</v>
      </c>
      <c r="O27" s="343">
        <v>142146</v>
      </c>
      <c r="P27" s="343">
        <v>3079</v>
      </c>
      <c r="Q27" s="343">
        <v>3015</v>
      </c>
      <c r="R27" s="215">
        <v>671227</v>
      </c>
      <c r="S27" s="215">
        <v>586899</v>
      </c>
      <c r="T27" s="215">
        <v>84328</v>
      </c>
      <c r="U27" s="214">
        <v>4260409</v>
      </c>
      <c r="V27" s="134" t="s">
        <v>1104</v>
      </c>
      <c r="W27" s="129"/>
      <c r="X27" s="337" t="s">
        <v>267</v>
      </c>
    </row>
    <row r="28" spans="1:24" s="247" customFormat="1" ht="21" customHeight="1" x14ac:dyDescent="0.25">
      <c r="A28" s="345" t="s">
        <v>279</v>
      </c>
      <c r="B28" s="345" t="s">
        <v>279</v>
      </c>
      <c r="C28" s="345" t="s">
        <v>1105</v>
      </c>
      <c r="D28" s="344"/>
      <c r="E28" s="343">
        <v>11047996</v>
      </c>
      <c r="F28" s="343">
        <v>3730866</v>
      </c>
      <c r="G28" s="343">
        <v>2976101</v>
      </c>
      <c r="H28" s="343">
        <v>224801</v>
      </c>
      <c r="I28" s="343">
        <v>373083</v>
      </c>
      <c r="J28" s="343">
        <v>2569113</v>
      </c>
      <c r="K28" s="343">
        <v>1174032</v>
      </c>
      <c r="L28" s="343">
        <v>698365</v>
      </c>
      <c r="M28" s="343">
        <v>475667</v>
      </c>
      <c r="N28" s="343">
        <v>116177</v>
      </c>
      <c r="O28" s="343">
        <v>159955</v>
      </c>
      <c r="P28" s="343">
        <v>3512</v>
      </c>
      <c r="Q28" s="343">
        <v>4745</v>
      </c>
      <c r="R28" s="215">
        <v>683527</v>
      </c>
      <c r="S28" s="215">
        <v>584708</v>
      </c>
      <c r="T28" s="215">
        <v>98819</v>
      </c>
      <c r="U28" s="214">
        <v>4557515</v>
      </c>
      <c r="V28" s="134" t="s">
        <v>1106</v>
      </c>
      <c r="W28" s="129"/>
      <c r="X28" s="337"/>
    </row>
    <row r="29" spans="1:24" s="247" customFormat="1" ht="21" customHeight="1" x14ac:dyDescent="0.25">
      <c r="A29" s="345" t="s">
        <v>279</v>
      </c>
      <c r="B29" s="345" t="s">
        <v>279</v>
      </c>
      <c r="C29" s="345" t="s">
        <v>1107</v>
      </c>
      <c r="D29" s="344"/>
      <c r="E29" s="343">
        <v>11881951</v>
      </c>
      <c r="F29" s="343">
        <v>4035060</v>
      </c>
      <c r="G29" s="343">
        <v>3206065</v>
      </c>
      <c r="H29" s="343">
        <v>303781</v>
      </c>
      <c r="I29" s="343">
        <v>471104</v>
      </c>
      <c r="J29" s="343">
        <v>2641122</v>
      </c>
      <c r="K29" s="343">
        <v>1224819</v>
      </c>
      <c r="L29" s="343">
        <v>760417</v>
      </c>
      <c r="M29" s="343">
        <v>464402</v>
      </c>
      <c r="N29" s="343">
        <v>119289</v>
      </c>
      <c r="O29" s="343">
        <v>144555</v>
      </c>
      <c r="P29" s="343">
        <v>3474</v>
      </c>
      <c r="Q29" s="343">
        <v>2424</v>
      </c>
      <c r="R29" s="215">
        <v>716399</v>
      </c>
      <c r="S29" s="215">
        <v>619554</v>
      </c>
      <c r="T29" s="215">
        <v>96845</v>
      </c>
      <c r="U29" s="214">
        <v>5354189</v>
      </c>
      <c r="V29" s="134" t="s">
        <v>1108</v>
      </c>
      <c r="W29" s="129"/>
      <c r="X29" s="337" t="s">
        <v>267</v>
      </c>
    </row>
    <row r="30" spans="1:24" s="247" customFormat="1" ht="21" customHeight="1" x14ac:dyDescent="0.25">
      <c r="A30" s="345" t="s">
        <v>279</v>
      </c>
      <c r="B30" s="345" t="s">
        <v>279</v>
      </c>
      <c r="C30" s="345" t="s">
        <v>1109</v>
      </c>
      <c r="D30" s="344"/>
      <c r="E30" s="343">
        <v>12190696</v>
      </c>
      <c r="F30" s="343">
        <v>4389324</v>
      </c>
      <c r="G30" s="343">
        <v>3432639</v>
      </c>
      <c r="H30" s="343">
        <v>366016</v>
      </c>
      <c r="I30" s="343">
        <v>421859</v>
      </c>
      <c r="J30" s="343">
        <v>2597552</v>
      </c>
      <c r="K30" s="343">
        <v>983306</v>
      </c>
      <c r="L30" s="343">
        <v>653037</v>
      </c>
      <c r="M30" s="343">
        <v>330269</v>
      </c>
      <c r="N30" s="343">
        <v>101588</v>
      </c>
      <c r="O30" s="343">
        <v>143532</v>
      </c>
      <c r="P30" s="343">
        <v>3258</v>
      </c>
      <c r="Q30" s="343">
        <v>2004</v>
      </c>
      <c r="R30" s="215">
        <v>708646</v>
      </c>
      <c r="S30" s="215">
        <v>578228</v>
      </c>
      <c r="T30" s="215">
        <v>130418</v>
      </c>
      <c r="U30" s="214">
        <v>5591763</v>
      </c>
      <c r="V30" s="134" t="s">
        <v>995</v>
      </c>
      <c r="W30" s="129"/>
      <c r="X30" s="337"/>
    </row>
    <row r="31" spans="1:24" s="247" customFormat="1" ht="21" customHeight="1" x14ac:dyDescent="0.25">
      <c r="A31" s="345" t="s">
        <v>279</v>
      </c>
      <c r="B31" s="345" t="s">
        <v>279</v>
      </c>
      <c r="C31" s="345" t="s">
        <v>1110</v>
      </c>
      <c r="D31" s="344"/>
      <c r="E31" s="343">
        <v>11849791</v>
      </c>
      <c r="F31" s="343">
        <v>4053693</v>
      </c>
      <c r="G31" s="343">
        <v>3271114</v>
      </c>
      <c r="H31" s="343">
        <v>206282</v>
      </c>
      <c r="I31" s="343">
        <v>506812</v>
      </c>
      <c r="J31" s="343">
        <v>2660983</v>
      </c>
      <c r="K31" s="343">
        <v>1150907</v>
      </c>
      <c r="L31" s="343">
        <v>675759</v>
      </c>
      <c r="M31" s="343">
        <v>475148</v>
      </c>
      <c r="N31" s="343">
        <v>109012</v>
      </c>
      <c r="O31" s="343">
        <v>155507</v>
      </c>
      <c r="P31" s="343">
        <v>3938</v>
      </c>
      <c r="Q31" s="343">
        <v>3282</v>
      </c>
      <c r="R31" s="215">
        <v>742292</v>
      </c>
      <c r="S31" s="215">
        <v>602487</v>
      </c>
      <c r="T31" s="215">
        <v>139805</v>
      </c>
      <c r="U31" s="214">
        <v>5789864</v>
      </c>
      <c r="V31" s="134" t="s">
        <v>997</v>
      </c>
      <c r="W31" s="129"/>
      <c r="X31" s="337" t="s">
        <v>267</v>
      </c>
    </row>
    <row r="32" spans="1:24" s="247" customFormat="1" ht="21" customHeight="1" x14ac:dyDescent="0.25">
      <c r="A32" s="345" t="s">
        <v>279</v>
      </c>
      <c r="B32" s="345" t="s">
        <v>279</v>
      </c>
      <c r="C32" s="835" t="s">
        <v>1111</v>
      </c>
      <c r="D32" s="344"/>
      <c r="E32" s="343">
        <v>12591506</v>
      </c>
      <c r="F32" s="343">
        <v>3920421</v>
      </c>
      <c r="G32" s="343">
        <v>3357154</v>
      </c>
      <c r="H32" s="343">
        <v>261045</v>
      </c>
      <c r="I32" s="343">
        <v>885118</v>
      </c>
      <c r="J32" s="343">
        <v>2761886</v>
      </c>
      <c r="K32" s="343">
        <v>1405882</v>
      </c>
      <c r="L32" s="343">
        <v>808105</v>
      </c>
      <c r="M32" s="343">
        <v>597777</v>
      </c>
      <c r="N32" s="343">
        <v>133229</v>
      </c>
      <c r="O32" s="343">
        <v>161829</v>
      </c>
      <c r="P32" s="343">
        <v>4330</v>
      </c>
      <c r="Q32" s="343">
        <v>4354</v>
      </c>
      <c r="R32" s="215">
        <v>716991</v>
      </c>
      <c r="S32" s="215">
        <v>665265</v>
      </c>
      <c r="T32" s="215">
        <v>51726</v>
      </c>
      <c r="U32" s="214">
        <v>4982750</v>
      </c>
      <c r="V32" s="134" t="s">
        <v>999</v>
      </c>
      <c r="W32" s="129"/>
      <c r="X32" s="337"/>
    </row>
    <row r="33" spans="1:24" s="247" customFormat="1" ht="21" customHeight="1" x14ac:dyDescent="0.25">
      <c r="A33" s="345" t="s">
        <v>279</v>
      </c>
      <c r="B33" s="345" t="s">
        <v>279</v>
      </c>
      <c r="C33" s="839" t="s">
        <v>1112</v>
      </c>
      <c r="D33" s="344"/>
      <c r="E33" s="343">
        <v>13195855</v>
      </c>
      <c r="F33" s="343">
        <v>3828312</v>
      </c>
      <c r="G33" s="343">
        <v>3600538</v>
      </c>
      <c r="H33" s="343">
        <v>227054</v>
      </c>
      <c r="I33" s="343">
        <v>1364090</v>
      </c>
      <c r="J33" s="343">
        <v>2742300</v>
      </c>
      <c r="K33" s="343">
        <v>1433561</v>
      </c>
      <c r="L33" s="343">
        <v>847219</v>
      </c>
      <c r="M33" s="343">
        <v>586342</v>
      </c>
      <c r="N33" s="343">
        <v>124191</v>
      </c>
      <c r="O33" s="343">
        <v>188387</v>
      </c>
      <c r="P33" s="343">
        <v>4148</v>
      </c>
      <c r="Q33" s="343">
        <v>2285</v>
      </c>
      <c r="R33" s="215">
        <v>854323</v>
      </c>
      <c r="S33" s="215">
        <v>766812</v>
      </c>
      <c r="T33" s="215">
        <v>87511</v>
      </c>
      <c r="U33" s="214">
        <v>5655704</v>
      </c>
      <c r="V33" s="134" t="s">
        <v>1000</v>
      </c>
      <c r="W33" s="129"/>
      <c r="X33" s="337"/>
    </row>
    <row r="34" spans="1:24" s="247" customFormat="1" ht="21" customHeight="1" x14ac:dyDescent="0.25">
      <c r="A34" s="345" t="s">
        <v>279</v>
      </c>
      <c r="B34" s="345" t="s">
        <v>279</v>
      </c>
      <c r="C34" s="839" t="s">
        <v>1113</v>
      </c>
      <c r="D34" s="344"/>
      <c r="E34" s="343">
        <v>15286791</v>
      </c>
      <c r="F34" s="343">
        <v>4272685</v>
      </c>
      <c r="G34" s="343">
        <v>3589976</v>
      </c>
      <c r="H34" s="343">
        <v>307573</v>
      </c>
      <c r="I34" s="343">
        <v>2507587</v>
      </c>
      <c r="J34" s="343">
        <v>2926843</v>
      </c>
      <c r="K34" s="343">
        <v>1682127</v>
      </c>
      <c r="L34" s="343">
        <v>1122298</v>
      </c>
      <c r="M34" s="343">
        <v>559829</v>
      </c>
      <c r="N34" s="343">
        <v>138262</v>
      </c>
      <c r="O34" s="343">
        <v>182568</v>
      </c>
      <c r="P34" s="343">
        <v>4307</v>
      </c>
      <c r="Q34" s="343">
        <v>2792</v>
      </c>
      <c r="R34" s="215">
        <v>1059991</v>
      </c>
      <c r="S34" s="215">
        <v>1010496</v>
      </c>
      <c r="T34" s="215">
        <v>49495</v>
      </c>
      <c r="U34" s="214">
        <v>7263292</v>
      </c>
      <c r="V34" s="134" t="s">
        <v>1114</v>
      </c>
      <c r="W34" s="129"/>
      <c r="X34" s="337" t="s">
        <v>267</v>
      </c>
    </row>
    <row r="35" spans="1:24" s="247" customFormat="1" ht="21" customHeight="1" x14ac:dyDescent="0.25">
      <c r="A35" s="345"/>
      <c r="B35" s="345"/>
      <c r="C35" s="345"/>
      <c r="D35" s="344"/>
      <c r="E35" s="343"/>
      <c r="F35" s="347"/>
      <c r="G35" s="347"/>
      <c r="H35" s="347"/>
      <c r="I35" s="343"/>
      <c r="J35" s="343"/>
      <c r="K35" s="343"/>
      <c r="L35" s="343"/>
      <c r="M35" s="343"/>
      <c r="N35" s="343"/>
      <c r="O35" s="343"/>
      <c r="P35" s="343"/>
      <c r="Q35" s="343"/>
      <c r="R35" s="215"/>
      <c r="S35" s="215"/>
      <c r="T35" s="215"/>
      <c r="U35" s="214"/>
      <c r="V35" s="346"/>
      <c r="W35" s="129"/>
      <c r="X35" s="337"/>
    </row>
    <row r="36" spans="1:24" s="247" customFormat="1" ht="21" customHeight="1" x14ac:dyDescent="0.25">
      <c r="A36" s="904" t="s">
        <v>620</v>
      </c>
      <c r="B36" s="904" t="s">
        <v>1115</v>
      </c>
      <c r="C36" s="345" t="s">
        <v>1098</v>
      </c>
      <c r="D36" s="344"/>
      <c r="E36" s="343">
        <v>14391200</v>
      </c>
      <c r="F36" s="343">
        <v>3465188</v>
      </c>
      <c r="G36" s="343">
        <v>3630902</v>
      </c>
      <c r="H36" s="343">
        <v>201215</v>
      </c>
      <c r="I36" s="343">
        <v>2629761</v>
      </c>
      <c r="J36" s="343">
        <v>2507210</v>
      </c>
      <c r="K36" s="343">
        <v>1956924</v>
      </c>
      <c r="L36" s="343">
        <v>1071818</v>
      </c>
      <c r="M36" s="343">
        <v>885106</v>
      </c>
      <c r="N36" s="343">
        <v>111525</v>
      </c>
      <c r="O36" s="343">
        <v>162001</v>
      </c>
      <c r="P36" s="343">
        <v>4042</v>
      </c>
      <c r="Q36" s="343">
        <v>2689</v>
      </c>
      <c r="R36" s="215">
        <v>1118188</v>
      </c>
      <c r="S36" s="215">
        <v>1047449</v>
      </c>
      <c r="T36" s="215">
        <v>70739</v>
      </c>
      <c r="U36" s="214">
        <v>7167791</v>
      </c>
      <c r="V36" s="139" t="s">
        <v>1116</v>
      </c>
      <c r="W36" s="129"/>
      <c r="X36" s="337" t="s">
        <v>267</v>
      </c>
    </row>
    <row r="37" spans="1:24" s="247" customFormat="1" ht="21" customHeight="1" x14ac:dyDescent="0.25">
      <c r="A37" s="345" t="s">
        <v>279</v>
      </c>
      <c r="B37" s="345" t="s">
        <v>279</v>
      </c>
      <c r="C37" s="345" t="s">
        <v>1100</v>
      </c>
      <c r="D37" s="344"/>
      <c r="E37" s="343">
        <v>13389438</v>
      </c>
      <c r="F37" s="343">
        <v>3466812</v>
      </c>
      <c r="G37" s="343">
        <v>3345733</v>
      </c>
      <c r="H37" s="343">
        <v>159897</v>
      </c>
      <c r="I37" s="343">
        <v>2089965</v>
      </c>
      <c r="J37" s="343">
        <v>2657194</v>
      </c>
      <c r="K37" s="343">
        <v>1669837</v>
      </c>
      <c r="L37" s="343">
        <v>1031602</v>
      </c>
      <c r="M37" s="343">
        <v>638235</v>
      </c>
      <c r="N37" s="343">
        <v>128987</v>
      </c>
      <c r="O37" s="343">
        <v>179823</v>
      </c>
      <c r="P37" s="343">
        <v>4035</v>
      </c>
      <c r="Q37" s="343">
        <v>2872</v>
      </c>
      <c r="R37" s="215">
        <v>992415</v>
      </c>
      <c r="S37" s="215">
        <v>945558</v>
      </c>
      <c r="T37" s="215">
        <v>46857</v>
      </c>
      <c r="U37" s="214">
        <v>7297657</v>
      </c>
      <c r="V37" s="134" t="s">
        <v>983</v>
      </c>
      <c r="W37" s="129"/>
      <c r="X37" s="337"/>
    </row>
    <row r="38" spans="1:24" s="247" customFormat="1" ht="21" customHeight="1" x14ac:dyDescent="0.25">
      <c r="A38" s="982" t="s">
        <v>279</v>
      </c>
      <c r="B38" s="982" t="s">
        <v>279</v>
      </c>
      <c r="C38" s="983" t="s">
        <v>1101</v>
      </c>
      <c r="D38" s="342"/>
      <c r="E38" s="341">
        <v>13725738</v>
      </c>
      <c r="F38" s="340">
        <v>3804955</v>
      </c>
      <c r="G38" s="340">
        <v>3734467</v>
      </c>
      <c r="H38" s="340">
        <v>291133</v>
      </c>
      <c r="I38" s="340">
        <v>1394391</v>
      </c>
      <c r="J38" s="340">
        <v>2852701</v>
      </c>
      <c r="K38" s="340">
        <v>1648091</v>
      </c>
      <c r="L38" s="340">
        <v>951741</v>
      </c>
      <c r="M38" s="340">
        <v>696350</v>
      </c>
      <c r="N38" s="340">
        <v>143430</v>
      </c>
      <c r="O38" s="340">
        <v>203869</v>
      </c>
      <c r="P38" s="340">
        <v>4510</v>
      </c>
      <c r="Q38" s="340">
        <v>4188</v>
      </c>
      <c r="R38" s="339">
        <v>1025413</v>
      </c>
      <c r="S38" s="339">
        <v>948705</v>
      </c>
      <c r="T38" s="339">
        <v>76708</v>
      </c>
      <c r="U38" s="338">
        <v>6295005</v>
      </c>
      <c r="V38" s="130" t="s">
        <v>1117</v>
      </c>
      <c r="W38" s="129"/>
      <c r="X38" s="337" t="s">
        <v>267</v>
      </c>
    </row>
    <row r="39" spans="1:24" s="984" customFormat="1" ht="0.75" customHeight="1" x14ac:dyDescent="0.2">
      <c r="B39" s="189"/>
      <c r="C39" s="189"/>
      <c r="D39" s="189"/>
      <c r="E39" s="336"/>
      <c r="F39" s="336"/>
      <c r="G39" s="336"/>
      <c r="H39" s="202"/>
      <c r="I39" s="335"/>
      <c r="J39" s="202"/>
      <c r="K39" s="203"/>
      <c r="L39" s="203"/>
      <c r="M39" s="203"/>
      <c r="O39" s="985"/>
      <c r="P39" s="203"/>
      <c r="Q39" s="203"/>
      <c r="R39" s="202"/>
      <c r="S39" s="202"/>
      <c r="T39" s="202"/>
      <c r="U39" s="202"/>
      <c r="V39" s="334"/>
      <c r="W39" s="870"/>
    </row>
    <row r="40" spans="1:24" s="126" customFormat="1" ht="12" customHeight="1" x14ac:dyDescent="0.2">
      <c r="A40" s="203" t="s">
        <v>1118</v>
      </c>
      <c r="B40" s="148"/>
      <c r="C40" s="147"/>
      <c r="D40" s="147"/>
      <c r="E40" s="147"/>
      <c r="F40" s="147"/>
      <c r="G40" s="986"/>
      <c r="H40" s="147"/>
      <c r="I40" s="147"/>
      <c r="J40" s="147"/>
      <c r="K40" s="147"/>
      <c r="L40" s="147"/>
      <c r="M40" s="147"/>
      <c r="N40" s="204" t="s">
        <v>1119</v>
      </c>
      <c r="O40" s="147"/>
      <c r="P40" s="147"/>
      <c r="Q40" s="147"/>
      <c r="R40" s="147"/>
      <c r="S40" s="147"/>
      <c r="T40" s="147"/>
      <c r="U40" s="147"/>
      <c r="V40" s="334"/>
      <c r="W40" s="148"/>
    </row>
    <row r="41" spans="1:24" x14ac:dyDescent="0.25">
      <c r="A41" s="203" t="s">
        <v>1120</v>
      </c>
      <c r="W41" s="255"/>
    </row>
  </sheetData>
  <mergeCells count="2">
    <mergeCell ref="V4:V7"/>
    <mergeCell ref="A5:D5"/>
  </mergeCells>
  <phoneticPr fontId="29"/>
  <pageMargins left="0.59055118110236227" right="0.59055118110236227" top="0.59055118110236227" bottom="0.59055118110236227" header="0.59055118110236227" footer="0.15748031496062992"/>
  <pageSetup paperSize="9" orientation="portrait" r:id="rId1"/>
  <headerFooter alignWithMargins="0"/>
  <colBreaks count="1" manualBreakCount="1">
    <brk id="13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68"/>
  <sheetViews>
    <sheetView view="pageBreakPreview" zoomScale="95" zoomScaleNormal="75" zoomScaleSheetLayoutView="95" workbookViewId="0"/>
  </sheetViews>
  <sheetFormatPr defaultColWidth="9" defaultRowHeight="13.3" x14ac:dyDescent="0.25"/>
  <cols>
    <col min="1" max="1" width="2.61328125" style="252" customWidth="1"/>
    <col min="2" max="2" width="3.3828125" style="252" customWidth="1"/>
    <col min="3" max="3" width="3.23046875" style="252" customWidth="1"/>
    <col min="4" max="4" width="6.15234375" style="252" customWidth="1"/>
    <col min="5" max="5" width="0.84375" style="252" customWidth="1"/>
    <col min="6" max="6" width="9.15234375" style="252" customWidth="1"/>
    <col min="7" max="10" width="8.15234375" style="252" customWidth="1"/>
    <col min="11" max="12" width="8.3828125" style="252" customWidth="1"/>
    <col min="13" max="13" width="8.3828125" style="373" customWidth="1"/>
    <col min="14" max="21" width="8.3828125" style="252" customWidth="1"/>
    <col min="22" max="22" width="9.23046875" style="252" customWidth="1"/>
    <col min="23" max="23" width="8.23046875" style="252" customWidth="1"/>
    <col min="24" max="24" width="2.61328125" style="252" customWidth="1"/>
    <col min="25" max="16384" width="9" style="252"/>
  </cols>
  <sheetData>
    <row r="1" spans="1:24" ht="13.5" customHeight="1" x14ac:dyDescent="0.25">
      <c r="I1" s="470"/>
    </row>
    <row r="2" spans="1:24" ht="13.5" customHeight="1" x14ac:dyDescent="0.3">
      <c r="A2" s="469"/>
      <c r="B2" s="469" t="s">
        <v>1121</v>
      </c>
      <c r="C2" s="25"/>
      <c r="D2" s="25"/>
      <c r="E2" s="25"/>
      <c r="F2" s="468"/>
      <c r="G2" s="374"/>
      <c r="J2" s="374"/>
      <c r="K2" s="404"/>
      <c r="L2" s="404"/>
      <c r="P2" s="467"/>
      <c r="S2" s="466"/>
      <c r="W2" s="368"/>
    </row>
    <row r="3" spans="1:24" s="257" customFormat="1" ht="12" customHeight="1" x14ac:dyDescent="0.25">
      <c r="A3" s="465"/>
      <c r="B3" s="464" t="s">
        <v>1122</v>
      </c>
      <c r="C3" s="463"/>
      <c r="D3" s="463"/>
      <c r="E3" s="463"/>
      <c r="F3" s="242"/>
      <c r="G3" s="460"/>
      <c r="H3" s="460"/>
      <c r="I3" s="460"/>
      <c r="J3" s="460"/>
      <c r="K3" s="462" t="s">
        <v>267</v>
      </c>
      <c r="L3" s="460"/>
      <c r="M3" s="460" t="s">
        <v>267</v>
      </c>
      <c r="N3" s="460"/>
      <c r="O3" s="460"/>
      <c r="P3" s="460"/>
      <c r="Q3" s="460"/>
      <c r="R3" s="460"/>
      <c r="S3" s="461"/>
      <c r="T3" s="460"/>
      <c r="U3" s="460"/>
      <c r="V3" s="174" t="s">
        <v>1054</v>
      </c>
      <c r="W3" s="460"/>
      <c r="X3" s="459"/>
    </row>
    <row r="4" spans="1:24" s="379" customFormat="1" ht="11.25" customHeight="1" x14ac:dyDescent="0.2">
      <c r="A4" s="890"/>
      <c r="B4" s="876"/>
      <c r="C4" s="876"/>
      <c r="D4" s="876"/>
      <c r="E4" s="877"/>
      <c r="F4" s="458"/>
      <c r="G4" s="457"/>
      <c r="H4" s="457"/>
      <c r="I4" s="457"/>
      <c r="J4" s="457"/>
      <c r="K4" s="457"/>
      <c r="L4" s="457"/>
      <c r="M4" s="457"/>
      <c r="N4" s="456"/>
      <c r="O4" s="238"/>
      <c r="P4" s="237"/>
      <c r="Q4" s="237"/>
      <c r="R4" s="237"/>
      <c r="S4" s="237"/>
      <c r="T4" s="236"/>
      <c r="U4" s="292"/>
      <c r="V4" s="363"/>
      <c r="W4" s="1081" t="s">
        <v>1123</v>
      </c>
      <c r="X4" s="382"/>
    </row>
    <row r="5" spans="1:24" s="379" customFormat="1" ht="11.25" customHeight="1" x14ac:dyDescent="0.2">
      <c r="A5" s="876"/>
      <c r="B5" s="1082" t="s">
        <v>1124</v>
      </c>
      <c r="C5" s="1082"/>
      <c r="D5" s="1082"/>
      <c r="E5" s="1083"/>
      <c r="F5" s="224" t="s">
        <v>270</v>
      </c>
      <c r="G5" s="226" t="s">
        <v>1125</v>
      </c>
      <c r="H5" s="226" t="s">
        <v>1126</v>
      </c>
      <c r="I5" s="226" t="s">
        <v>1127</v>
      </c>
      <c r="J5" s="226" t="s">
        <v>1128</v>
      </c>
      <c r="K5" s="226" t="s">
        <v>1129</v>
      </c>
      <c r="L5" s="226" t="s">
        <v>639</v>
      </c>
      <c r="M5" s="455"/>
      <c r="N5" s="287"/>
      <c r="O5" s="225" t="s">
        <v>1130</v>
      </c>
      <c r="P5" s="226" t="s">
        <v>641</v>
      </c>
      <c r="Q5" s="226" t="s">
        <v>1131</v>
      </c>
      <c r="R5" s="226" t="s">
        <v>1132</v>
      </c>
      <c r="S5" s="231" t="s">
        <v>701</v>
      </c>
      <c r="T5" s="291"/>
      <c r="U5" s="290"/>
      <c r="V5" s="225" t="s">
        <v>645</v>
      </c>
      <c r="W5" s="1079"/>
      <c r="X5" s="382"/>
    </row>
    <row r="6" spans="1:24" s="379" customFormat="1" ht="11.25" customHeight="1" x14ac:dyDescent="0.2">
      <c r="A6" s="876"/>
      <c r="B6" s="876"/>
      <c r="C6" s="876"/>
      <c r="D6" s="876"/>
      <c r="E6" s="877"/>
      <c r="F6" s="224"/>
      <c r="G6" s="226" t="s">
        <v>267</v>
      </c>
      <c r="H6" s="226" t="s">
        <v>267</v>
      </c>
      <c r="I6" s="226" t="s">
        <v>268</v>
      </c>
      <c r="J6" s="226"/>
      <c r="K6" s="226"/>
      <c r="L6" s="226" t="s">
        <v>267</v>
      </c>
      <c r="M6" s="226" t="s">
        <v>266</v>
      </c>
      <c r="N6" s="454" t="s">
        <v>265</v>
      </c>
      <c r="O6" s="225"/>
      <c r="P6" s="226"/>
      <c r="Q6" s="226"/>
      <c r="R6" s="226"/>
      <c r="S6" s="226"/>
      <c r="T6" s="226" t="s">
        <v>1133</v>
      </c>
      <c r="U6" s="225" t="s">
        <v>1134</v>
      </c>
      <c r="V6" s="224"/>
      <c r="W6" s="1079"/>
      <c r="X6" s="382"/>
    </row>
    <row r="7" spans="1:24" s="379" customFormat="1" ht="33.75" customHeight="1" x14ac:dyDescent="0.2">
      <c r="A7" s="890"/>
      <c r="B7" s="899"/>
      <c r="C7" s="899"/>
      <c r="D7" s="899"/>
      <c r="E7" s="892"/>
      <c r="F7" s="453" t="s">
        <v>1032</v>
      </c>
      <c r="G7" s="453" t="s">
        <v>264</v>
      </c>
      <c r="H7" s="453" t="s">
        <v>658</v>
      </c>
      <c r="I7" s="453" t="s">
        <v>1135</v>
      </c>
      <c r="J7" s="453" t="s">
        <v>263</v>
      </c>
      <c r="K7" s="453" t="s">
        <v>1136</v>
      </c>
      <c r="L7" s="453" t="s">
        <v>1137</v>
      </c>
      <c r="M7" s="453" t="s">
        <v>660</v>
      </c>
      <c r="N7" s="452" t="s">
        <v>661</v>
      </c>
      <c r="O7" s="220" t="s">
        <v>273</v>
      </c>
      <c r="P7" s="220" t="s">
        <v>262</v>
      </c>
      <c r="Q7" s="220" t="s">
        <v>261</v>
      </c>
      <c r="R7" s="219" t="s">
        <v>260</v>
      </c>
      <c r="S7" s="451" t="s">
        <v>1049</v>
      </c>
      <c r="T7" s="896"/>
      <c r="U7" s="896"/>
      <c r="V7" s="892" t="s">
        <v>1138</v>
      </c>
      <c r="W7" s="1080"/>
      <c r="X7" s="382" t="s">
        <v>1139</v>
      </c>
    </row>
    <row r="8" spans="1:24" s="378" customFormat="1" ht="14.25" customHeight="1" x14ac:dyDescent="0.25">
      <c r="A8" s="876"/>
      <c r="B8" s="842"/>
      <c r="C8" s="842"/>
      <c r="D8" s="843"/>
      <c r="E8" s="450"/>
      <c r="F8" s="399">
        <v>526964</v>
      </c>
      <c r="G8" s="398"/>
      <c r="H8" s="418"/>
      <c r="I8" s="398">
        <v>361266</v>
      </c>
      <c r="J8" s="418">
        <v>119800</v>
      </c>
      <c r="K8" s="418">
        <v>12070</v>
      </c>
      <c r="L8" s="398">
        <v>33828</v>
      </c>
      <c r="M8" s="398"/>
      <c r="N8" s="398">
        <v>33828</v>
      </c>
      <c r="O8" s="398">
        <v>14827</v>
      </c>
      <c r="P8" s="412"/>
      <c r="Q8" s="412"/>
      <c r="R8" s="409"/>
      <c r="S8" s="416"/>
      <c r="T8" s="416"/>
      <c r="U8" s="416"/>
      <c r="V8" s="415"/>
      <c r="W8" s="449"/>
      <c r="X8" s="129"/>
    </row>
    <row r="9" spans="1:24" s="443" customFormat="1" ht="10.5" customHeight="1" x14ac:dyDescent="0.25">
      <c r="A9" s="385"/>
      <c r="B9" s="844" t="s">
        <v>280</v>
      </c>
      <c r="C9" s="844" t="s">
        <v>1140</v>
      </c>
      <c r="D9" s="845"/>
      <c r="E9" s="445"/>
      <c r="F9" s="406">
        <v>30550351</v>
      </c>
      <c r="G9" s="404">
        <v>863720</v>
      </c>
      <c r="H9" s="404">
        <v>25534148</v>
      </c>
      <c r="I9" s="404">
        <v>225079</v>
      </c>
      <c r="J9" s="404">
        <v>775196</v>
      </c>
      <c r="K9" s="404">
        <v>628756</v>
      </c>
      <c r="L9" s="405">
        <v>2523452</v>
      </c>
      <c r="M9" s="404">
        <v>41465</v>
      </c>
      <c r="N9" s="404">
        <v>2481987</v>
      </c>
      <c r="O9" s="404">
        <v>160437</v>
      </c>
      <c r="P9" s="404">
        <v>91652</v>
      </c>
      <c r="Q9" s="404">
        <v>1213</v>
      </c>
      <c r="R9" s="404">
        <v>19747</v>
      </c>
      <c r="S9" s="403">
        <v>10650255</v>
      </c>
      <c r="T9" s="403">
        <v>8593536</v>
      </c>
      <c r="U9" s="403">
        <v>2056719</v>
      </c>
      <c r="V9" s="402">
        <v>79210091</v>
      </c>
      <c r="W9" s="444" t="s">
        <v>1141</v>
      </c>
      <c r="X9" s="385"/>
    </row>
    <row r="10" spans="1:24" s="378" customFormat="1" ht="14.25" customHeight="1" x14ac:dyDescent="0.2">
      <c r="A10" s="129"/>
      <c r="B10" s="846"/>
      <c r="C10" s="847"/>
      <c r="D10" s="848"/>
      <c r="E10" s="447"/>
      <c r="F10" s="399">
        <v>1100596</v>
      </c>
      <c r="G10" s="398"/>
      <c r="H10" s="398"/>
      <c r="I10" s="398">
        <v>1054676</v>
      </c>
      <c r="J10" s="398"/>
      <c r="K10" s="398">
        <v>18422</v>
      </c>
      <c r="L10" s="398">
        <v>27498</v>
      </c>
      <c r="M10" s="398"/>
      <c r="N10" s="398">
        <v>27498</v>
      </c>
      <c r="O10" s="398">
        <v>17511</v>
      </c>
      <c r="P10" s="412"/>
      <c r="Q10" s="412"/>
      <c r="R10" s="412"/>
      <c r="S10" s="396"/>
      <c r="T10" s="396"/>
      <c r="U10" s="396"/>
      <c r="V10" s="395"/>
      <c r="W10" s="446"/>
      <c r="X10" s="129"/>
    </row>
    <row r="11" spans="1:24" s="443" customFormat="1" ht="10.5" customHeight="1" x14ac:dyDescent="0.25">
      <c r="A11" s="385"/>
      <c r="B11" s="844" t="s">
        <v>279</v>
      </c>
      <c r="C11" s="844" t="s">
        <v>702</v>
      </c>
      <c r="D11" s="845"/>
      <c r="E11" s="445"/>
      <c r="F11" s="343">
        <v>33510425</v>
      </c>
      <c r="G11" s="404">
        <v>983829</v>
      </c>
      <c r="H11" s="404">
        <v>28277414</v>
      </c>
      <c r="I11" s="404">
        <v>313850</v>
      </c>
      <c r="J11" s="404">
        <v>1418361</v>
      </c>
      <c r="K11" s="404">
        <v>322897</v>
      </c>
      <c r="L11" s="343">
        <v>2194074</v>
      </c>
      <c r="M11" s="404">
        <v>77316</v>
      </c>
      <c r="N11" s="343">
        <v>2116758</v>
      </c>
      <c r="O11" s="404">
        <v>173087</v>
      </c>
      <c r="P11" s="404">
        <v>91593</v>
      </c>
      <c r="Q11" s="404">
        <v>1226</v>
      </c>
      <c r="R11" s="404">
        <v>19068</v>
      </c>
      <c r="S11" s="403">
        <v>10663735</v>
      </c>
      <c r="T11" s="403">
        <v>8997515</v>
      </c>
      <c r="U11" s="403">
        <v>1666220</v>
      </c>
      <c r="V11" s="402">
        <v>79594758</v>
      </c>
      <c r="W11" s="444" t="s">
        <v>1142</v>
      </c>
      <c r="X11" s="385"/>
    </row>
    <row r="12" spans="1:24" s="378" customFormat="1" ht="14.25" customHeight="1" x14ac:dyDescent="0.2">
      <c r="A12" s="129"/>
      <c r="B12" s="846"/>
      <c r="C12" s="846"/>
      <c r="D12" s="848"/>
      <c r="E12" s="447"/>
      <c r="F12" s="399">
        <v>1461081</v>
      </c>
      <c r="G12" s="398">
        <v>137</v>
      </c>
      <c r="H12" s="398"/>
      <c r="I12" s="398">
        <v>1434046</v>
      </c>
      <c r="J12" s="398"/>
      <c r="K12" s="398">
        <v>10479</v>
      </c>
      <c r="L12" s="398">
        <v>16419</v>
      </c>
      <c r="M12" s="398">
        <v>200</v>
      </c>
      <c r="N12" s="398">
        <v>16219</v>
      </c>
      <c r="O12" s="398">
        <v>16182</v>
      </c>
      <c r="P12" s="412"/>
      <c r="Q12" s="412"/>
      <c r="R12" s="412"/>
      <c r="S12" s="396"/>
      <c r="T12" s="396"/>
      <c r="U12" s="396"/>
      <c r="V12" s="395"/>
      <c r="W12" s="446"/>
      <c r="X12" s="129"/>
    </row>
    <row r="13" spans="1:24" s="443" customFormat="1" ht="10.5" customHeight="1" x14ac:dyDescent="0.25">
      <c r="A13" s="385"/>
      <c r="B13" s="844" t="s">
        <v>279</v>
      </c>
      <c r="C13" s="844" t="s">
        <v>716</v>
      </c>
      <c r="D13" s="845"/>
      <c r="E13" s="445"/>
      <c r="F13" s="343">
        <v>36211123</v>
      </c>
      <c r="G13" s="404">
        <v>2092508</v>
      </c>
      <c r="H13" s="404">
        <v>28329187</v>
      </c>
      <c r="I13" s="404">
        <v>335557</v>
      </c>
      <c r="J13" s="404">
        <v>2158301</v>
      </c>
      <c r="K13" s="404">
        <v>725308</v>
      </c>
      <c r="L13" s="343">
        <v>2570262</v>
      </c>
      <c r="M13" s="404">
        <v>71561</v>
      </c>
      <c r="N13" s="343">
        <v>2498701</v>
      </c>
      <c r="O13" s="404">
        <v>225524</v>
      </c>
      <c r="P13" s="404">
        <v>69534</v>
      </c>
      <c r="Q13" s="404">
        <v>1711</v>
      </c>
      <c r="R13" s="404">
        <v>15103</v>
      </c>
      <c r="S13" s="448">
        <v>10919571</v>
      </c>
      <c r="T13" s="403">
        <v>9103028</v>
      </c>
      <c r="U13" s="448">
        <v>1816543</v>
      </c>
      <c r="V13" s="402">
        <v>77892517</v>
      </c>
      <c r="W13" s="444" t="s">
        <v>1143</v>
      </c>
      <c r="X13" s="385"/>
    </row>
    <row r="14" spans="1:24" s="378" customFormat="1" ht="14.25" customHeight="1" x14ac:dyDescent="0.2">
      <c r="A14" s="129"/>
      <c r="B14" s="846"/>
      <c r="C14" s="849"/>
      <c r="D14" s="848"/>
      <c r="E14" s="447"/>
      <c r="F14" s="399">
        <v>1142896</v>
      </c>
      <c r="G14" s="398"/>
      <c r="H14" s="398"/>
      <c r="I14" s="398">
        <v>1058274</v>
      </c>
      <c r="J14" s="398"/>
      <c r="K14" s="398"/>
      <c r="L14" s="398">
        <v>84622</v>
      </c>
      <c r="M14" s="398">
        <v>2650</v>
      </c>
      <c r="N14" s="398">
        <v>81972</v>
      </c>
      <c r="O14" s="398">
        <v>18654</v>
      </c>
      <c r="P14" s="412"/>
      <c r="Q14" s="412"/>
      <c r="R14" s="412"/>
      <c r="S14" s="396"/>
      <c r="T14" s="396"/>
      <c r="U14" s="396"/>
      <c r="V14" s="395"/>
      <c r="W14" s="446"/>
      <c r="X14" s="129"/>
    </row>
    <row r="15" spans="1:24" s="443" customFormat="1" ht="10.5" customHeight="1" x14ac:dyDescent="0.25">
      <c r="A15" s="385"/>
      <c r="B15" s="844" t="s">
        <v>620</v>
      </c>
      <c r="C15" s="844" t="s">
        <v>1144</v>
      </c>
      <c r="D15" s="845"/>
      <c r="E15" s="445"/>
      <c r="F15" s="406">
        <v>31720740</v>
      </c>
      <c r="G15" s="404">
        <v>2306235</v>
      </c>
      <c r="H15" s="404">
        <v>25968884</v>
      </c>
      <c r="I15" s="404">
        <v>240422</v>
      </c>
      <c r="J15" s="404">
        <v>1692406</v>
      </c>
      <c r="K15" s="404">
        <v>707459</v>
      </c>
      <c r="L15" s="405">
        <v>805334</v>
      </c>
      <c r="M15" s="404">
        <v>114834</v>
      </c>
      <c r="N15" s="404">
        <v>690500</v>
      </c>
      <c r="O15" s="404">
        <v>235247</v>
      </c>
      <c r="P15" s="404">
        <v>44425</v>
      </c>
      <c r="Q15" s="404">
        <v>1817</v>
      </c>
      <c r="R15" s="404">
        <v>11871</v>
      </c>
      <c r="S15" s="448">
        <v>10762268</v>
      </c>
      <c r="T15" s="403">
        <v>8831688</v>
      </c>
      <c r="U15" s="448">
        <v>1930580</v>
      </c>
      <c r="V15" s="402">
        <v>72221502</v>
      </c>
      <c r="W15" s="444" t="s">
        <v>1145</v>
      </c>
      <c r="X15" s="385"/>
    </row>
    <row r="16" spans="1:24" s="378" customFormat="1" ht="14.25" customHeight="1" x14ac:dyDescent="0.2">
      <c r="A16" s="129"/>
      <c r="B16" s="846"/>
      <c r="C16" s="849"/>
      <c r="D16" s="848"/>
      <c r="E16" s="447"/>
      <c r="F16" s="399">
        <v>827444</v>
      </c>
      <c r="G16" s="398"/>
      <c r="H16" s="398"/>
      <c r="I16" s="398">
        <v>819586</v>
      </c>
      <c r="J16" s="398"/>
      <c r="K16" s="398">
        <v>7858</v>
      </c>
      <c r="L16" s="398"/>
      <c r="M16" s="398"/>
      <c r="N16" s="398"/>
      <c r="O16" s="398">
        <v>14077</v>
      </c>
      <c r="P16" s="412"/>
      <c r="Q16" s="412"/>
      <c r="R16" s="412"/>
      <c r="S16" s="396"/>
      <c r="T16" s="396"/>
      <c r="U16" s="396"/>
      <c r="V16" s="395"/>
      <c r="W16" s="446"/>
      <c r="X16" s="129"/>
    </row>
    <row r="17" spans="1:25" s="442" customFormat="1" ht="10.5" customHeight="1" x14ac:dyDescent="0.25">
      <c r="A17" s="385"/>
      <c r="B17" s="844"/>
      <c r="C17" s="844" t="s">
        <v>1146</v>
      </c>
      <c r="D17" s="845"/>
      <c r="E17" s="445"/>
      <c r="F17" s="406">
        <v>34955953</v>
      </c>
      <c r="G17" s="404">
        <v>3127198</v>
      </c>
      <c r="H17" s="404">
        <v>27977796</v>
      </c>
      <c r="I17" s="404">
        <v>92324</v>
      </c>
      <c r="J17" s="404">
        <v>2103609</v>
      </c>
      <c r="K17" s="404">
        <v>1217469</v>
      </c>
      <c r="L17" s="405">
        <v>437557</v>
      </c>
      <c r="M17" s="404">
        <v>123613</v>
      </c>
      <c r="N17" s="404">
        <v>313944</v>
      </c>
      <c r="O17" s="404">
        <v>195920</v>
      </c>
      <c r="P17" s="404">
        <v>8030</v>
      </c>
      <c r="Q17" s="404">
        <v>1735</v>
      </c>
      <c r="R17" s="404">
        <v>9153</v>
      </c>
      <c r="S17" s="403">
        <v>9885612</v>
      </c>
      <c r="T17" s="403">
        <v>8247619</v>
      </c>
      <c r="U17" s="403">
        <v>1637993</v>
      </c>
      <c r="V17" s="402">
        <v>67858212</v>
      </c>
      <c r="W17" s="444" t="s">
        <v>1147</v>
      </c>
      <c r="X17" s="385"/>
      <c r="Y17" s="443"/>
    </row>
    <row r="18" spans="1:25" s="378" customFormat="1" ht="6.75" customHeight="1" x14ac:dyDescent="0.2">
      <c r="A18" s="129"/>
      <c r="B18" s="846"/>
      <c r="C18" s="846"/>
      <c r="D18" s="850"/>
      <c r="E18" s="419"/>
      <c r="F18" s="421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396"/>
      <c r="T18" s="396"/>
      <c r="U18" s="396"/>
      <c r="V18" s="395"/>
      <c r="W18" s="420"/>
      <c r="X18" s="129"/>
      <c r="Y18" s="441"/>
    </row>
    <row r="19" spans="1:25" s="379" customFormat="1" ht="14.25" customHeight="1" x14ac:dyDescent="0.2">
      <c r="A19" s="129"/>
      <c r="B19" s="846"/>
      <c r="C19" s="846"/>
      <c r="D19" s="850"/>
      <c r="E19" s="419"/>
      <c r="F19" s="399">
        <v>1365089</v>
      </c>
      <c r="G19" s="398"/>
      <c r="H19" s="398"/>
      <c r="I19" s="398">
        <v>1284359</v>
      </c>
      <c r="J19" s="398"/>
      <c r="K19" s="398">
        <v>5858</v>
      </c>
      <c r="L19" s="398">
        <v>74872</v>
      </c>
      <c r="M19" s="398"/>
      <c r="N19" s="398">
        <v>74872</v>
      </c>
      <c r="O19" s="398">
        <v>17424</v>
      </c>
      <c r="P19" s="412"/>
      <c r="Q19" s="396"/>
      <c r="R19" s="396"/>
      <c r="S19" s="416"/>
      <c r="T19" s="416"/>
      <c r="U19" s="416"/>
      <c r="V19" s="395"/>
      <c r="W19" s="440"/>
      <c r="X19" s="129"/>
    </row>
    <row r="20" spans="1:25" s="384" customFormat="1" ht="10.5" customHeight="1" x14ac:dyDescent="0.25">
      <c r="A20" s="385"/>
      <c r="B20" s="844" t="s">
        <v>620</v>
      </c>
      <c r="C20" s="844" t="s">
        <v>1148</v>
      </c>
      <c r="D20" s="851"/>
      <c r="E20" s="431"/>
      <c r="F20" s="425">
        <v>32040157</v>
      </c>
      <c r="G20" s="424">
        <v>2469574</v>
      </c>
      <c r="H20" s="424">
        <v>26416408</v>
      </c>
      <c r="I20" s="404">
        <v>209539</v>
      </c>
      <c r="J20" s="424">
        <v>1567944</v>
      </c>
      <c r="K20" s="424">
        <v>796658</v>
      </c>
      <c r="L20" s="405">
        <v>580034</v>
      </c>
      <c r="M20" s="424">
        <v>123099</v>
      </c>
      <c r="N20" s="424">
        <v>456935</v>
      </c>
      <c r="O20" s="424">
        <v>238904</v>
      </c>
      <c r="P20" s="424">
        <v>22274</v>
      </c>
      <c r="Q20" s="424">
        <v>1954</v>
      </c>
      <c r="R20" s="424">
        <v>10622</v>
      </c>
      <c r="S20" s="403">
        <v>10785634</v>
      </c>
      <c r="T20" s="403">
        <v>8868825</v>
      </c>
      <c r="U20" s="403">
        <v>1916809</v>
      </c>
      <c r="V20" s="439">
        <v>71128706</v>
      </c>
      <c r="W20" s="438" t="s">
        <v>630</v>
      </c>
      <c r="X20" s="385"/>
    </row>
    <row r="21" spans="1:25" s="379" customFormat="1" ht="14.25" customHeight="1" x14ac:dyDescent="0.2">
      <c r="A21" s="129"/>
      <c r="B21" s="846"/>
      <c r="C21" s="847"/>
      <c r="D21" s="852"/>
      <c r="E21" s="428"/>
      <c r="F21" s="399">
        <v>632160</v>
      </c>
      <c r="G21" s="398">
        <v>703</v>
      </c>
      <c r="H21" s="398"/>
      <c r="I21" s="398">
        <v>539958</v>
      </c>
      <c r="J21" s="398">
        <v>86499</v>
      </c>
      <c r="K21" s="398">
        <v>5000</v>
      </c>
      <c r="L21" s="398"/>
      <c r="M21" s="398"/>
      <c r="N21" s="398"/>
      <c r="O21" s="398">
        <v>14731</v>
      </c>
      <c r="P21" s="412"/>
      <c r="Q21" s="396"/>
      <c r="R21" s="396"/>
      <c r="S21" s="416"/>
      <c r="T21" s="416"/>
      <c r="U21" s="416"/>
      <c r="V21" s="395"/>
      <c r="W21" s="440"/>
      <c r="X21" s="129"/>
    </row>
    <row r="22" spans="1:25" s="384" customFormat="1" ht="10.5" customHeight="1" x14ac:dyDescent="0.25">
      <c r="A22" s="385"/>
      <c r="B22" s="844"/>
      <c r="C22" s="844" t="s">
        <v>1149</v>
      </c>
      <c r="D22" s="851"/>
      <c r="E22" s="431"/>
      <c r="F22" s="425">
        <v>36833877</v>
      </c>
      <c r="G22" s="424">
        <v>3013692</v>
      </c>
      <c r="H22" s="424">
        <v>28852839</v>
      </c>
      <c r="I22" s="404">
        <v>78618</v>
      </c>
      <c r="J22" s="424">
        <v>2718329</v>
      </c>
      <c r="K22" s="424">
        <v>1448994</v>
      </c>
      <c r="L22" s="405">
        <v>721405</v>
      </c>
      <c r="M22" s="424">
        <v>115155</v>
      </c>
      <c r="N22" s="424">
        <v>606250</v>
      </c>
      <c r="O22" s="424">
        <v>192810</v>
      </c>
      <c r="P22" s="424">
        <v>7019</v>
      </c>
      <c r="Q22" s="424">
        <v>1670</v>
      </c>
      <c r="R22" s="424">
        <v>9033</v>
      </c>
      <c r="S22" s="403">
        <v>10234165</v>
      </c>
      <c r="T22" s="403">
        <v>8610201</v>
      </c>
      <c r="U22" s="403">
        <v>1623964</v>
      </c>
      <c r="V22" s="439">
        <v>68577881</v>
      </c>
      <c r="W22" s="438" t="s">
        <v>1150</v>
      </c>
      <c r="X22" s="385"/>
    </row>
    <row r="23" spans="1:25" s="379" customFormat="1" ht="6.75" customHeight="1" x14ac:dyDescent="0.2">
      <c r="A23" s="129"/>
      <c r="B23" s="846"/>
      <c r="C23" s="846"/>
      <c r="D23" s="852"/>
      <c r="E23" s="419"/>
      <c r="F23" s="437"/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  <c r="R23" s="396"/>
      <c r="S23" s="416"/>
      <c r="T23" s="416"/>
      <c r="U23" s="416"/>
      <c r="V23" s="395"/>
      <c r="W23" s="417"/>
      <c r="X23" s="129"/>
    </row>
    <row r="24" spans="1:25" s="379" customFormat="1" ht="14.25" customHeight="1" x14ac:dyDescent="0.2">
      <c r="A24" s="129"/>
      <c r="B24" s="846"/>
      <c r="C24" s="846"/>
      <c r="D24" s="850"/>
      <c r="E24" s="419"/>
      <c r="F24" s="399">
        <v>595644</v>
      </c>
      <c r="G24" s="398"/>
      <c r="H24" s="398"/>
      <c r="I24" s="398">
        <v>589786</v>
      </c>
      <c r="J24" s="398"/>
      <c r="K24" s="398">
        <v>5858</v>
      </c>
      <c r="L24" s="398"/>
      <c r="M24" s="398"/>
      <c r="N24" s="398"/>
      <c r="O24" s="398">
        <v>3945</v>
      </c>
      <c r="P24" s="398"/>
      <c r="Q24" s="398"/>
      <c r="R24" s="398"/>
      <c r="S24" s="398"/>
      <c r="T24" s="398"/>
      <c r="U24" s="398"/>
      <c r="V24" s="414"/>
      <c r="W24" s="417"/>
      <c r="X24" s="129"/>
    </row>
    <row r="25" spans="1:25" s="384" customFormat="1" ht="10.5" customHeight="1" x14ac:dyDescent="0.25">
      <c r="A25" s="385"/>
      <c r="B25" s="844" t="s">
        <v>620</v>
      </c>
      <c r="C25" s="844" t="s">
        <v>622</v>
      </c>
      <c r="D25" s="853" t="s">
        <v>970</v>
      </c>
      <c r="E25" s="431"/>
      <c r="F25" s="406">
        <v>8301233</v>
      </c>
      <c r="G25" s="404">
        <v>547414</v>
      </c>
      <c r="H25" s="404">
        <v>6586702</v>
      </c>
      <c r="I25" s="404">
        <v>54463</v>
      </c>
      <c r="J25" s="404">
        <v>760043</v>
      </c>
      <c r="K25" s="404">
        <v>261278</v>
      </c>
      <c r="L25" s="404">
        <v>91333</v>
      </c>
      <c r="M25" s="404">
        <v>30484</v>
      </c>
      <c r="N25" s="404">
        <v>60849</v>
      </c>
      <c r="O25" s="404">
        <v>56936</v>
      </c>
      <c r="P25" s="404">
        <v>4987</v>
      </c>
      <c r="Q25" s="404">
        <v>464</v>
      </c>
      <c r="R25" s="404">
        <v>2639</v>
      </c>
      <c r="S25" s="404">
        <v>2935407</v>
      </c>
      <c r="T25" s="404">
        <v>2522584</v>
      </c>
      <c r="U25" s="404">
        <v>412823</v>
      </c>
      <c r="V25" s="430">
        <v>19893139</v>
      </c>
      <c r="W25" s="422" t="s">
        <v>971</v>
      </c>
      <c r="X25" s="385"/>
    </row>
    <row r="26" spans="1:25" s="379" customFormat="1" ht="14.25" customHeight="1" x14ac:dyDescent="0.2">
      <c r="A26" s="129"/>
      <c r="B26" s="846"/>
      <c r="C26" s="847"/>
      <c r="D26" s="852"/>
      <c r="E26" s="428"/>
      <c r="F26" s="399">
        <v>99880</v>
      </c>
      <c r="G26" s="398"/>
      <c r="H26" s="398"/>
      <c r="I26" s="398">
        <v>99880</v>
      </c>
      <c r="J26" s="398"/>
      <c r="K26" s="398"/>
      <c r="L26" s="398"/>
      <c r="M26" s="398"/>
      <c r="N26" s="398"/>
      <c r="O26" s="398">
        <v>3139</v>
      </c>
      <c r="P26" s="398"/>
      <c r="Q26" s="398"/>
      <c r="R26" s="398"/>
      <c r="S26" s="398"/>
      <c r="T26" s="398"/>
      <c r="U26" s="398"/>
      <c r="V26" s="414"/>
      <c r="W26" s="436"/>
      <c r="X26" s="129"/>
    </row>
    <row r="27" spans="1:25" s="384" customFormat="1" ht="10.5" customHeight="1" x14ac:dyDescent="0.25">
      <c r="A27" s="385"/>
      <c r="B27" s="844" t="s">
        <v>279</v>
      </c>
      <c r="C27" s="844" t="s">
        <v>279</v>
      </c>
      <c r="D27" s="853" t="s">
        <v>1151</v>
      </c>
      <c r="E27" s="431"/>
      <c r="F27" s="406">
        <v>8080058</v>
      </c>
      <c r="G27" s="404">
        <v>953646</v>
      </c>
      <c r="H27" s="404">
        <v>6486491</v>
      </c>
      <c r="I27" s="404">
        <v>5853</v>
      </c>
      <c r="J27" s="404">
        <v>243165</v>
      </c>
      <c r="K27" s="404">
        <v>273263</v>
      </c>
      <c r="L27" s="404">
        <v>117640</v>
      </c>
      <c r="M27" s="404">
        <v>28038</v>
      </c>
      <c r="N27" s="404">
        <v>89602</v>
      </c>
      <c r="O27" s="404">
        <v>39969</v>
      </c>
      <c r="P27" s="404">
        <v>1010</v>
      </c>
      <c r="Q27" s="404">
        <v>560</v>
      </c>
      <c r="R27" s="404">
        <v>1967</v>
      </c>
      <c r="S27" s="404">
        <v>2523622</v>
      </c>
      <c r="T27" s="404">
        <v>2142951</v>
      </c>
      <c r="U27" s="404">
        <v>380671</v>
      </c>
      <c r="V27" s="430">
        <v>13681823</v>
      </c>
      <c r="W27" s="435" t="s">
        <v>973</v>
      </c>
      <c r="X27" s="385"/>
    </row>
    <row r="28" spans="1:25" s="379" customFormat="1" ht="14.25" customHeight="1" x14ac:dyDescent="0.2">
      <c r="A28" s="129"/>
      <c r="B28" s="846"/>
      <c r="C28" s="846"/>
      <c r="D28" s="852"/>
      <c r="E28" s="428"/>
      <c r="F28" s="399"/>
      <c r="G28" s="398"/>
      <c r="H28" s="398"/>
      <c r="I28" s="398"/>
      <c r="J28" s="398"/>
      <c r="K28" s="398"/>
      <c r="L28" s="398"/>
      <c r="M28" s="404"/>
      <c r="N28" s="398"/>
      <c r="O28" s="398">
        <v>2696</v>
      </c>
      <c r="P28" s="398"/>
      <c r="Q28" s="398"/>
      <c r="R28" s="398"/>
      <c r="S28" s="398"/>
      <c r="T28" s="398"/>
      <c r="U28" s="398"/>
      <c r="V28" s="414"/>
      <c r="W28" s="434"/>
      <c r="X28" s="129"/>
    </row>
    <row r="29" spans="1:25" s="384" customFormat="1" ht="10.5" customHeight="1" x14ac:dyDescent="0.25">
      <c r="A29" s="385"/>
      <c r="B29" s="844"/>
      <c r="C29" s="844"/>
      <c r="D29" s="853" t="s">
        <v>1152</v>
      </c>
      <c r="E29" s="431"/>
      <c r="F29" s="406">
        <v>9107885</v>
      </c>
      <c r="G29" s="404">
        <v>1052011</v>
      </c>
      <c r="H29" s="404">
        <v>7389575</v>
      </c>
      <c r="I29" s="404">
        <v>6145</v>
      </c>
      <c r="J29" s="404">
        <v>246242</v>
      </c>
      <c r="K29" s="404">
        <v>285587</v>
      </c>
      <c r="L29" s="404">
        <v>128325</v>
      </c>
      <c r="M29" s="404">
        <v>36438</v>
      </c>
      <c r="N29" s="404">
        <v>91887</v>
      </c>
      <c r="O29" s="404">
        <v>40630</v>
      </c>
      <c r="P29" s="404" t="s">
        <v>754</v>
      </c>
      <c r="Q29" s="404">
        <v>339</v>
      </c>
      <c r="R29" s="404">
        <v>2125</v>
      </c>
      <c r="S29" s="404">
        <v>2184359</v>
      </c>
      <c r="T29" s="404">
        <v>1832266</v>
      </c>
      <c r="U29" s="404">
        <v>352093</v>
      </c>
      <c r="V29" s="430">
        <v>16591186</v>
      </c>
      <c r="W29" s="433" t="s">
        <v>1153</v>
      </c>
      <c r="X29" s="385"/>
    </row>
    <row r="30" spans="1:25" s="379" customFormat="1" ht="14.25" customHeight="1" x14ac:dyDescent="0.2">
      <c r="A30" s="129"/>
      <c r="B30" s="846"/>
      <c r="C30" s="846"/>
      <c r="D30" s="852"/>
      <c r="E30" s="428"/>
      <c r="F30" s="399">
        <v>131920</v>
      </c>
      <c r="G30" s="398"/>
      <c r="H30" s="398"/>
      <c r="I30" s="398">
        <v>129920</v>
      </c>
      <c r="J30" s="398"/>
      <c r="K30" s="398">
        <v>2000</v>
      </c>
      <c r="L30" s="398"/>
      <c r="M30" s="404"/>
      <c r="N30" s="398"/>
      <c r="O30" s="398">
        <v>4297</v>
      </c>
      <c r="P30" s="398"/>
      <c r="Q30" s="398"/>
      <c r="R30" s="398"/>
      <c r="S30" s="398"/>
      <c r="T30" s="398"/>
      <c r="U30" s="398"/>
      <c r="V30" s="414"/>
      <c r="W30" s="432"/>
      <c r="X30" s="129"/>
    </row>
    <row r="31" spans="1:25" s="384" customFormat="1" ht="10.5" customHeight="1" x14ac:dyDescent="0.25">
      <c r="A31" s="385"/>
      <c r="B31" s="844" t="s">
        <v>279</v>
      </c>
      <c r="C31" s="844" t="s">
        <v>279</v>
      </c>
      <c r="D31" s="853" t="s">
        <v>1154</v>
      </c>
      <c r="E31" s="431"/>
      <c r="F31" s="406">
        <v>9466777</v>
      </c>
      <c r="G31" s="404">
        <v>574127</v>
      </c>
      <c r="H31" s="404">
        <v>7515028</v>
      </c>
      <c r="I31" s="404">
        <v>25863</v>
      </c>
      <c r="J31" s="404">
        <v>854159</v>
      </c>
      <c r="K31" s="404">
        <v>397341</v>
      </c>
      <c r="L31" s="404">
        <v>100259</v>
      </c>
      <c r="M31" s="404">
        <v>28653</v>
      </c>
      <c r="N31" s="404">
        <v>71606</v>
      </c>
      <c r="O31" s="404">
        <v>58385</v>
      </c>
      <c r="P31" s="404">
        <v>2033</v>
      </c>
      <c r="Q31" s="404">
        <v>372</v>
      </c>
      <c r="R31" s="404">
        <v>2422</v>
      </c>
      <c r="S31" s="404">
        <v>2242224</v>
      </c>
      <c r="T31" s="404">
        <v>1749818</v>
      </c>
      <c r="U31" s="404">
        <v>492406</v>
      </c>
      <c r="V31" s="430">
        <v>17692064</v>
      </c>
      <c r="W31" s="429" t="s">
        <v>621</v>
      </c>
      <c r="X31" s="385"/>
    </row>
    <row r="32" spans="1:25" s="379" customFormat="1" ht="14.25" customHeight="1" x14ac:dyDescent="0.2">
      <c r="A32" s="129"/>
      <c r="B32" s="846"/>
      <c r="C32" s="846"/>
      <c r="D32" s="852"/>
      <c r="E32" s="428"/>
      <c r="F32" s="399">
        <v>400360</v>
      </c>
      <c r="G32" s="398">
        <v>703</v>
      </c>
      <c r="H32" s="398"/>
      <c r="I32" s="398">
        <v>310158</v>
      </c>
      <c r="J32" s="398">
        <v>86499</v>
      </c>
      <c r="K32" s="398">
        <v>3000</v>
      </c>
      <c r="L32" s="398"/>
      <c r="M32" s="404"/>
      <c r="N32" s="398"/>
      <c r="O32" s="398">
        <v>4599</v>
      </c>
      <c r="P32" s="398"/>
      <c r="Q32" s="398"/>
      <c r="R32" s="398"/>
      <c r="S32" s="398"/>
      <c r="T32" s="398"/>
      <c r="U32" s="398"/>
      <c r="V32" s="414"/>
      <c r="W32" s="427"/>
      <c r="X32" s="129"/>
    </row>
    <row r="33" spans="1:24" s="384" customFormat="1" ht="10.5" customHeight="1" x14ac:dyDescent="0.25">
      <c r="A33" s="385"/>
      <c r="B33" s="844" t="s">
        <v>620</v>
      </c>
      <c r="C33" s="844" t="s">
        <v>978</v>
      </c>
      <c r="D33" s="853" t="s">
        <v>970</v>
      </c>
      <c r="E33" s="426"/>
      <c r="F33" s="425">
        <v>10179157</v>
      </c>
      <c r="G33" s="424">
        <v>433908</v>
      </c>
      <c r="H33" s="424">
        <v>7461745</v>
      </c>
      <c r="I33" s="424">
        <v>40757</v>
      </c>
      <c r="J33" s="424">
        <v>1374763</v>
      </c>
      <c r="K33" s="424">
        <v>492803</v>
      </c>
      <c r="L33" s="424">
        <v>375181</v>
      </c>
      <c r="M33" s="424">
        <v>22026</v>
      </c>
      <c r="N33" s="424">
        <v>353155</v>
      </c>
      <c r="O33" s="424">
        <v>53826</v>
      </c>
      <c r="P33" s="424">
        <v>3976</v>
      </c>
      <c r="Q33" s="424">
        <v>399</v>
      </c>
      <c r="R33" s="424">
        <v>2519</v>
      </c>
      <c r="S33" s="424">
        <v>3283960</v>
      </c>
      <c r="T33" s="424">
        <v>2885166</v>
      </c>
      <c r="U33" s="424">
        <v>398794</v>
      </c>
      <c r="V33" s="423">
        <v>20612808</v>
      </c>
      <c r="W33" s="422" t="s">
        <v>979</v>
      </c>
      <c r="X33" s="385"/>
    </row>
    <row r="34" spans="1:24" s="379" customFormat="1" ht="6.75" customHeight="1" x14ac:dyDescent="0.2">
      <c r="A34" s="129"/>
      <c r="B34" s="846"/>
      <c r="C34" s="846"/>
      <c r="D34" s="850"/>
      <c r="E34" s="419"/>
      <c r="F34" s="421"/>
      <c r="G34" s="420"/>
      <c r="H34" s="420"/>
      <c r="I34" s="420"/>
      <c r="J34" s="420"/>
      <c r="K34" s="420"/>
      <c r="L34" s="412"/>
      <c r="M34" s="420"/>
      <c r="N34" s="420"/>
      <c r="O34" s="420"/>
      <c r="P34" s="420"/>
      <c r="Q34" s="420"/>
      <c r="R34" s="420"/>
      <c r="S34" s="396"/>
      <c r="T34" s="396"/>
      <c r="U34" s="396"/>
      <c r="V34" s="395"/>
      <c r="W34" s="417"/>
      <c r="X34" s="129"/>
    </row>
    <row r="35" spans="1:24" s="379" customFormat="1" ht="14.25" customHeight="1" x14ac:dyDescent="0.2">
      <c r="A35" s="129"/>
      <c r="B35" s="846"/>
      <c r="C35" s="846"/>
      <c r="D35" s="850"/>
      <c r="E35" s="419"/>
      <c r="F35" s="399">
        <v>277713</v>
      </c>
      <c r="G35" s="398"/>
      <c r="H35" s="398"/>
      <c r="I35" s="398">
        <v>271855</v>
      </c>
      <c r="J35" s="398"/>
      <c r="K35" s="398">
        <v>5858</v>
      </c>
      <c r="L35" s="398"/>
      <c r="M35" s="398"/>
      <c r="N35" s="398"/>
      <c r="O35" s="418">
        <v>1095</v>
      </c>
      <c r="P35" s="409"/>
      <c r="Q35" s="409"/>
      <c r="R35" s="409"/>
      <c r="S35" s="396"/>
      <c r="T35" s="396"/>
      <c r="U35" s="396"/>
      <c r="V35" s="395"/>
      <c r="W35" s="417"/>
      <c r="X35" s="129"/>
    </row>
    <row r="36" spans="1:24" s="384" customFormat="1" ht="10.5" customHeight="1" x14ac:dyDescent="0.25">
      <c r="A36" s="385"/>
      <c r="B36" s="844" t="s">
        <v>620</v>
      </c>
      <c r="C36" s="844" t="s">
        <v>622</v>
      </c>
      <c r="D36" s="844" t="s">
        <v>1155</v>
      </c>
      <c r="E36" s="407"/>
      <c r="F36" s="406">
        <v>3176456</v>
      </c>
      <c r="G36" s="404">
        <v>147106</v>
      </c>
      <c r="H36" s="404">
        <v>2503400</v>
      </c>
      <c r="I36" s="404" t="s">
        <v>754</v>
      </c>
      <c r="J36" s="404">
        <v>381810</v>
      </c>
      <c r="K36" s="404">
        <v>87406</v>
      </c>
      <c r="L36" s="405">
        <v>56734</v>
      </c>
      <c r="M36" s="404">
        <v>12247</v>
      </c>
      <c r="N36" s="404">
        <v>44487</v>
      </c>
      <c r="O36" s="404">
        <v>20046</v>
      </c>
      <c r="P36" s="404">
        <v>2042</v>
      </c>
      <c r="Q36" s="404">
        <v>102</v>
      </c>
      <c r="R36" s="404">
        <v>1509</v>
      </c>
      <c r="S36" s="403">
        <v>1044978</v>
      </c>
      <c r="T36" s="403">
        <v>866424</v>
      </c>
      <c r="U36" s="403">
        <v>178554</v>
      </c>
      <c r="V36" s="402">
        <v>7015347</v>
      </c>
      <c r="W36" s="410" t="s">
        <v>981</v>
      </c>
      <c r="X36" s="385"/>
    </row>
    <row r="37" spans="1:24" s="379" customFormat="1" ht="14.25" customHeight="1" x14ac:dyDescent="0.2">
      <c r="A37" s="129"/>
      <c r="B37" s="846"/>
      <c r="C37" s="847"/>
      <c r="D37" s="854"/>
      <c r="E37" s="400"/>
      <c r="F37" s="399">
        <v>238386</v>
      </c>
      <c r="G37" s="398"/>
      <c r="H37" s="398"/>
      <c r="I37" s="398">
        <v>238386</v>
      </c>
      <c r="J37" s="398"/>
      <c r="K37" s="398"/>
      <c r="L37" s="398"/>
      <c r="M37" s="398"/>
      <c r="N37" s="398"/>
      <c r="O37" s="398">
        <v>1772</v>
      </c>
      <c r="P37" s="409"/>
      <c r="Q37" s="409"/>
      <c r="R37" s="409"/>
      <c r="S37" s="396"/>
      <c r="T37" s="396"/>
      <c r="U37" s="396"/>
      <c r="V37" s="395"/>
      <c r="W37" s="408"/>
      <c r="X37" s="129"/>
    </row>
    <row r="38" spans="1:24" s="384" customFormat="1" ht="10.5" customHeight="1" x14ac:dyDescent="0.25">
      <c r="A38" s="385"/>
      <c r="B38" s="844" t="s">
        <v>279</v>
      </c>
      <c r="C38" s="844" t="s">
        <v>279</v>
      </c>
      <c r="D38" s="844" t="s">
        <v>1156</v>
      </c>
      <c r="E38" s="407"/>
      <c r="F38" s="406">
        <v>2639543</v>
      </c>
      <c r="G38" s="404">
        <v>205948</v>
      </c>
      <c r="H38" s="404">
        <v>2010070</v>
      </c>
      <c r="I38" s="404">
        <v>48850</v>
      </c>
      <c r="J38" s="404">
        <v>279995</v>
      </c>
      <c r="K38" s="404">
        <v>82214</v>
      </c>
      <c r="L38" s="405">
        <v>12466</v>
      </c>
      <c r="M38" s="404">
        <v>5974</v>
      </c>
      <c r="N38" s="404">
        <v>6492</v>
      </c>
      <c r="O38" s="404">
        <v>17782</v>
      </c>
      <c r="P38" s="404">
        <v>1935</v>
      </c>
      <c r="Q38" s="404">
        <v>142</v>
      </c>
      <c r="R38" s="404">
        <v>227</v>
      </c>
      <c r="S38" s="403">
        <v>862734</v>
      </c>
      <c r="T38" s="403">
        <v>726075</v>
      </c>
      <c r="U38" s="403">
        <v>136659</v>
      </c>
      <c r="V38" s="402">
        <v>6525921</v>
      </c>
      <c r="W38" s="401" t="s">
        <v>983</v>
      </c>
      <c r="X38" s="385"/>
    </row>
    <row r="39" spans="1:24" s="379" customFormat="1" ht="14.25" customHeight="1" x14ac:dyDescent="0.2">
      <c r="A39" s="129"/>
      <c r="B39" s="846"/>
      <c r="C39" s="846"/>
      <c r="D39" s="854"/>
      <c r="E39" s="414"/>
      <c r="F39" s="399">
        <v>79545</v>
      </c>
      <c r="G39" s="398"/>
      <c r="H39" s="398"/>
      <c r="I39" s="398">
        <v>79545</v>
      </c>
      <c r="J39" s="398"/>
      <c r="K39" s="398"/>
      <c r="L39" s="398"/>
      <c r="M39" s="398"/>
      <c r="N39" s="398"/>
      <c r="O39" s="398">
        <v>1078</v>
      </c>
      <c r="P39" s="409"/>
      <c r="Q39" s="409"/>
      <c r="R39" s="409"/>
      <c r="S39" s="416"/>
      <c r="T39" s="416"/>
      <c r="U39" s="416"/>
      <c r="V39" s="415"/>
      <c r="W39" s="394"/>
      <c r="X39" s="129"/>
    </row>
    <row r="40" spans="1:24" s="384" customFormat="1" ht="10.5" customHeight="1" x14ac:dyDescent="0.25">
      <c r="A40" s="385"/>
      <c r="B40" s="844" t="s">
        <v>279</v>
      </c>
      <c r="C40" s="844" t="s">
        <v>279</v>
      </c>
      <c r="D40" s="844" t="s">
        <v>1157</v>
      </c>
      <c r="E40" s="407"/>
      <c r="F40" s="406">
        <v>2485234</v>
      </c>
      <c r="G40" s="404">
        <v>194360</v>
      </c>
      <c r="H40" s="404">
        <v>2073232</v>
      </c>
      <c r="I40" s="404">
        <v>5613</v>
      </c>
      <c r="J40" s="404">
        <v>98238</v>
      </c>
      <c r="K40" s="404">
        <v>91658</v>
      </c>
      <c r="L40" s="405">
        <v>22133</v>
      </c>
      <c r="M40" s="404">
        <v>12263</v>
      </c>
      <c r="N40" s="404">
        <v>9870</v>
      </c>
      <c r="O40" s="404">
        <v>19108</v>
      </c>
      <c r="P40" s="404">
        <v>1010</v>
      </c>
      <c r="Q40" s="404">
        <v>220</v>
      </c>
      <c r="R40" s="404">
        <v>903</v>
      </c>
      <c r="S40" s="403">
        <v>1027695</v>
      </c>
      <c r="T40" s="403">
        <v>930085</v>
      </c>
      <c r="U40" s="403">
        <v>97610</v>
      </c>
      <c r="V40" s="402">
        <v>6351871</v>
      </c>
      <c r="W40" s="401" t="s">
        <v>985</v>
      </c>
      <c r="X40" s="385"/>
    </row>
    <row r="41" spans="1:24" s="379" customFormat="1" ht="14.25" customHeight="1" x14ac:dyDescent="0.2">
      <c r="A41" s="129"/>
      <c r="B41" s="846"/>
      <c r="C41" s="846"/>
      <c r="D41" s="854"/>
      <c r="E41" s="400"/>
      <c r="F41" s="399">
        <v>49957</v>
      </c>
      <c r="G41" s="398"/>
      <c r="H41" s="398"/>
      <c r="I41" s="398">
        <v>49957</v>
      </c>
      <c r="J41" s="398"/>
      <c r="K41" s="398"/>
      <c r="L41" s="398"/>
      <c r="M41" s="398"/>
      <c r="N41" s="398"/>
      <c r="O41" s="398">
        <v>899</v>
      </c>
      <c r="P41" s="409"/>
      <c r="Q41" s="409"/>
      <c r="R41" s="409"/>
      <c r="S41" s="396"/>
      <c r="T41" s="396"/>
      <c r="U41" s="396"/>
      <c r="V41" s="395"/>
      <c r="W41" s="394"/>
      <c r="X41" s="129"/>
    </row>
    <row r="42" spans="1:24" s="384" customFormat="1" ht="10.5" customHeight="1" x14ac:dyDescent="0.25">
      <c r="A42" s="385"/>
      <c r="B42" s="844" t="s">
        <v>279</v>
      </c>
      <c r="C42" s="844" t="s">
        <v>279</v>
      </c>
      <c r="D42" s="844" t="s">
        <v>1158</v>
      </c>
      <c r="E42" s="407"/>
      <c r="F42" s="406">
        <v>2629147</v>
      </c>
      <c r="G42" s="404">
        <v>327056</v>
      </c>
      <c r="H42" s="404">
        <v>2020789</v>
      </c>
      <c r="I42" s="404">
        <v>5853</v>
      </c>
      <c r="J42" s="404">
        <v>124020</v>
      </c>
      <c r="K42" s="404">
        <v>86923</v>
      </c>
      <c r="L42" s="405">
        <v>64506</v>
      </c>
      <c r="M42" s="404">
        <v>3996</v>
      </c>
      <c r="N42" s="404">
        <v>60510</v>
      </c>
      <c r="O42" s="404">
        <v>17303</v>
      </c>
      <c r="P42" s="404" t="s">
        <v>754</v>
      </c>
      <c r="Q42" s="404">
        <v>122</v>
      </c>
      <c r="R42" s="404">
        <v>191</v>
      </c>
      <c r="S42" s="403">
        <v>831755</v>
      </c>
      <c r="T42" s="403">
        <v>719884</v>
      </c>
      <c r="U42" s="403">
        <v>111871</v>
      </c>
      <c r="V42" s="402">
        <v>4926102</v>
      </c>
      <c r="W42" s="401" t="s">
        <v>987</v>
      </c>
      <c r="X42" s="385"/>
    </row>
    <row r="43" spans="1:24" s="379" customFormat="1" ht="14.25" customHeight="1" x14ac:dyDescent="0.2">
      <c r="A43" s="129"/>
      <c r="B43" s="846"/>
      <c r="C43" s="846"/>
      <c r="D43" s="854"/>
      <c r="E43" s="400"/>
      <c r="F43" s="399"/>
      <c r="G43" s="398"/>
      <c r="H43" s="398"/>
      <c r="I43" s="398"/>
      <c r="J43" s="398"/>
      <c r="K43" s="398"/>
      <c r="L43" s="398"/>
      <c r="M43" s="398"/>
      <c r="N43" s="398"/>
      <c r="O43" s="398">
        <v>1195</v>
      </c>
      <c r="P43" s="409"/>
      <c r="Q43" s="409"/>
      <c r="R43" s="409"/>
      <c r="S43" s="416"/>
      <c r="T43" s="416"/>
      <c r="U43" s="416"/>
      <c r="V43" s="415"/>
      <c r="W43" s="394"/>
      <c r="X43" s="129"/>
    </row>
    <row r="44" spans="1:24" s="384" customFormat="1" ht="10.5" customHeight="1" x14ac:dyDescent="0.25">
      <c r="A44" s="385"/>
      <c r="B44" s="844"/>
      <c r="C44" s="844"/>
      <c r="D44" s="844" t="s">
        <v>988</v>
      </c>
      <c r="E44" s="407"/>
      <c r="F44" s="406">
        <v>2677104</v>
      </c>
      <c r="G44" s="404">
        <v>261673</v>
      </c>
      <c r="H44" s="404">
        <v>2209532</v>
      </c>
      <c r="I44" s="404" t="s">
        <v>754</v>
      </c>
      <c r="J44" s="404">
        <v>88126</v>
      </c>
      <c r="K44" s="404">
        <v>75870</v>
      </c>
      <c r="L44" s="405">
        <v>41903</v>
      </c>
      <c r="M44" s="404">
        <v>17490</v>
      </c>
      <c r="N44" s="404">
        <v>24413</v>
      </c>
      <c r="O44" s="404">
        <v>15242</v>
      </c>
      <c r="P44" s="404">
        <v>1010</v>
      </c>
      <c r="Q44" s="404">
        <v>244</v>
      </c>
      <c r="R44" s="404">
        <v>1477</v>
      </c>
      <c r="S44" s="403">
        <v>1054797</v>
      </c>
      <c r="T44" s="403">
        <v>860018</v>
      </c>
      <c r="U44" s="403">
        <v>194779</v>
      </c>
      <c r="V44" s="402">
        <v>4224784</v>
      </c>
      <c r="W44" s="401" t="s">
        <v>1159</v>
      </c>
      <c r="X44" s="385"/>
    </row>
    <row r="45" spans="1:24" s="379" customFormat="1" ht="14.25" customHeight="1" x14ac:dyDescent="0.2">
      <c r="A45" s="129"/>
      <c r="B45" s="846"/>
      <c r="C45" s="846"/>
      <c r="D45" s="854"/>
      <c r="E45" s="400"/>
      <c r="F45" s="399">
        <v>49923</v>
      </c>
      <c r="G45" s="398"/>
      <c r="H45" s="398"/>
      <c r="I45" s="398">
        <v>49923</v>
      </c>
      <c r="J45" s="398"/>
      <c r="K45" s="398"/>
      <c r="L45" s="398"/>
      <c r="M45" s="398"/>
      <c r="N45" s="398"/>
      <c r="O45" s="398">
        <v>1045</v>
      </c>
      <c r="P45" s="409"/>
      <c r="Q45" s="409"/>
      <c r="R45" s="409"/>
      <c r="S45" s="396"/>
      <c r="T45" s="396"/>
      <c r="U45" s="396"/>
      <c r="V45" s="395"/>
      <c r="W45" s="394"/>
      <c r="X45" s="129"/>
    </row>
    <row r="46" spans="1:24" s="384" customFormat="1" ht="10.5" customHeight="1" x14ac:dyDescent="0.25">
      <c r="A46" s="385"/>
      <c r="B46" s="844" t="s">
        <v>279</v>
      </c>
      <c r="C46" s="844" t="s">
        <v>279</v>
      </c>
      <c r="D46" s="844" t="s">
        <v>990</v>
      </c>
      <c r="E46" s="407"/>
      <c r="F46" s="406">
        <v>2773807</v>
      </c>
      <c r="G46" s="404">
        <v>364917</v>
      </c>
      <c r="H46" s="404">
        <v>2256170</v>
      </c>
      <c r="I46" s="404" t="s">
        <v>754</v>
      </c>
      <c r="J46" s="404">
        <v>31019</v>
      </c>
      <c r="K46" s="404">
        <v>110470</v>
      </c>
      <c r="L46" s="405">
        <v>11231</v>
      </c>
      <c r="M46" s="404">
        <v>6552</v>
      </c>
      <c r="N46" s="404">
        <v>4679</v>
      </c>
      <c r="O46" s="404">
        <v>7424</v>
      </c>
      <c r="P46" s="404" t="s">
        <v>754</v>
      </c>
      <c r="Q46" s="404">
        <v>194</v>
      </c>
      <c r="R46" s="404">
        <v>299</v>
      </c>
      <c r="S46" s="403">
        <v>637070</v>
      </c>
      <c r="T46" s="403">
        <v>563049</v>
      </c>
      <c r="U46" s="403">
        <v>74021</v>
      </c>
      <c r="V46" s="402">
        <v>4530937</v>
      </c>
      <c r="W46" s="401" t="s">
        <v>991</v>
      </c>
      <c r="X46" s="385"/>
    </row>
    <row r="47" spans="1:24" s="379" customFormat="1" ht="14.25" customHeight="1" x14ac:dyDescent="0.2">
      <c r="A47" s="129"/>
      <c r="B47" s="846"/>
      <c r="C47" s="846"/>
      <c r="D47" s="854"/>
      <c r="E47" s="400"/>
      <c r="F47" s="399"/>
      <c r="G47" s="398"/>
      <c r="H47" s="398"/>
      <c r="I47" s="398"/>
      <c r="J47" s="398"/>
      <c r="K47" s="398"/>
      <c r="L47" s="398"/>
      <c r="M47" s="398"/>
      <c r="N47" s="398"/>
      <c r="O47" s="398"/>
      <c r="P47" s="409"/>
      <c r="Q47" s="409"/>
      <c r="R47" s="409"/>
      <c r="S47" s="396"/>
      <c r="T47" s="396"/>
      <c r="U47" s="396"/>
      <c r="V47" s="395"/>
      <c r="W47" s="394"/>
      <c r="X47" s="129"/>
    </row>
    <row r="48" spans="1:24" s="384" customFormat="1" ht="10.5" customHeight="1" x14ac:dyDescent="0.25">
      <c r="A48" s="385"/>
      <c r="B48" s="844" t="s">
        <v>279</v>
      </c>
      <c r="C48" s="844" t="s">
        <v>279</v>
      </c>
      <c r="D48" s="844" t="s">
        <v>992</v>
      </c>
      <c r="E48" s="407"/>
      <c r="F48" s="406">
        <v>3067550</v>
      </c>
      <c r="G48" s="404">
        <v>446206</v>
      </c>
      <c r="H48" s="404">
        <v>2353886</v>
      </c>
      <c r="I48" s="404">
        <v>6145</v>
      </c>
      <c r="J48" s="404">
        <v>89393</v>
      </c>
      <c r="K48" s="404">
        <v>76703</v>
      </c>
      <c r="L48" s="405">
        <v>95217</v>
      </c>
      <c r="M48" s="404">
        <v>12745</v>
      </c>
      <c r="N48" s="404">
        <v>82472</v>
      </c>
      <c r="O48" s="404">
        <v>10722</v>
      </c>
      <c r="P48" s="404" t="s">
        <v>754</v>
      </c>
      <c r="Q48" s="404">
        <v>84</v>
      </c>
      <c r="R48" s="404">
        <v>1593</v>
      </c>
      <c r="S48" s="403">
        <v>718219</v>
      </c>
      <c r="T48" s="403">
        <v>686631</v>
      </c>
      <c r="U48" s="403">
        <v>31588</v>
      </c>
      <c r="V48" s="402">
        <v>5322143</v>
      </c>
      <c r="W48" s="401" t="s">
        <v>1160</v>
      </c>
      <c r="X48" s="385"/>
    </row>
    <row r="49" spans="1:24" s="379" customFormat="1" ht="14.25" customHeight="1" x14ac:dyDescent="0.2">
      <c r="A49" s="129"/>
      <c r="B49" s="846"/>
      <c r="C49" s="846"/>
      <c r="D49" s="854"/>
      <c r="E49" s="400"/>
      <c r="F49" s="399"/>
      <c r="G49" s="398"/>
      <c r="H49" s="398"/>
      <c r="I49" s="398"/>
      <c r="J49" s="398"/>
      <c r="K49" s="398"/>
      <c r="L49" s="398"/>
      <c r="M49" s="398"/>
      <c r="N49" s="398"/>
      <c r="O49" s="398">
        <v>1149</v>
      </c>
      <c r="P49" s="409"/>
      <c r="Q49" s="409"/>
      <c r="R49" s="409"/>
      <c r="S49" s="396"/>
      <c r="T49" s="396"/>
      <c r="U49" s="396"/>
      <c r="V49" s="395"/>
      <c r="W49" s="394"/>
      <c r="X49" s="129"/>
    </row>
    <row r="50" spans="1:24" s="384" customFormat="1" ht="10.5" customHeight="1" x14ac:dyDescent="0.25">
      <c r="A50" s="385"/>
      <c r="B50" s="844" t="s">
        <v>279</v>
      </c>
      <c r="C50" s="844" t="s">
        <v>279</v>
      </c>
      <c r="D50" s="844" t="s">
        <v>1161</v>
      </c>
      <c r="E50" s="407"/>
      <c r="F50" s="406">
        <v>3436730</v>
      </c>
      <c r="G50" s="404">
        <v>422654</v>
      </c>
      <c r="H50" s="404">
        <v>2834891</v>
      </c>
      <c r="I50" s="404" t="s">
        <v>754</v>
      </c>
      <c r="J50" s="404">
        <v>56094</v>
      </c>
      <c r="K50" s="404">
        <v>107349</v>
      </c>
      <c r="L50" s="405">
        <v>15742</v>
      </c>
      <c r="M50" s="404">
        <v>11036</v>
      </c>
      <c r="N50" s="404">
        <v>4706</v>
      </c>
      <c r="O50" s="404">
        <v>20483</v>
      </c>
      <c r="P50" s="404" t="s">
        <v>754</v>
      </c>
      <c r="Q50" s="404">
        <v>109</v>
      </c>
      <c r="R50" s="404">
        <v>391</v>
      </c>
      <c r="S50" s="403">
        <v>775010</v>
      </c>
      <c r="T50" s="403">
        <v>607280</v>
      </c>
      <c r="U50" s="403">
        <v>167730</v>
      </c>
      <c r="V50" s="402">
        <v>5538879</v>
      </c>
      <c r="W50" s="401" t="s">
        <v>1162</v>
      </c>
      <c r="X50" s="385"/>
    </row>
    <row r="51" spans="1:24" s="379" customFormat="1" ht="14.25" customHeight="1" x14ac:dyDescent="0.2">
      <c r="A51" s="129"/>
      <c r="B51" s="846"/>
      <c r="C51" s="846"/>
      <c r="D51" s="854"/>
      <c r="E51" s="414"/>
      <c r="F51" s="399"/>
      <c r="G51" s="398"/>
      <c r="H51" s="398"/>
      <c r="I51" s="398"/>
      <c r="J51" s="398"/>
      <c r="K51" s="398"/>
      <c r="L51" s="398"/>
      <c r="M51" s="398"/>
      <c r="N51" s="398"/>
      <c r="O51" s="398">
        <v>1547</v>
      </c>
      <c r="P51" s="409"/>
      <c r="Q51" s="409"/>
      <c r="R51" s="409"/>
      <c r="S51" s="396"/>
      <c r="T51" s="396"/>
      <c r="U51" s="396"/>
      <c r="V51" s="395"/>
      <c r="W51" s="394"/>
      <c r="X51" s="129"/>
    </row>
    <row r="52" spans="1:24" s="384" customFormat="1" ht="10.5" customHeight="1" x14ac:dyDescent="0.25">
      <c r="A52" s="385"/>
      <c r="B52" s="844" t="s">
        <v>279</v>
      </c>
      <c r="C52" s="844" t="s">
        <v>279</v>
      </c>
      <c r="D52" s="844" t="s">
        <v>996</v>
      </c>
      <c r="E52" s="407"/>
      <c r="F52" s="406">
        <v>2603605</v>
      </c>
      <c r="G52" s="404">
        <v>183151</v>
      </c>
      <c r="H52" s="404">
        <v>2200798</v>
      </c>
      <c r="I52" s="404" t="s">
        <v>754</v>
      </c>
      <c r="J52" s="404">
        <v>100755</v>
      </c>
      <c r="K52" s="404">
        <v>101535</v>
      </c>
      <c r="L52" s="405">
        <v>17366</v>
      </c>
      <c r="M52" s="404">
        <v>12657</v>
      </c>
      <c r="N52" s="404">
        <v>4709</v>
      </c>
      <c r="O52" s="404">
        <v>9425</v>
      </c>
      <c r="P52" s="404" t="s">
        <v>754</v>
      </c>
      <c r="Q52" s="404">
        <v>146</v>
      </c>
      <c r="R52" s="404">
        <v>141</v>
      </c>
      <c r="S52" s="403">
        <v>691130</v>
      </c>
      <c r="T52" s="403">
        <v>538355</v>
      </c>
      <c r="U52" s="403">
        <v>152775</v>
      </c>
      <c r="V52" s="402">
        <v>5730164</v>
      </c>
      <c r="W52" s="401" t="s">
        <v>997</v>
      </c>
      <c r="X52" s="385"/>
    </row>
    <row r="53" spans="1:24" s="379" customFormat="1" ht="14.25" customHeight="1" x14ac:dyDescent="0.2">
      <c r="A53" s="129"/>
      <c r="B53" s="846"/>
      <c r="C53" s="846"/>
      <c r="D53" s="854"/>
      <c r="E53" s="400"/>
      <c r="F53" s="399"/>
      <c r="G53" s="398"/>
      <c r="H53" s="398"/>
      <c r="I53" s="398"/>
      <c r="J53" s="398"/>
      <c r="K53" s="398"/>
      <c r="L53" s="398"/>
      <c r="M53" s="398"/>
      <c r="N53" s="398"/>
      <c r="O53" s="398">
        <v>1192</v>
      </c>
      <c r="P53" s="409"/>
      <c r="Q53" s="409"/>
      <c r="R53" s="409"/>
      <c r="S53" s="396"/>
      <c r="T53" s="396"/>
      <c r="U53" s="396"/>
      <c r="V53" s="395"/>
      <c r="W53" s="394"/>
      <c r="X53" s="129"/>
    </row>
    <row r="54" spans="1:24" s="384" customFormat="1" ht="10.5" customHeight="1" x14ac:dyDescent="0.25">
      <c r="A54" s="385"/>
      <c r="B54" s="844" t="s">
        <v>279</v>
      </c>
      <c r="C54" s="844" t="s">
        <v>279</v>
      </c>
      <c r="D54" s="844" t="s">
        <v>1111</v>
      </c>
      <c r="E54" s="407"/>
      <c r="F54" s="406">
        <v>2801330</v>
      </c>
      <c r="G54" s="404">
        <v>199531</v>
      </c>
      <c r="H54" s="404">
        <v>2333244</v>
      </c>
      <c r="I54" s="404" t="s">
        <v>754</v>
      </c>
      <c r="J54" s="404">
        <v>104121</v>
      </c>
      <c r="K54" s="404">
        <v>124139</v>
      </c>
      <c r="L54" s="405">
        <v>40295</v>
      </c>
      <c r="M54" s="404">
        <v>11039</v>
      </c>
      <c r="N54" s="404">
        <v>29256</v>
      </c>
      <c r="O54" s="404">
        <v>10690</v>
      </c>
      <c r="P54" s="404" t="s">
        <v>754</v>
      </c>
      <c r="Q54" s="404">
        <v>88</v>
      </c>
      <c r="R54" s="404">
        <v>2092</v>
      </c>
      <c r="S54" s="403">
        <v>686470</v>
      </c>
      <c r="T54" s="403">
        <v>581611</v>
      </c>
      <c r="U54" s="403">
        <v>104859</v>
      </c>
      <c r="V54" s="402">
        <v>4891300</v>
      </c>
      <c r="W54" s="401" t="s">
        <v>999</v>
      </c>
      <c r="X54" s="385"/>
    </row>
    <row r="55" spans="1:24" s="379" customFormat="1" ht="14.25" customHeight="1" x14ac:dyDescent="0.2">
      <c r="A55" s="129"/>
      <c r="B55" s="846"/>
      <c r="C55" s="846"/>
      <c r="D55" s="854"/>
      <c r="E55" s="400"/>
      <c r="F55" s="399"/>
      <c r="G55" s="398"/>
      <c r="H55" s="398"/>
      <c r="I55" s="398"/>
      <c r="J55" s="398"/>
      <c r="K55" s="398"/>
      <c r="L55" s="398"/>
      <c r="M55" s="398"/>
      <c r="N55" s="398"/>
      <c r="O55" s="398">
        <v>1511</v>
      </c>
      <c r="P55" s="409"/>
      <c r="Q55" s="409"/>
      <c r="R55" s="409"/>
      <c r="S55" s="396"/>
      <c r="T55" s="396"/>
      <c r="U55" s="396"/>
      <c r="V55" s="395"/>
      <c r="W55" s="394"/>
      <c r="X55" s="129"/>
    </row>
    <row r="56" spans="1:24" s="384" customFormat="1" ht="10.5" customHeight="1" x14ac:dyDescent="0.25">
      <c r="A56" s="385"/>
      <c r="B56" s="844" t="s">
        <v>279</v>
      </c>
      <c r="C56" s="844" t="s">
        <v>279</v>
      </c>
      <c r="D56" s="855" t="s">
        <v>1112</v>
      </c>
      <c r="E56" s="407"/>
      <c r="F56" s="406">
        <v>3258209</v>
      </c>
      <c r="G56" s="404">
        <v>175640</v>
      </c>
      <c r="H56" s="404">
        <v>2679530</v>
      </c>
      <c r="I56" s="404">
        <v>5852</v>
      </c>
      <c r="J56" s="404">
        <v>245463</v>
      </c>
      <c r="K56" s="404">
        <v>129311</v>
      </c>
      <c r="L56" s="405">
        <v>22413</v>
      </c>
      <c r="M56" s="404">
        <v>6162</v>
      </c>
      <c r="N56" s="404">
        <v>16251</v>
      </c>
      <c r="O56" s="404">
        <v>27587</v>
      </c>
      <c r="P56" s="404">
        <v>1022</v>
      </c>
      <c r="Q56" s="404">
        <v>192</v>
      </c>
      <c r="R56" s="404">
        <v>135</v>
      </c>
      <c r="S56" s="403">
        <v>817115</v>
      </c>
      <c r="T56" s="403">
        <v>594533</v>
      </c>
      <c r="U56" s="403">
        <v>222582</v>
      </c>
      <c r="V56" s="402">
        <v>5598346</v>
      </c>
      <c r="W56" s="401" t="s">
        <v>1000</v>
      </c>
      <c r="X56" s="385"/>
    </row>
    <row r="57" spans="1:24" s="379" customFormat="1" ht="14.25" customHeight="1" x14ac:dyDescent="0.2">
      <c r="A57" s="129"/>
      <c r="B57" s="846"/>
      <c r="C57" s="846"/>
      <c r="D57" s="854"/>
      <c r="E57" s="400"/>
      <c r="F57" s="399">
        <v>131920</v>
      </c>
      <c r="G57" s="398"/>
      <c r="H57" s="398"/>
      <c r="I57" s="398">
        <v>129920</v>
      </c>
      <c r="J57" s="398"/>
      <c r="K57" s="398">
        <v>2000</v>
      </c>
      <c r="L57" s="398"/>
      <c r="M57" s="398"/>
      <c r="N57" s="398"/>
      <c r="O57" s="398">
        <v>1594</v>
      </c>
      <c r="P57" s="409"/>
      <c r="Q57" s="409"/>
      <c r="R57" s="409"/>
      <c r="S57" s="396"/>
      <c r="T57" s="396"/>
      <c r="U57" s="396"/>
      <c r="V57" s="395"/>
      <c r="W57" s="394"/>
      <c r="X57" s="129"/>
    </row>
    <row r="58" spans="1:24" s="384" customFormat="1" ht="10.5" customHeight="1" x14ac:dyDescent="0.25">
      <c r="A58" s="385"/>
      <c r="B58" s="844" t="s">
        <v>279</v>
      </c>
      <c r="C58" s="844" t="s">
        <v>279</v>
      </c>
      <c r="D58" s="855" t="s">
        <v>699</v>
      </c>
      <c r="E58" s="407"/>
      <c r="F58" s="406">
        <v>3407238</v>
      </c>
      <c r="G58" s="404">
        <v>198956</v>
      </c>
      <c r="H58" s="404">
        <v>2502254</v>
      </c>
      <c r="I58" s="404">
        <v>20011</v>
      </c>
      <c r="J58" s="404">
        <v>504575</v>
      </c>
      <c r="K58" s="404">
        <v>143891</v>
      </c>
      <c r="L58" s="405">
        <v>37551</v>
      </c>
      <c r="M58" s="404">
        <v>11452</v>
      </c>
      <c r="N58" s="404">
        <v>26099</v>
      </c>
      <c r="O58" s="404">
        <v>20108</v>
      </c>
      <c r="P58" s="404">
        <v>1011</v>
      </c>
      <c r="Q58" s="404">
        <v>92</v>
      </c>
      <c r="R58" s="404">
        <v>195</v>
      </c>
      <c r="S58" s="403">
        <v>738639</v>
      </c>
      <c r="T58" s="403">
        <v>573674</v>
      </c>
      <c r="U58" s="403">
        <v>164965</v>
      </c>
      <c r="V58" s="402">
        <v>7202418</v>
      </c>
      <c r="W58" s="401" t="s">
        <v>1001</v>
      </c>
      <c r="X58" s="385"/>
    </row>
    <row r="59" spans="1:24" s="379" customFormat="1" ht="6.75" customHeight="1" x14ac:dyDescent="0.2">
      <c r="A59" s="129"/>
      <c r="B59" s="846"/>
      <c r="C59" s="846"/>
      <c r="D59" s="854"/>
      <c r="E59" s="400"/>
      <c r="F59" s="413"/>
      <c r="G59" s="409"/>
      <c r="H59" s="409"/>
      <c r="I59" s="409"/>
      <c r="J59" s="409"/>
      <c r="K59" s="409"/>
      <c r="L59" s="412"/>
      <c r="M59" s="409"/>
      <c r="N59" s="409"/>
      <c r="O59" s="409"/>
      <c r="P59" s="409"/>
      <c r="Q59" s="409"/>
      <c r="R59" s="409"/>
      <c r="S59" s="396"/>
      <c r="T59" s="396"/>
      <c r="U59" s="396"/>
      <c r="V59" s="395"/>
      <c r="W59" s="411"/>
      <c r="X59" s="129"/>
    </row>
    <row r="60" spans="1:24" s="379" customFormat="1" ht="14.25" customHeight="1" x14ac:dyDescent="0.2">
      <c r="A60" s="129"/>
      <c r="B60" s="846"/>
      <c r="C60" s="846"/>
      <c r="D60" s="854"/>
      <c r="E60" s="400"/>
      <c r="F60" s="399">
        <v>178936</v>
      </c>
      <c r="G60" s="398"/>
      <c r="H60" s="398"/>
      <c r="I60" s="398">
        <v>178936</v>
      </c>
      <c r="J60" s="398"/>
      <c r="K60" s="398"/>
      <c r="L60" s="398"/>
      <c r="M60" s="398"/>
      <c r="N60" s="398"/>
      <c r="O60" s="398">
        <v>1703</v>
      </c>
      <c r="P60" s="409"/>
      <c r="Q60" s="409"/>
      <c r="R60" s="409"/>
      <c r="S60" s="396"/>
      <c r="T60" s="396"/>
      <c r="U60" s="396"/>
      <c r="V60" s="395"/>
      <c r="W60" s="411"/>
      <c r="X60" s="129"/>
    </row>
    <row r="61" spans="1:24" s="384" customFormat="1" ht="10.5" customHeight="1" x14ac:dyDescent="0.25">
      <c r="A61" s="385"/>
      <c r="B61" s="844" t="s">
        <v>620</v>
      </c>
      <c r="C61" s="844" t="s">
        <v>978</v>
      </c>
      <c r="D61" s="844" t="s">
        <v>1002</v>
      </c>
      <c r="E61" s="407"/>
      <c r="F61" s="406">
        <v>3294826</v>
      </c>
      <c r="G61" s="404">
        <v>106852</v>
      </c>
      <c r="H61" s="404">
        <v>2277501</v>
      </c>
      <c r="I61" s="404">
        <v>20012</v>
      </c>
      <c r="J61" s="404">
        <v>618854</v>
      </c>
      <c r="K61" s="404">
        <v>140161</v>
      </c>
      <c r="L61" s="405">
        <v>131446</v>
      </c>
      <c r="M61" s="404">
        <v>4472</v>
      </c>
      <c r="N61" s="404">
        <v>126974</v>
      </c>
      <c r="O61" s="404">
        <v>14315</v>
      </c>
      <c r="P61" s="404" t="s">
        <v>754</v>
      </c>
      <c r="Q61" s="404">
        <v>160</v>
      </c>
      <c r="R61" s="404">
        <v>57</v>
      </c>
      <c r="S61" s="403">
        <v>1175717</v>
      </c>
      <c r="T61" s="403">
        <v>990605</v>
      </c>
      <c r="U61" s="403">
        <v>185112</v>
      </c>
      <c r="V61" s="402">
        <v>7110916</v>
      </c>
      <c r="W61" s="410" t="s">
        <v>1003</v>
      </c>
      <c r="X61" s="385"/>
    </row>
    <row r="62" spans="1:24" s="379" customFormat="1" ht="14.25" customHeight="1" x14ac:dyDescent="0.2">
      <c r="A62" s="129"/>
      <c r="B62" s="846"/>
      <c r="C62" s="847"/>
      <c r="D62" s="854"/>
      <c r="E62" s="400"/>
      <c r="F62" s="399">
        <v>166984</v>
      </c>
      <c r="G62" s="398">
        <v>703</v>
      </c>
      <c r="H62" s="398"/>
      <c r="I62" s="398">
        <v>79782</v>
      </c>
      <c r="J62" s="398">
        <v>86499</v>
      </c>
      <c r="K62" s="398"/>
      <c r="L62" s="398"/>
      <c r="M62" s="398"/>
      <c r="N62" s="398"/>
      <c r="O62" s="398">
        <v>1095</v>
      </c>
      <c r="P62" s="409"/>
      <c r="Q62" s="409"/>
      <c r="R62" s="409"/>
      <c r="S62" s="396"/>
      <c r="T62" s="396"/>
      <c r="U62" s="396"/>
      <c r="V62" s="395"/>
      <c r="W62" s="408"/>
      <c r="X62" s="129"/>
    </row>
    <row r="63" spans="1:24" s="384" customFormat="1" ht="10.5" customHeight="1" x14ac:dyDescent="0.25">
      <c r="A63" s="385"/>
      <c r="B63" s="844" t="s">
        <v>279</v>
      </c>
      <c r="C63" s="844" t="s">
        <v>279</v>
      </c>
      <c r="D63" s="844" t="s">
        <v>1156</v>
      </c>
      <c r="E63" s="407"/>
      <c r="F63" s="406">
        <v>3544808</v>
      </c>
      <c r="G63" s="404">
        <v>151103</v>
      </c>
      <c r="H63" s="404">
        <v>2473265</v>
      </c>
      <c r="I63" s="404">
        <v>5811</v>
      </c>
      <c r="J63" s="404">
        <v>516308</v>
      </c>
      <c r="K63" s="404">
        <v>189949</v>
      </c>
      <c r="L63" s="405">
        <v>208372</v>
      </c>
      <c r="M63" s="404">
        <v>6026</v>
      </c>
      <c r="N63" s="404">
        <v>202346</v>
      </c>
      <c r="O63" s="404">
        <v>17096</v>
      </c>
      <c r="P63" s="404" t="s">
        <v>754</v>
      </c>
      <c r="Q63" s="404">
        <v>85</v>
      </c>
      <c r="R63" s="404">
        <v>1226</v>
      </c>
      <c r="S63" s="403">
        <v>1126714</v>
      </c>
      <c r="T63" s="403">
        <v>999983</v>
      </c>
      <c r="U63" s="403">
        <v>126731</v>
      </c>
      <c r="V63" s="402">
        <v>7247909</v>
      </c>
      <c r="W63" s="401" t="s">
        <v>983</v>
      </c>
      <c r="X63" s="385"/>
    </row>
    <row r="64" spans="1:24" s="379" customFormat="1" ht="14.25" customHeight="1" x14ac:dyDescent="0.2">
      <c r="A64" s="129"/>
      <c r="B64" s="846"/>
      <c r="C64" s="846"/>
      <c r="D64" s="854"/>
      <c r="E64" s="400"/>
      <c r="F64" s="399">
        <v>54440</v>
      </c>
      <c r="G64" s="398"/>
      <c r="H64" s="398"/>
      <c r="I64" s="398">
        <v>51440</v>
      </c>
      <c r="J64" s="398"/>
      <c r="K64" s="398">
        <v>3000</v>
      </c>
      <c r="L64" s="398"/>
      <c r="M64" s="398"/>
      <c r="N64" s="398"/>
      <c r="O64" s="398">
        <v>1801</v>
      </c>
      <c r="P64" s="397"/>
      <c r="Q64" s="397"/>
      <c r="R64" s="397"/>
      <c r="S64" s="396"/>
      <c r="T64" s="396"/>
      <c r="U64" s="396"/>
      <c r="V64" s="395"/>
      <c r="W64" s="394"/>
      <c r="X64" s="129"/>
    </row>
    <row r="65" spans="1:24" s="384" customFormat="1" ht="10.5" customHeight="1" x14ac:dyDescent="0.25">
      <c r="A65" s="385"/>
      <c r="B65" s="856" t="s">
        <v>279</v>
      </c>
      <c r="C65" s="856" t="s">
        <v>279</v>
      </c>
      <c r="D65" s="857" t="s">
        <v>1004</v>
      </c>
      <c r="E65" s="393"/>
      <c r="F65" s="392">
        <v>3339523</v>
      </c>
      <c r="G65" s="389">
        <v>175953</v>
      </c>
      <c r="H65" s="389">
        <v>2710979</v>
      </c>
      <c r="I65" s="390">
        <v>14934</v>
      </c>
      <c r="J65" s="389">
        <v>239601</v>
      </c>
      <c r="K65" s="389">
        <v>162693</v>
      </c>
      <c r="L65" s="391">
        <v>35363</v>
      </c>
      <c r="M65" s="389">
        <v>11528</v>
      </c>
      <c r="N65" s="389">
        <v>23835</v>
      </c>
      <c r="O65" s="389">
        <v>22415</v>
      </c>
      <c r="P65" s="390">
        <v>3976</v>
      </c>
      <c r="Q65" s="389">
        <v>154</v>
      </c>
      <c r="R65" s="389">
        <v>1236</v>
      </c>
      <c r="S65" s="388">
        <v>981529</v>
      </c>
      <c r="T65" s="388">
        <v>894578</v>
      </c>
      <c r="U65" s="388">
        <v>86951</v>
      </c>
      <c r="V65" s="387">
        <v>6253983</v>
      </c>
      <c r="W65" s="386" t="s">
        <v>624</v>
      </c>
      <c r="X65" s="385"/>
    </row>
    <row r="66" spans="1:24" s="376" customFormat="1" ht="12" customHeight="1" x14ac:dyDescent="0.2">
      <c r="A66" s="349"/>
      <c r="B66" s="360" t="s">
        <v>1163</v>
      </c>
      <c r="C66" s="904"/>
      <c r="D66" s="360"/>
      <c r="E66" s="360"/>
      <c r="F66" s="360"/>
      <c r="G66" s="360"/>
      <c r="H66" s="360"/>
      <c r="I66" s="247"/>
      <c r="J66" s="247"/>
      <c r="K66" s="247"/>
      <c r="L66" s="247"/>
      <c r="M66" s="247"/>
      <c r="N66" s="247"/>
      <c r="O66" s="381" t="s">
        <v>1164</v>
      </c>
      <c r="P66" s="247"/>
      <c r="Q66" s="247"/>
      <c r="R66" s="247"/>
      <c r="S66" s="247"/>
      <c r="T66" s="247"/>
      <c r="U66" s="247"/>
      <c r="V66" s="247"/>
      <c r="W66" s="383"/>
      <c r="X66" s="349"/>
    </row>
    <row r="67" spans="1:24" s="378" customFormat="1" ht="12" customHeight="1" x14ac:dyDescent="0.2">
      <c r="A67" s="876"/>
      <c r="B67" s="203" t="s">
        <v>1165</v>
      </c>
      <c r="C67" s="148"/>
      <c r="D67" s="345"/>
      <c r="E67" s="345"/>
      <c r="F67" s="901"/>
      <c r="G67" s="901"/>
      <c r="H67" s="901"/>
      <c r="I67" s="379"/>
      <c r="J67" s="382"/>
      <c r="K67" s="379"/>
      <c r="L67" s="380"/>
      <c r="M67" s="380"/>
      <c r="N67" s="380"/>
      <c r="O67" s="204" t="s">
        <v>1166</v>
      </c>
      <c r="P67" s="381"/>
      <c r="Q67" s="380"/>
      <c r="R67" s="380"/>
      <c r="S67" s="379"/>
      <c r="T67" s="379"/>
      <c r="U67" s="379"/>
      <c r="V67" s="379"/>
      <c r="W67" s="247"/>
      <c r="X67" s="876"/>
    </row>
    <row r="68" spans="1:24" s="376" customFormat="1" ht="11.25" customHeight="1" x14ac:dyDescent="0.25">
      <c r="A68" s="349"/>
      <c r="B68" s="203" t="s">
        <v>1167</v>
      </c>
      <c r="C68" s="252"/>
      <c r="D68" s="247"/>
      <c r="E68" s="247"/>
      <c r="F68" s="247"/>
      <c r="G68" s="247"/>
      <c r="H68" s="37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349"/>
    </row>
  </sheetData>
  <mergeCells count="2">
    <mergeCell ref="W4:W7"/>
    <mergeCell ref="B5:E5"/>
  </mergeCells>
  <phoneticPr fontId="29"/>
  <pageMargins left="0.59055118110236227" right="0.59055118110236227" top="0.59055118110236227" bottom="0.59055118110236227" header="0.59055118110236227" footer="0.1574803149606299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505"/>
  <sheetViews>
    <sheetView view="pageBreakPreview" zoomScaleNormal="100" zoomScaleSheetLayoutView="100" workbookViewId="0"/>
  </sheetViews>
  <sheetFormatPr defaultColWidth="7.61328125" defaultRowHeight="13.3" x14ac:dyDescent="0.25"/>
  <cols>
    <col min="1" max="1" width="14.3828125" style="471" customWidth="1"/>
    <col min="2" max="23" width="7.61328125" style="471" customWidth="1"/>
    <col min="24" max="16384" width="7.61328125" style="471"/>
  </cols>
  <sheetData>
    <row r="1" spans="1:23" ht="15" customHeight="1" x14ac:dyDescent="0.2">
      <c r="A1" s="500" t="s">
        <v>376</v>
      </c>
      <c r="C1" s="498"/>
      <c r="D1" s="498"/>
      <c r="E1" s="498"/>
      <c r="F1" s="498"/>
      <c r="G1" s="498"/>
      <c r="H1" s="498"/>
      <c r="I1" s="498"/>
      <c r="J1" s="498"/>
      <c r="K1" s="499" t="s">
        <v>1168</v>
      </c>
      <c r="L1" s="498"/>
      <c r="M1" s="498"/>
      <c r="N1" s="498"/>
      <c r="O1" s="498"/>
      <c r="P1" s="497"/>
      <c r="Q1" s="496"/>
      <c r="R1" s="496"/>
      <c r="S1" s="496"/>
      <c r="T1" s="496"/>
      <c r="U1" s="495"/>
      <c r="V1" s="494" t="s">
        <v>703</v>
      </c>
    </row>
    <row r="2" spans="1:23" s="483" customFormat="1" ht="21" customHeight="1" x14ac:dyDescent="0.25">
      <c r="A2" s="1084" t="s">
        <v>205</v>
      </c>
      <c r="B2" s="879" t="s">
        <v>375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1087" t="s">
        <v>88</v>
      </c>
    </row>
    <row r="3" spans="1:23" s="483" customFormat="1" ht="21" customHeight="1" x14ac:dyDescent="0.25">
      <c r="A3" s="1085"/>
      <c r="B3" s="1090" t="s">
        <v>1032</v>
      </c>
      <c r="C3" s="879" t="s">
        <v>316</v>
      </c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5"/>
      <c r="W3" s="1088"/>
    </row>
    <row r="4" spans="1:23" s="483" customFormat="1" ht="52.5" customHeight="1" x14ac:dyDescent="0.25">
      <c r="A4" s="1086"/>
      <c r="B4" s="1091"/>
      <c r="C4" s="881" t="s">
        <v>706</v>
      </c>
      <c r="D4" s="484" t="s">
        <v>305</v>
      </c>
      <c r="E4" s="484" t="s">
        <v>1169</v>
      </c>
      <c r="F4" s="484" t="s">
        <v>327</v>
      </c>
      <c r="G4" s="484" t="s">
        <v>336</v>
      </c>
      <c r="H4" s="484" t="s">
        <v>335</v>
      </c>
      <c r="I4" s="484" t="s">
        <v>304</v>
      </c>
      <c r="J4" s="484" t="s">
        <v>303</v>
      </c>
      <c r="K4" s="484" t="s">
        <v>302</v>
      </c>
      <c r="L4" s="484" t="s">
        <v>368</v>
      </c>
      <c r="M4" s="484" t="s">
        <v>301</v>
      </c>
      <c r="N4" s="484" t="s">
        <v>340</v>
      </c>
      <c r="O4" s="484" t="s">
        <v>367</v>
      </c>
      <c r="P4" s="484" t="s">
        <v>366</v>
      </c>
      <c r="Q4" s="484" t="s">
        <v>314</v>
      </c>
      <c r="R4" s="484" t="s">
        <v>1170</v>
      </c>
      <c r="S4" s="484" t="s">
        <v>313</v>
      </c>
      <c r="T4" s="484" t="s">
        <v>312</v>
      </c>
      <c r="U4" s="484" t="s">
        <v>311</v>
      </c>
      <c r="V4" s="488" t="s">
        <v>300</v>
      </c>
      <c r="W4" s="1089"/>
    </row>
    <row r="5" spans="1:23" s="472" customFormat="1" ht="9.75" customHeight="1" x14ac:dyDescent="0.2">
      <c r="A5" s="858" t="s">
        <v>811</v>
      </c>
      <c r="B5" s="482">
        <v>30550351</v>
      </c>
      <c r="C5" s="481">
        <v>26075816</v>
      </c>
      <c r="D5" s="481">
        <v>6425748</v>
      </c>
      <c r="E5" s="481">
        <v>138822</v>
      </c>
      <c r="F5" s="481">
        <v>13180</v>
      </c>
      <c r="G5" s="481" t="s">
        <v>513</v>
      </c>
      <c r="H5" s="481">
        <v>128692</v>
      </c>
      <c r="I5" s="481">
        <v>1296810</v>
      </c>
      <c r="J5" s="481">
        <v>1034506</v>
      </c>
      <c r="K5" s="481" t="s">
        <v>513</v>
      </c>
      <c r="L5" s="481" t="s">
        <v>513</v>
      </c>
      <c r="M5" s="481">
        <v>238837</v>
      </c>
      <c r="N5" s="481">
        <v>2707068</v>
      </c>
      <c r="O5" s="481">
        <v>102727</v>
      </c>
      <c r="P5" s="481" t="s">
        <v>513</v>
      </c>
      <c r="Q5" s="481">
        <v>46124</v>
      </c>
      <c r="R5" s="481" t="s">
        <v>513</v>
      </c>
      <c r="S5" s="481">
        <v>878946</v>
      </c>
      <c r="T5" s="481">
        <v>1637104</v>
      </c>
      <c r="U5" s="481">
        <v>2290665</v>
      </c>
      <c r="V5" s="481">
        <v>4486791</v>
      </c>
      <c r="W5" s="479" t="s">
        <v>208</v>
      </c>
    </row>
    <row r="6" spans="1:23" s="472" customFormat="1" ht="9.75" customHeight="1" x14ac:dyDescent="0.2">
      <c r="A6" s="859" t="s">
        <v>581</v>
      </c>
      <c r="B6" s="472">
        <v>33510425</v>
      </c>
      <c r="C6" s="472">
        <v>28227428</v>
      </c>
      <c r="D6" s="472">
        <v>6208689</v>
      </c>
      <c r="E6" s="472">
        <v>66507</v>
      </c>
      <c r="F6" s="472" t="s">
        <v>513</v>
      </c>
      <c r="G6" s="472" t="s">
        <v>513</v>
      </c>
      <c r="H6" s="472">
        <v>272408</v>
      </c>
      <c r="I6" s="472">
        <v>990194</v>
      </c>
      <c r="J6" s="472">
        <v>824663</v>
      </c>
      <c r="K6" s="472" t="s">
        <v>513</v>
      </c>
      <c r="L6" s="472" t="s">
        <v>513</v>
      </c>
      <c r="M6" s="472">
        <v>153942</v>
      </c>
      <c r="N6" s="472">
        <v>3566930</v>
      </c>
      <c r="O6" s="472">
        <v>151822</v>
      </c>
      <c r="P6" s="472" t="s">
        <v>513</v>
      </c>
      <c r="Q6" s="493">
        <v>47297</v>
      </c>
      <c r="R6" s="493" t="s">
        <v>513</v>
      </c>
      <c r="S6" s="493">
        <v>922658</v>
      </c>
      <c r="T6" s="493">
        <v>2433902</v>
      </c>
      <c r="U6" s="493">
        <v>2981165</v>
      </c>
      <c r="V6" s="493">
        <v>4391097</v>
      </c>
      <c r="W6" s="477" t="s">
        <v>492</v>
      </c>
    </row>
    <row r="7" spans="1:23" s="472" customFormat="1" ht="9.75" customHeight="1" x14ac:dyDescent="0.2">
      <c r="A7" s="859" t="s">
        <v>602</v>
      </c>
      <c r="B7" s="472">
        <v>36211123</v>
      </c>
      <c r="C7" s="472">
        <v>30654347</v>
      </c>
      <c r="D7" s="472">
        <v>8903065</v>
      </c>
      <c r="E7" s="472">
        <v>368401</v>
      </c>
      <c r="F7" s="472" t="s">
        <v>513</v>
      </c>
      <c r="G7" s="472" t="s">
        <v>513</v>
      </c>
      <c r="H7" s="472">
        <v>275795</v>
      </c>
      <c r="I7" s="472">
        <v>994645</v>
      </c>
      <c r="J7" s="472">
        <v>1025541</v>
      </c>
      <c r="K7" s="472" t="s">
        <v>513</v>
      </c>
      <c r="L7" s="472" t="s">
        <v>513</v>
      </c>
      <c r="M7" s="472">
        <v>27528</v>
      </c>
      <c r="N7" s="472">
        <v>1877785</v>
      </c>
      <c r="O7" s="472">
        <v>75598</v>
      </c>
      <c r="P7" s="472" t="s">
        <v>513</v>
      </c>
      <c r="Q7" s="472" t="s">
        <v>513</v>
      </c>
      <c r="R7" s="472" t="s">
        <v>513</v>
      </c>
      <c r="S7" s="472">
        <v>1382832</v>
      </c>
      <c r="T7" s="472">
        <v>1904538</v>
      </c>
      <c r="U7" s="472">
        <v>1982056</v>
      </c>
      <c r="V7" s="472">
        <v>5729861</v>
      </c>
      <c r="W7" s="477" t="s">
        <v>518</v>
      </c>
    </row>
    <row r="8" spans="1:23" s="472" customFormat="1" ht="9.75" customHeight="1" x14ac:dyDescent="0.2">
      <c r="A8" s="859" t="s">
        <v>582</v>
      </c>
      <c r="B8" s="472">
        <v>31720740</v>
      </c>
      <c r="C8" s="472">
        <v>25775780</v>
      </c>
      <c r="D8" s="472">
        <v>7973868</v>
      </c>
      <c r="E8" s="472">
        <v>540025</v>
      </c>
      <c r="F8" s="472">
        <v>286590</v>
      </c>
      <c r="G8" s="472" t="s">
        <v>513</v>
      </c>
      <c r="H8" s="472">
        <v>195369</v>
      </c>
      <c r="I8" s="472">
        <v>336369</v>
      </c>
      <c r="J8" s="472">
        <v>473681</v>
      </c>
      <c r="K8" s="472" t="s">
        <v>513</v>
      </c>
      <c r="L8" s="472" t="s">
        <v>513</v>
      </c>
      <c r="M8" s="472">
        <v>15768</v>
      </c>
      <c r="N8" s="472">
        <v>1423988</v>
      </c>
      <c r="O8" s="472">
        <v>20107</v>
      </c>
      <c r="P8" s="472" t="s">
        <v>513</v>
      </c>
      <c r="Q8" s="472" t="s">
        <v>513</v>
      </c>
      <c r="R8" s="472" t="s">
        <v>513</v>
      </c>
      <c r="S8" s="472">
        <v>973185</v>
      </c>
      <c r="T8" s="472">
        <v>1759035</v>
      </c>
      <c r="U8" s="472">
        <v>1671365</v>
      </c>
      <c r="V8" s="472">
        <v>4840238</v>
      </c>
      <c r="W8" s="477" t="s">
        <v>583</v>
      </c>
    </row>
    <row r="9" spans="1:23" s="472" customFormat="1" ht="9.75" customHeight="1" x14ac:dyDescent="0.2">
      <c r="A9" s="859" t="s">
        <v>813</v>
      </c>
      <c r="B9" s="472">
        <v>34955953</v>
      </c>
      <c r="C9" s="472">
        <v>27207175</v>
      </c>
      <c r="D9" s="472">
        <v>8750545</v>
      </c>
      <c r="E9" s="472">
        <v>520309</v>
      </c>
      <c r="F9" s="472">
        <v>82439</v>
      </c>
      <c r="G9" s="472">
        <v>26763</v>
      </c>
      <c r="H9" s="472">
        <v>91836</v>
      </c>
      <c r="I9" s="472">
        <v>335606</v>
      </c>
      <c r="J9" s="472">
        <v>514310</v>
      </c>
      <c r="K9" s="472">
        <v>122549</v>
      </c>
      <c r="L9" s="472">
        <v>21661</v>
      </c>
      <c r="M9" s="472" t="s">
        <v>513</v>
      </c>
      <c r="N9" s="472">
        <v>1882304</v>
      </c>
      <c r="O9" s="472">
        <v>14825</v>
      </c>
      <c r="P9" s="472">
        <v>30593</v>
      </c>
      <c r="Q9" s="472" t="s">
        <v>513</v>
      </c>
      <c r="R9" s="472">
        <v>91803</v>
      </c>
      <c r="S9" s="472">
        <v>939424</v>
      </c>
      <c r="T9" s="472">
        <v>1222091</v>
      </c>
      <c r="U9" s="472">
        <v>2044535</v>
      </c>
      <c r="V9" s="472">
        <v>5859243</v>
      </c>
      <c r="W9" s="477" t="s">
        <v>814</v>
      </c>
    </row>
    <row r="10" spans="1:23" s="472" customFormat="1" ht="6.75" customHeight="1" x14ac:dyDescent="0.2">
      <c r="A10" s="859"/>
      <c r="W10" s="477"/>
    </row>
    <row r="11" spans="1:23" s="472" customFormat="1" ht="9.75" customHeight="1" x14ac:dyDescent="0.2">
      <c r="A11" s="859" t="s">
        <v>815</v>
      </c>
      <c r="B11" s="472">
        <v>32040157</v>
      </c>
      <c r="C11" s="472">
        <v>25869964</v>
      </c>
      <c r="D11" s="472">
        <v>8212213</v>
      </c>
      <c r="E11" s="472">
        <v>612597</v>
      </c>
      <c r="F11" s="472">
        <v>369029</v>
      </c>
      <c r="G11" s="472">
        <v>26763</v>
      </c>
      <c r="H11" s="472">
        <v>195369</v>
      </c>
      <c r="I11" s="472">
        <v>221073</v>
      </c>
      <c r="J11" s="472">
        <v>419087</v>
      </c>
      <c r="K11" s="472" t="s">
        <v>513</v>
      </c>
      <c r="L11" s="472" t="s">
        <v>513</v>
      </c>
      <c r="M11" s="472">
        <v>15768</v>
      </c>
      <c r="N11" s="472">
        <v>1841461</v>
      </c>
      <c r="O11" s="472">
        <v>34932</v>
      </c>
      <c r="P11" s="472">
        <v>8772</v>
      </c>
      <c r="Q11" s="472" t="s">
        <v>513</v>
      </c>
      <c r="R11" s="472" t="s">
        <v>513</v>
      </c>
      <c r="S11" s="472">
        <v>829761</v>
      </c>
      <c r="T11" s="472">
        <v>1500624</v>
      </c>
      <c r="U11" s="472">
        <v>1581193</v>
      </c>
      <c r="V11" s="472">
        <v>5037686</v>
      </c>
      <c r="W11" s="477" t="s">
        <v>584</v>
      </c>
    </row>
    <row r="12" spans="1:23" s="472" customFormat="1" ht="9.75" customHeight="1" x14ac:dyDescent="0.2">
      <c r="A12" s="859" t="s">
        <v>813</v>
      </c>
      <c r="B12" s="472">
        <v>36833877</v>
      </c>
      <c r="C12" s="472">
        <v>28655932</v>
      </c>
      <c r="D12" s="472">
        <v>9124099</v>
      </c>
      <c r="E12" s="472">
        <v>617936</v>
      </c>
      <c r="F12" s="472" t="s">
        <v>513</v>
      </c>
      <c r="G12" s="472" t="s">
        <v>513</v>
      </c>
      <c r="H12" s="472">
        <v>136608</v>
      </c>
      <c r="I12" s="472">
        <v>408406</v>
      </c>
      <c r="J12" s="472">
        <v>775715</v>
      </c>
      <c r="K12" s="472">
        <v>216879</v>
      </c>
      <c r="L12" s="472">
        <v>21661</v>
      </c>
      <c r="M12" s="472" t="s">
        <v>513</v>
      </c>
      <c r="N12" s="472">
        <v>1564394</v>
      </c>
      <c r="O12" s="472" t="s">
        <v>513</v>
      </c>
      <c r="P12" s="472">
        <v>21821</v>
      </c>
      <c r="Q12" s="472" t="s">
        <v>513</v>
      </c>
      <c r="R12" s="472">
        <v>91803</v>
      </c>
      <c r="S12" s="472">
        <v>1270160</v>
      </c>
      <c r="T12" s="472">
        <v>1456094</v>
      </c>
      <c r="U12" s="472">
        <v>2193662</v>
      </c>
      <c r="V12" s="472">
        <v>5938276</v>
      </c>
      <c r="W12" s="477" t="s">
        <v>816</v>
      </c>
    </row>
    <row r="13" spans="1:23" s="472" customFormat="1" ht="6.75" customHeight="1" x14ac:dyDescent="0.2">
      <c r="A13" s="859"/>
      <c r="W13" s="477"/>
    </row>
    <row r="14" spans="1:23" s="472" customFormat="1" ht="9.75" customHeight="1" x14ac:dyDescent="0.2">
      <c r="A14" s="859" t="s">
        <v>817</v>
      </c>
      <c r="B14" s="472">
        <v>8301233</v>
      </c>
      <c r="C14" s="472">
        <v>6449450</v>
      </c>
      <c r="D14" s="472">
        <v>2315668</v>
      </c>
      <c r="E14" s="472">
        <v>143284</v>
      </c>
      <c r="F14" s="472">
        <v>82439</v>
      </c>
      <c r="G14" s="472">
        <v>26763</v>
      </c>
      <c r="H14" s="472" t="s">
        <v>513</v>
      </c>
      <c r="I14" s="472">
        <v>47314</v>
      </c>
      <c r="J14" s="472">
        <v>111990</v>
      </c>
      <c r="K14" s="472" t="s">
        <v>513</v>
      </c>
      <c r="L14" s="472" t="s">
        <v>513</v>
      </c>
      <c r="M14" s="472" t="s">
        <v>513</v>
      </c>
      <c r="N14" s="472">
        <v>767632</v>
      </c>
      <c r="O14" s="472">
        <v>14825</v>
      </c>
      <c r="P14" s="472">
        <v>8772</v>
      </c>
      <c r="Q14" s="472" t="s">
        <v>513</v>
      </c>
      <c r="R14" s="472" t="s">
        <v>513</v>
      </c>
      <c r="S14" s="472">
        <v>169973</v>
      </c>
      <c r="T14" s="472">
        <v>81529</v>
      </c>
      <c r="U14" s="472">
        <v>287935</v>
      </c>
      <c r="V14" s="472">
        <v>1421841</v>
      </c>
      <c r="W14" s="477" t="s">
        <v>587</v>
      </c>
    </row>
    <row r="15" spans="1:23" s="472" customFormat="1" ht="9.75" customHeight="1" x14ac:dyDescent="0.2">
      <c r="A15" s="859" t="s">
        <v>585</v>
      </c>
      <c r="B15" s="472">
        <v>8080058</v>
      </c>
      <c r="C15" s="472">
        <v>5902473</v>
      </c>
      <c r="D15" s="472">
        <v>1830225</v>
      </c>
      <c r="E15" s="472">
        <v>181598</v>
      </c>
      <c r="F15" s="472" t="s">
        <v>513</v>
      </c>
      <c r="G15" s="472" t="s">
        <v>513</v>
      </c>
      <c r="H15" s="472" t="s">
        <v>513</v>
      </c>
      <c r="I15" s="472">
        <v>147018</v>
      </c>
      <c r="J15" s="472">
        <v>77214</v>
      </c>
      <c r="K15" s="472" t="s">
        <v>513</v>
      </c>
      <c r="L15" s="472">
        <v>21661</v>
      </c>
      <c r="M15" s="472" t="s">
        <v>513</v>
      </c>
      <c r="N15" s="472">
        <v>411319</v>
      </c>
      <c r="O15" s="472" t="s">
        <v>513</v>
      </c>
      <c r="P15" s="472" t="s">
        <v>513</v>
      </c>
      <c r="Q15" s="472" t="s">
        <v>513</v>
      </c>
      <c r="R15" s="472">
        <v>39252</v>
      </c>
      <c r="S15" s="472">
        <v>236884</v>
      </c>
      <c r="T15" s="472">
        <v>187556</v>
      </c>
      <c r="U15" s="472">
        <v>817406</v>
      </c>
      <c r="V15" s="472">
        <v>1380440</v>
      </c>
      <c r="W15" s="477" t="s">
        <v>94</v>
      </c>
    </row>
    <row r="16" spans="1:23" s="472" customFormat="1" ht="9.75" customHeight="1" x14ac:dyDescent="0.2">
      <c r="A16" s="859" t="s">
        <v>818</v>
      </c>
      <c r="B16" s="472">
        <v>9107885</v>
      </c>
      <c r="C16" s="472">
        <v>7238320</v>
      </c>
      <c r="D16" s="472">
        <v>2119812</v>
      </c>
      <c r="E16" s="472">
        <v>188568</v>
      </c>
      <c r="F16" s="472" t="s">
        <v>513</v>
      </c>
      <c r="G16" s="472" t="s">
        <v>513</v>
      </c>
      <c r="H16" s="472">
        <v>47009</v>
      </c>
      <c r="I16" s="472">
        <v>46107</v>
      </c>
      <c r="J16" s="472">
        <v>149875</v>
      </c>
      <c r="K16" s="472">
        <v>122549</v>
      </c>
      <c r="L16" s="472" t="s">
        <v>513</v>
      </c>
      <c r="M16" s="472" t="s">
        <v>513</v>
      </c>
      <c r="N16" s="472">
        <v>421353</v>
      </c>
      <c r="O16" s="472" t="s">
        <v>513</v>
      </c>
      <c r="P16" s="472" t="s">
        <v>513</v>
      </c>
      <c r="Q16" s="472" t="s">
        <v>513</v>
      </c>
      <c r="R16" s="472">
        <v>52551</v>
      </c>
      <c r="S16" s="472">
        <v>306327</v>
      </c>
      <c r="T16" s="472">
        <v>342682</v>
      </c>
      <c r="U16" s="472">
        <v>247344</v>
      </c>
      <c r="V16" s="472">
        <v>1535094</v>
      </c>
      <c r="W16" s="477" t="s">
        <v>95</v>
      </c>
    </row>
    <row r="17" spans="1:23" s="472" customFormat="1" ht="9.75" customHeight="1" x14ac:dyDescent="0.2">
      <c r="A17" s="859" t="s">
        <v>586</v>
      </c>
      <c r="B17" s="472">
        <v>9466777</v>
      </c>
      <c r="C17" s="472">
        <v>7616932</v>
      </c>
      <c r="D17" s="472">
        <v>2484840</v>
      </c>
      <c r="E17" s="472">
        <v>6859</v>
      </c>
      <c r="F17" s="472" t="s">
        <v>513</v>
      </c>
      <c r="G17" s="472" t="s">
        <v>513</v>
      </c>
      <c r="H17" s="472">
        <v>44827</v>
      </c>
      <c r="I17" s="472">
        <v>95167</v>
      </c>
      <c r="J17" s="472">
        <v>175231</v>
      </c>
      <c r="K17" s="472" t="s">
        <v>513</v>
      </c>
      <c r="L17" s="472" t="s">
        <v>513</v>
      </c>
      <c r="M17" s="472" t="s">
        <v>513</v>
      </c>
      <c r="N17" s="472">
        <v>282000</v>
      </c>
      <c r="O17" s="472" t="s">
        <v>513</v>
      </c>
      <c r="P17" s="472">
        <v>21821</v>
      </c>
      <c r="Q17" s="472" t="s">
        <v>513</v>
      </c>
      <c r="R17" s="472" t="s">
        <v>513</v>
      </c>
      <c r="S17" s="472">
        <v>226240</v>
      </c>
      <c r="T17" s="472">
        <v>610324</v>
      </c>
      <c r="U17" s="472">
        <v>691850</v>
      </c>
      <c r="V17" s="472">
        <v>1521868</v>
      </c>
      <c r="W17" s="477" t="s">
        <v>96</v>
      </c>
    </row>
    <row r="18" spans="1:23" s="472" customFormat="1" ht="9.75" customHeight="1" x14ac:dyDescent="0.2">
      <c r="A18" s="859" t="s">
        <v>819</v>
      </c>
      <c r="B18" s="472">
        <v>10179157</v>
      </c>
      <c r="C18" s="472">
        <v>7898207</v>
      </c>
      <c r="D18" s="472">
        <v>2689222</v>
      </c>
      <c r="E18" s="472">
        <v>240911</v>
      </c>
      <c r="F18" s="472" t="s">
        <v>513</v>
      </c>
      <c r="G18" s="472" t="s">
        <v>513</v>
      </c>
      <c r="H18" s="472">
        <v>44772</v>
      </c>
      <c r="I18" s="472">
        <v>120114</v>
      </c>
      <c r="J18" s="472">
        <v>373395</v>
      </c>
      <c r="K18" s="472">
        <v>94330</v>
      </c>
      <c r="L18" s="472" t="s">
        <v>513</v>
      </c>
      <c r="M18" s="472" t="s">
        <v>513</v>
      </c>
      <c r="N18" s="472">
        <v>449722</v>
      </c>
      <c r="O18" s="472" t="s">
        <v>513</v>
      </c>
      <c r="P18" s="472" t="s">
        <v>513</v>
      </c>
      <c r="Q18" s="472" t="s">
        <v>513</v>
      </c>
      <c r="R18" s="472" t="s">
        <v>513</v>
      </c>
      <c r="S18" s="472">
        <v>500709</v>
      </c>
      <c r="T18" s="472">
        <v>315532</v>
      </c>
      <c r="U18" s="472">
        <v>437062</v>
      </c>
      <c r="V18" s="472">
        <v>1500874</v>
      </c>
      <c r="W18" s="477" t="s">
        <v>820</v>
      </c>
    </row>
    <row r="19" spans="1:23" s="472" customFormat="1" ht="6.75" customHeight="1" x14ac:dyDescent="0.2">
      <c r="A19" s="859"/>
      <c r="W19" s="477"/>
    </row>
    <row r="20" spans="1:23" s="472" customFormat="1" ht="9.75" customHeight="1" x14ac:dyDescent="0.2">
      <c r="A20" s="859" t="s">
        <v>597</v>
      </c>
      <c r="B20" s="472">
        <v>3176456</v>
      </c>
      <c r="C20" s="472">
        <v>2451659</v>
      </c>
      <c r="D20" s="472">
        <v>833478</v>
      </c>
      <c r="E20" s="472" t="s">
        <v>513</v>
      </c>
      <c r="F20" s="472">
        <v>82439</v>
      </c>
      <c r="G20" s="472" t="s">
        <v>513</v>
      </c>
      <c r="H20" s="472" t="s">
        <v>513</v>
      </c>
      <c r="I20" s="472">
        <v>47314</v>
      </c>
      <c r="J20" s="472">
        <v>39771</v>
      </c>
      <c r="K20" s="472" t="s">
        <v>513</v>
      </c>
      <c r="L20" s="472" t="s">
        <v>513</v>
      </c>
      <c r="M20" s="472" t="s">
        <v>513</v>
      </c>
      <c r="N20" s="472">
        <v>286894</v>
      </c>
      <c r="O20" s="472">
        <v>14825</v>
      </c>
      <c r="P20" s="472" t="s">
        <v>513</v>
      </c>
      <c r="Q20" s="472" t="s">
        <v>513</v>
      </c>
      <c r="R20" s="472" t="s">
        <v>513</v>
      </c>
      <c r="S20" s="472">
        <v>169973</v>
      </c>
      <c r="T20" s="472">
        <v>13994</v>
      </c>
      <c r="U20" s="472">
        <v>151009</v>
      </c>
      <c r="V20" s="472">
        <v>483177</v>
      </c>
      <c r="W20" s="477" t="s">
        <v>598</v>
      </c>
    </row>
    <row r="21" spans="1:23" s="472" customFormat="1" ht="9.75" customHeight="1" x14ac:dyDescent="0.2">
      <c r="A21" s="859" t="s">
        <v>588</v>
      </c>
      <c r="B21" s="472">
        <v>2639543</v>
      </c>
      <c r="C21" s="472">
        <v>2172805</v>
      </c>
      <c r="D21" s="472">
        <v>863321</v>
      </c>
      <c r="E21" s="472">
        <v>130437</v>
      </c>
      <c r="F21" s="472" t="s">
        <v>513</v>
      </c>
      <c r="G21" s="472">
        <v>26763</v>
      </c>
      <c r="H21" s="472" t="s">
        <v>513</v>
      </c>
      <c r="I21" s="472" t="s">
        <v>513</v>
      </c>
      <c r="J21" s="472">
        <v>31791</v>
      </c>
      <c r="K21" s="472" t="s">
        <v>513</v>
      </c>
      <c r="L21" s="472" t="s">
        <v>513</v>
      </c>
      <c r="M21" s="472" t="s">
        <v>513</v>
      </c>
      <c r="N21" s="472">
        <v>272948</v>
      </c>
      <c r="O21" s="472" t="s">
        <v>513</v>
      </c>
      <c r="P21" s="472">
        <v>8772</v>
      </c>
      <c r="Q21" s="472" t="s">
        <v>513</v>
      </c>
      <c r="R21" s="472" t="s">
        <v>513</v>
      </c>
      <c r="S21" s="472" t="s">
        <v>513</v>
      </c>
      <c r="T21" s="472">
        <v>39159</v>
      </c>
      <c r="U21" s="472">
        <v>121959</v>
      </c>
      <c r="V21" s="472">
        <v>465250</v>
      </c>
      <c r="W21" s="477" t="s">
        <v>82</v>
      </c>
    </row>
    <row r="22" spans="1:23" s="472" customFormat="1" ht="9.75" customHeight="1" x14ac:dyDescent="0.2">
      <c r="A22" s="859" t="s">
        <v>599</v>
      </c>
      <c r="B22" s="472">
        <v>2485234</v>
      </c>
      <c r="C22" s="472">
        <v>1824986</v>
      </c>
      <c r="D22" s="472">
        <v>618869</v>
      </c>
      <c r="E22" s="472">
        <v>12847</v>
      </c>
      <c r="F22" s="472" t="s">
        <v>513</v>
      </c>
      <c r="G22" s="472" t="s">
        <v>513</v>
      </c>
      <c r="H22" s="472" t="s">
        <v>513</v>
      </c>
      <c r="I22" s="472" t="s">
        <v>513</v>
      </c>
      <c r="J22" s="472">
        <v>40428</v>
      </c>
      <c r="K22" s="472" t="s">
        <v>513</v>
      </c>
      <c r="L22" s="472" t="s">
        <v>513</v>
      </c>
      <c r="M22" s="472" t="s">
        <v>513</v>
      </c>
      <c r="N22" s="472">
        <v>207790</v>
      </c>
      <c r="O22" s="472" t="s">
        <v>513</v>
      </c>
      <c r="P22" s="472" t="s">
        <v>513</v>
      </c>
      <c r="Q22" s="472" t="s">
        <v>513</v>
      </c>
      <c r="R22" s="472" t="s">
        <v>513</v>
      </c>
      <c r="S22" s="472" t="s">
        <v>513</v>
      </c>
      <c r="T22" s="472">
        <v>28376</v>
      </c>
      <c r="U22" s="472">
        <v>14967</v>
      </c>
      <c r="V22" s="472">
        <v>473414</v>
      </c>
      <c r="W22" s="477" t="s">
        <v>83</v>
      </c>
    </row>
    <row r="23" spans="1:23" s="472" customFormat="1" ht="9.75" customHeight="1" x14ac:dyDescent="0.2">
      <c r="A23" s="859" t="s">
        <v>589</v>
      </c>
      <c r="B23" s="472">
        <v>2629147</v>
      </c>
      <c r="C23" s="472">
        <v>2066518</v>
      </c>
      <c r="D23" s="472">
        <v>647947</v>
      </c>
      <c r="E23" s="472">
        <v>106929</v>
      </c>
      <c r="F23" s="472" t="s">
        <v>513</v>
      </c>
      <c r="G23" s="472" t="s">
        <v>513</v>
      </c>
      <c r="H23" s="472" t="s">
        <v>513</v>
      </c>
      <c r="I23" s="472" t="s">
        <v>513</v>
      </c>
      <c r="J23" s="472" t="s">
        <v>513</v>
      </c>
      <c r="K23" s="472" t="s">
        <v>513</v>
      </c>
      <c r="L23" s="472" t="s">
        <v>513</v>
      </c>
      <c r="M23" s="472" t="s">
        <v>513</v>
      </c>
      <c r="N23" s="472">
        <v>258705</v>
      </c>
      <c r="O23" s="472" t="s">
        <v>513</v>
      </c>
      <c r="P23" s="472" t="s">
        <v>513</v>
      </c>
      <c r="Q23" s="472" t="s">
        <v>513</v>
      </c>
      <c r="R23" s="472" t="s">
        <v>513</v>
      </c>
      <c r="S23" s="472">
        <v>79018</v>
      </c>
      <c r="T23" s="472" t="s">
        <v>513</v>
      </c>
      <c r="U23" s="472">
        <v>147037</v>
      </c>
      <c r="V23" s="472">
        <v>562342</v>
      </c>
      <c r="W23" s="477" t="s">
        <v>84</v>
      </c>
    </row>
    <row r="24" spans="1:23" s="472" customFormat="1" ht="9.75" customHeight="1" x14ac:dyDescent="0.2">
      <c r="A24" s="859" t="s">
        <v>821</v>
      </c>
      <c r="B24" s="472">
        <v>2677104</v>
      </c>
      <c r="C24" s="472">
        <v>1863527</v>
      </c>
      <c r="D24" s="472">
        <v>640504</v>
      </c>
      <c r="E24" s="472">
        <v>28070</v>
      </c>
      <c r="F24" s="472" t="s">
        <v>513</v>
      </c>
      <c r="G24" s="472" t="s">
        <v>513</v>
      </c>
      <c r="H24" s="472" t="s">
        <v>513</v>
      </c>
      <c r="I24" s="472" t="s">
        <v>513</v>
      </c>
      <c r="J24" s="472">
        <v>39610</v>
      </c>
      <c r="K24" s="472" t="s">
        <v>513</v>
      </c>
      <c r="L24" s="472">
        <v>13339</v>
      </c>
      <c r="M24" s="472" t="s">
        <v>513</v>
      </c>
      <c r="N24" s="472">
        <v>152614</v>
      </c>
      <c r="O24" s="472" t="s">
        <v>513</v>
      </c>
      <c r="P24" s="472" t="s">
        <v>513</v>
      </c>
      <c r="Q24" s="472" t="s">
        <v>513</v>
      </c>
      <c r="R24" s="472">
        <v>39252</v>
      </c>
      <c r="S24" s="472">
        <v>38519</v>
      </c>
      <c r="T24" s="472">
        <v>49119</v>
      </c>
      <c r="U24" s="472">
        <v>272053</v>
      </c>
      <c r="V24" s="472">
        <v>478108</v>
      </c>
      <c r="W24" s="477" t="s">
        <v>97</v>
      </c>
    </row>
    <row r="25" spans="1:23" s="472" customFormat="1" ht="9.75" customHeight="1" x14ac:dyDescent="0.2">
      <c r="A25" s="859" t="s">
        <v>590</v>
      </c>
      <c r="B25" s="472">
        <v>2773807</v>
      </c>
      <c r="C25" s="472">
        <v>1972428</v>
      </c>
      <c r="D25" s="472">
        <v>541774</v>
      </c>
      <c r="E25" s="472">
        <v>46599</v>
      </c>
      <c r="F25" s="472" t="s">
        <v>513</v>
      </c>
      <c r="G25" s="472" t="s">
        <v>513</v>
      </c>
      <c r="H25" s="472" t="s">
        <v>513</v>
      </c>
      <c r="I25" s="472">
        <v>147018</v>
      </c>
      <c r="J25" s="472">
        <v>37604</v>
      </c>
      <c r="K25" s="472" t="s">
        <v>513</v>
      </c>
      <c r="L25" s="472">
        <v>8322</v>
      </c>
      <c r="M25" s="472" t="s">
        <v>513</v>
      </c>
      <c r="N25" s="472" t="s">
        <v>513</v>
      </c>
      <c r="O25" s="472" t="s">
        <v>513</v>
      </c>
      <c r="P25" s="472" t="s">
        <v>513</v>
      </c>
      <c r="Q25" s="472" t="s">
        <v>513</v>
      </c>
      <c r="R25" s="472" t="s">
        <v>513</v>
      </c>
      <c r="S25" s="472">
        <v>119347</v>
      </c>
      <c r="T25" s="472">
        <v>138437</v>
      </c>
      <c r="U25" s="472">
        <v>398316</v>
      </c>
      <c r="V25" s="472">
        <v>339990</v>
      </c>
      <c r="W25" s="477" t="s">
        <v>98</v>
      </c>
    </row>
    <row r="26" spans="1:23" s="472" customFormat="1" ht="9.75" customHeight="1" x14ac:dyDescent="0.2">
      <c r="A26" s="859" t="s">
        <v>591</v>
      </c>
      <c r="B26" s="472">
        <v>3067550</v>
      </c>
      <c r="C26" s="472">
        <v>2484006</v>
      </c>
      <c r="D26" s="472">
        <v>721079</v>
      </c>
      <c r="E26" s="472">
        <v>142047</v>
      </c>
      <c r="F26" s="472" t="s">
        <v>513</v>
      </c>
      <c r="G26" s="472" t="s">
        <v>513</v>
      </c>
      <c r="H26" s="472" t="s">
        <v>513</v>
      </c>
      <c r="I26" s="472">
        <v>46107</v>
      </c>
      <c r="J26" s="472">
        <v>105467</v>
      </c>
      <c r="K26" s="472">
        <v>78595</v>
      </c>
      <c r="L26" s="472" t="s">
        <v>513</v>
      </c>
      <c r="M26" s="472" t="s">
        <v>513</v>
      </c>
      <c r="N26" s="472">
        <v>128232</v>
      </c>
      <c r="O26" s="472" t="s">
        <v>513</v>
      </c>
      <c r="P26" s="472" t="s">
        <v>513</v>
      </c>
      <c r="Q26" s="472" t="s">
        <v>513</v>
      </c>
      <c r="R26" s="472" t="s">
        <v>513</v>
      </c>
      <c r="S26" s="472">
        <v>116014</v>
      </c>
      <c r="T26" s="472">
        <v>149821</v>
      </c>
      <c r="U26" s="472">
        <v>139918</v>
      </c>
      <c r="V26" s="472">
        <v>402262</v>
      </c>
      <c r="W26" s="477" t="s">
        <v>99</v>
      </c>
    </row>
    <row r="27" spans="1:23" s="472" customFormat="1" ht="9.75" customHeight="1" x14ac:dyDescent="0.2">
      <c r="A27" s="859" t="s">
        <v>592</v>
      </c>
      <c r="B27" s="472">
        <v>3436730</v>
      </c>
      <c r="C27" s="472">
        <v>2613400</v>
      </c>
      <c r="D27" s="472">
        <v>758414</v>
      </c>
      <c r="E27" s="472">
        <v>46521</v>
      </c>
      <c r="F27" s="472" t="s">
        <v>513</v>
      </c>
      <c r="G27" s="472" t="s">
        <v>513</v>
      </c>
      <c r="H27" s="472">
        <v>47009</v>
      </c>
      <c r="I27" s="472" t="s">
        <v>513</v>
      </c>
      <c r="J27" s="472">
        <v>38953</v>
      </c>
      <c r="K27" s="472" t="s">
        <v>513</v>
      </c>
      <c r="L27" s="472" t="s">
        <v>513</v>
      </c>
      <c r="M27" s="472" t="s">
        <v>513</v>
      </c>
      <c r="N27" s="472">
        <v>39055</v>
      </c>
      <c r="O27" s="472" t="s">
        <v>513</v>
      </c>
      <c r="P27" s="472" t="s">
        <v>513</v>
      </c>
      <c r="Q27" s="472" t="s">
        <v>513</v>
      </c>
      <c r="R27" s="472">
        <v>21118</v>
      </c>
      <c r="S27" s="472">
        <v>151748</v>
      </c>
      <c r="T27" s="472">
        <v>63832</v>
      </c>
      <c r="U27" s="472" t="s">
        <v>513</v>
      </c>
      <c r="V27" s="472">
        <v>711623</v>
      </c>
      <c r="W27" s="477" t="s">
        <v>100</v>
      </c>
    </row>
    <row r="28" spans="1:23" s="472" customFormat="1" ht="9.75" customHeight="1" x14ac:dyDescent="0.2">
      <c r="A28" s="859" t="s">
        <v>593</v>
      </c>
      <c r="B28" s="472">
        <v>2603605</v>
      </c>
      <c r="C28" s="472">
        <v>2140914</v>
      </c>
      <c r="D28" s="472">
        <v>640319</v>
      </c>
      <c r="E28" s="472" t="s">
        <v>513</v>
      </c>
      <c r="F28" s="472" t="s">
        <v>513</v>
      </c>
      <c r="G28" s="472" t="s">
        <v>513</v>
      </c>
      <c r="H28" s="472" t="s">
        <v>513</v>
      </c>
      <c r="I28" s="472" t="s">
        <v>513</v>
      </c>
      <c r="J28" s="472">
        <v>5455</v>
      </c>
      <c r="K28" s="472">
        <v>43954</v>
      </c>
      <c r="L28" s="472" t="s">
        <v>513</v>
      </c>
      <c r="M28" s="472" t="s">
        <v>513</v>
      </c>
      <c r="N28" s="472">
        <v>254066</v>
      </c>
      <c r="O28" s="472" t="s">
        <v>513</v>
      </c>
      <c r="P28" s="472" t="s">
        <v>513</v>
      </c>
      <c r="Q28" s="472" t="s">
        <v>513</v>
      </c>
      <c r="R28" s="472">
        <v>31433</v>
      </c>
      <c r="S28" s="472">
        <v>38565</v>
      </c>
      <c r="T28" s="472">
        <v>129029</v>
      </c>
      <c r="U28" s="472">
        <v>107426</v>
      </c>
      <c r="V28" s="472">
        <v>421209</v>
      </c>
      <c r="W28" s="477" t="s">
        <v>101</v>
      </c>
    </row>
    <row r="29" spans="1:23" s="472" customFormat="1" ht="9.75" customHeight="1" x14ac:dyDescent="0.2">
      <c r="A29" s="859" t="s">
        <v>594</v>
      </c>
      <c r="B29" s="472">
        <v>2801330</v>
      </c>
      <c r="C29" s="472">
        <v>2206345</v>
      </c>
      <c r="D29" s="472">
        <v>684999</v>
      </c>
      <c r="E29" s="472" t="s">
        <v>513</v>
      </c>
      <c r="F29" s="472" t="s">
        <v>513</v>
      </c>
      <c r="G29" s="472" t="s">
        <v>513</v>
      </c>
      <c r="H29" s="472" t="s">
        <v>513</v>
      </c>
      <c r="I29" s="472" t="s">
        <v>513</v>
      </c>
      <c r="J29" s="472">
        <v>86412</v>
      </c>
      <c r="K29" s="472" t="s">
        <v>513</v>
      </c>
      <c r="L29" s="472" t="s">
        <v>513</v>
      </c>
      <c r="M29" s="472" t="s">
        <v>513</v>
      </c>
      <c r="N29" s="472">
        <v>187916</v>
      </c>
      <c r="O29" s="472" t="s">
        <v>513</v>
      </c>
      <c r="P29" s="472" t="s">
        <v>513</v>
      </c>
      <c r="Q29" s="472" t="s">
        <v>513</v>
      </c>
      <c r="R29" s="472" t="s">
        <v>513</v>
      </c>
      <c r="S29" s="472">
        <v>139803</v>
      </c>
      <c r="T29" s="472">
        <v>78608</v>
      </c>
      <c r="U29" s="472">
        <v>207689</v>
      </c>
      <c r="V29" s="472">
        <v>530822</v>
      </c>
      <c r="W29" s="477" t="s">
        <v>85</v>
      </c>
    </row>
    <row r="30" spans="1:23" s="472" customFormat="1" ht="9.75" customHeight="1" x14ac:dyDescent="0.2">
      <c r="A30" s="859" t="s">
        <v>595</v>
      </c>
      <c r="B30" s="472">
        <v>3258209</v>
      </c>
      <c r="C30" s="472">
        <v>2410482</v>
      </c>
      <c r="D30" s="472">
        <v>771881</v>
      </c>
      <c r="E30" s="472" t="s">
        <v>513</v>
      </c>
      <c r="F30" s="472" t="s">
        <v>513</v>
      </c>
      <c r="G30" s="472" t="s">
        <v>513</v>
      </c>
      <c r="H30" s="472">
        <v>44827</v>
      </c>
      <c r="I30" s="472" t="s">
        <v>513</v>
      </c>
      <c r="J30" s="472">
        <v>32951</v>
      </c>
      <c r="K30" s="472" t="s">
        <v>513</v>
      </c>
      <c r="L30" s="472" t="s">
        <v>513</v>
      </c>
      <c r="M30" s="472" t="s">
        <v>513</v>
      </c>
      <c r="N30" s="472" t="s">
        <v>513</v>
      </c>
      <c r="O30" s="472" t="s">
        <v>513</v>
      </c>
      <c r="P30" s="472">
        <v>21821</v>
      </c>
      <c r="Q30" s="472" t="s">
        <v>513</v>
      </c>
      <c r="R30" s="472" t="s">
        <v>513</v>
      </c>
      <c r="S30" s="472">
        <v>86437</v>
      </c>
      <c r="T30" s="472">
        <v>234685</v>
      </c>
      <c r="U30" s="472">
        <v>371134</v>
      </c>
      <c r="V30" s="472">
        <v>259354</v>
      </c>
      <c r="W30" s="477" t="s">
        <v>86</v>
      </c>
    </row>
    <row r="31" spans="1:23" s="472" customFormat="1" ht="9.75" customHeight="1" x14ac:dyDescent="0.2">
      <c r="A31" s="859" t="s">
        <v>596</v>
      </c>
      <c r="B31" s="472">
        <v>3407238</v>
      </c>
      <c r="C31" s="472">
        <v>3000105</v>
      </c>
      <c r="D31" s="472">
        <v>1027960</v>
      </c>
      <c r="E31" s="472">
        <v>6859</v>
      </c>
      <c r="F31" s="472" t="s">
        <v>513</v>
      </c>
      <c r="G31" s="472" t="s">
        <v>513</v>
      </c>
      <c r="H31" s="472" t="s">
        <v>513</v>
      </c>
      <c r="I31" s="472">
        <v>95167</v>
      </c>
      <c r="J31" s="472">
        <v>55868</v>
      </c>
      <c r="K31" s="472" t="s">
        <v>513</v>
      </c>
      <c r="L31" s="472" t="s">
        <v>513</v>
      </c>
      <c r="M31" s="472" t="s">
        <v>513</v>
      </c>
      <c r="N31" s="472">
        <v>94084</v>
      </c>
      <c r="O31" s="472" t="s">
        <v>513</v>
      </c>
      <c r="P31" s="472" t="s">
        <v>513</v>
      </c>
      <c r="Q31" s="472" t="s">
        <v>513</v>
      </c>
      <c r="R31" s="472" t="s">
        <v>513</v>
      </c>
      <c r="S31" s="472" t="s">
        <v>513</v>
      </c>
      <c r="T31" s="472">
        <v>297031</v>
      </c>
      <c r="U31" s="472">
        <v>113027</v>
      </c>
      <c r="V31" s="472">
        <v>731692</v>
      </c>
      <c r="W31" s="477" t="s">
        <v>87</v>
      </c>
    </row>
    <row r="32" spans="1:23" s="472" customFormat="1" ht="9.75" customHeight="1" x14ac:dyDescent="0.2">
      <c r="A32" s="859" t="s">
        <v>822</v>
      </c>
      <c r="B32" s="472">
        <v>3294826</v>
      </c>
      <c r="C32" s="472">
        <v>2785859</v>
      </c>
      <c r="D32" s="472">
        <v>1043300</v>
      </c>
      <c r="E32" s="472">
        <v>43415</v>
      </c>
      <c r="F32" s="472" t="s">
        <v>513</v>
      </c>
      <c r="G32" s="472" t="s">
        <v>513</v>
      </c>
      <c r="H32" s="472" t="s">
        <v>513</v>
      </c>
      <c r="I32" s="472">
        <v>79787</v>
      </c>
      <c r="J32" s="472">
        <v>144534</v>
      </c>
      <c r="K32" s="472">
        <v>47777</v>
      </c>
      <c r="L32" s="472" t="s">
        <v>513</v>
      </c>
      <c r="M32" s="472" t="s">
        <v>513</v>
      </c>
      <c r="N32" s="472">
        <v>243361</v>
      </c>
      <c r="O32" s="472" t="s">
        <v>513</v>
      </c>
      <c r="P32" s="472" t="s">
        <v>513</v>
      </c>
      <c r="Q32" s="472" t="s">
        <v>513</v>
      </c>
      <c r="R32" s="472" t="s">
        <v>513</v>
      </c>
      <c r="S32" s="472">
        <v>202952</v>
      </c>
      <c r="T32" s="472" t="s">
        <v>513</v>
      </c>
      <c r="U32" s="472">
        <v>158957</v>
      </c>
      <c r="V32" s="472">
        <v>655349</v>
      </c>
      <c r="W32" s="477" t="s">
        <v>823</v>
      </c>
    </row>
    <row r="33" spans="1:23" s="472" customFormat="1" ht="9.75" customHeight="1" x14ac:dyDescent="0.2">
      <c r="A33" s="859" t="s">
        <v>588</v>
      </c>
      <c r="B33" s="472">
        <v>3544808</v>
      </c>
      <c r="C33" s="472">
        <v>2731945</v>
      </c>
      <c r="D33" s="472">
        <v>864355</v>
      </c>
      <c r="E33" s="472">
        <v>77956</v>
      </c>
      <c r="F33" s="472" t="s">
        <v>513</v>
      </c>
      <c r="G33" s="472" t="s">
        <v>513</v>
      </c>
      <c r="H33" s="472">
        <v>44772</v>
      </c>
      <c r="I33" s="472" t="s">
        <v>513</v>
      </c>
      <c r="J33" s="472">
        <v>203648</v>
      </c>
      <c r="K33" s="472">
        <v>46553</v>
      </c>
      <c r="L33" s="472" t="s">
        <v>513</v>
      </c>
      <c r="M33" s="472" t="s">
        <v>513</v>
      </c>
      <c r="N33" s="472">
        <v>18160</v>
      </c>
      <c r="O33" s="472" t="s">
        <v>513</v>
      </c>
      <c r="P33" s="472" t="s">
        <v>513</v>
      </c>
      <c r="Q33" s="472" t="s">
        <v>513</v>
      </c>
      <c r="R33" s="472" t="s">
        <v>513</v>
      </c>
      <c r="S33" s="472">
        <v>190746</v>
      </c>
      <c r="T33" s="472">
        <v>233192</v>
      </c>
      <c r="U33" s="472">
        <v>196159</v>
      </c>
      <c r="V33" s="472">
        <v>438686</v>
      </c>
      <c r="W33" s="477" t="s">
        <v>82</v>
      </c>
    </row>
    <row r="34" spans="1:23" s="472" customFormat="1" ht="9.75" customHeight="1" x14ac:dyDescent="0.2">
      <c r="A34" s="860" t="s">
        <v>599</v>
      </c>
      <c r="B34" s="476">
        <v>3339523</v>
      </c>
      <c r="C34" s="475">
        <v>2380403</v>
      </c>
      <c r="D34" s="475">
        <v>781567</v>
      </c>
      <c r="E34" s="475">
        <v>119540</v>
      </c>
      <c r="F34" s="475" t="s">
        <v>513</v>
      </c>
      <c r="G34" s="475" t="s">
        <v>513</v>
      </c>
      <c r="H34" s="475" t="s">
        <v>513</v>
      </c>
      <c r="I34" s="475">
        <v>40327</v>
      </c>
      <c r="J34" s="475">
        <v>25213</v>
      </c>
      <c r="K34" s="475" t="s">
        <v>513</v>
      </c>
      <c r="L34" s="475" t="s">
        <v>513</v>
      </c>
      <c r="M34" s="475" t="s">
        <v>513</v>
      </c>
      <c r="N34" s="475">
        <v>188201</v>
      </c>
      <c r="O34" s="475" t="s">
        <v>513</v>
      </c>
      <c r="P34" s="475" t="s">
        <v>513</v>
      </c>
      <c r="Q34" s="475" t="s">
        <v>513</v>
      </c>
      <c r="R34" s="475" t="s">
        <v>513</v>
      </c>
      <c r="S34" s="475">
        <v>107011</v>
      </c>
      <c r="T34" s="475">
        <v>82340</v>
      </c>
      <c r="U34" s="475">
        <v>81946</v>
      </c>
      <c r="V34" s="475">
        <v>406839</v>
      </c>
      <c r="W34" s="473" t="s">
        <v>83</v>
      </c>
    </row>
    <row r="35" spans="1:23" ht="12" customHeight="1" x14ac:dyDescent="0.25"/>
    <row r="36" spans="1:23" ht="12" customHeight="1" x14ac:dyDescent="0.25"/>
    <row r="37" spans="1:23" ht="12" customHeight="1" x14ac:dyDescent="0.25">
      <c r="K37" s="487" t="s">
        <v>102</v>
      </c>
    </row>
    <row r="38" spans="1:23" s="483" customFormat="1" ht="21" customHeight="1" x14ac:dyDescent="0.25">
      <c r="A38" s="1084" t="s">
        <v>205</v>
      </c>
      <c r="B38" s="486" t="s">
        <v>374</v>
      </c>
      <c r="C38" s="485"/>
      <c r="D38" s="485"/>
      <c r="E38" s="485"/>
      <c r="F38" s="485"/>
      <c r="G38" s="485"/>
      <c r="H38" s="485"/>
      <c r="I38" s="485"/>
      <c r="J38" s="485"/>
      <c r="K38" s="485"/>
      <c r="L38" s="485"/>
      <c r="M38" s="485"/>
      <c r="N38" s="485"/>
      <c r="O38" s="485"/>
      <c r="P38" s="485"/>
      <c r="Q38" s="485"/>
      <c r="R38" s="485"/>
      <c r="S38" s="485"/>
      <c r="T38" s="485"/>
      <c r="U38" s="485"/>
      <c r="V38" s="485"/>
      <c r="W38" s="1087" t="s">
        <v>88</v>
      </c>
    </row>
    <row r="39" spans="1:23" s="483" customFormat="1" ht="21" customHeight="1" x14ac:dyDescent="0.25">
      <c r="A39" s="1085"/>
      <c r="B39" s="486" t="s">
        <v>309</v>
      </c>
      <c r="C39" s="878"/>
      <c r="D39" s="879" t="s">
        <v>308</v>
      </c>
      <c r="E39" s="485"/>
      <c r="F39" s="485"/>
      <c r="G39" s="485"/>
      <c r="H39" s="485"/>
      <c r="I39" s="485"/>
      <c r="J39" s="485"/>
      <c r="K39" s="485"/>
      <c r="L39" s="485"/>
      <c r="M39" s="485"/>
      <c r="N39" s="485"/>
      <c r="O39" s="485"/>
      <c r="P39" s="485"/>
      <c r="Q39" s="878"/>
      <c r="R39" s="879" t="s">
        <v>307</v>
      </c>
      <c r="S39" s="485"/>
      <c r="T39" s="878"/>
      <c r="U39" s="879" t="s">
        <v>306</v>
      </c>
      <c r="V39" s="485"/>
      <c r="W39" s="1088"/>
    </row>
    <row r="40" spans="1:23" s="483" customFormat="1" ht="52.5" customHeight="1" x14ac:dyDescent="0.25">
      <c r="A40" s="1086"/>
      <c r="B40" s="484" t="s">
        <v>299</v>
      </c>
      <c r="C40" s="489" t="s">
        <v>1171</v>
      </c>
      <c r="D40" s="881" t="s">
        <v>111</v>
      </c>
      <c r="E40" s="484" t="s">
        <v>298</v>
      </c>
      <c r="F40" s="484" t="s">
        <v>344</v>
      </c>
      <c r="G40" s="484" t="s">
        <v>364</v>
      </c>
      <c r="H40" s="484" t="s">
        <v>1172</v>
      </c>
      <c r="I40" s="484" t="s">
        <v>297</v>
      </c>
      <c r="J40" s="484" t="s">
        <v>295</v>
      </c>
      <c r="K40" s="484" t="s">
        <v>339</v>
      </c>
      <c r="L40" s="484" t="s">
        <v>369</v>
      </c>
      <c r="M40" s="484" t="s">
        <v>294</v>
      </c>
      <c r="N40" s="484" t="s">
        <v>362</v>
      </c>
      <c r="O40" s="484" t="s">
        <v>1173</v>
      </c>
      <c r="P40" s="484" t="s">
        <v>361</v>
      </c>
      <c r="Q40" s="484" t="s">
        <v>1174</v>
      </c>
      <c r="R40" s="881" t="s">
        <v>113</v>
      </c>
      <c r="S40" s="484" t="s">
        <v>293</v>
      </c>
      <c r="T40" s="484" t="s">
        <v>359</v>
      </c>
      <c r="U40" s="881" t="s">
        <v>707</v>
      </c>
      <c r="V40" s="488" t="s">
        <v>292</v>
      </c>
      <c r="W40" s="1089"/>
    </row>
    <row r="41" spans="1:23" s="472" customFormat="1" ht="9.75" customHeight="1" x14ac:dyDescent="0.2">
      <c r="A41" s="858" t="s">
        <v>811</v>
      </c>
      <c r="B41" s="482">
        <v>15649</v>
      </c>
      <c r="C41" s="481">
        <v>4634147</v>
      </c>
      <c r="D41" s="481">
        <v>3020886</v>
      </c>
      <c r="E41" s="481">
        <v>460082</v>
      </c>
      <c r="F41" s="481">
        <v>68133</v>
      </c>
      <c r="G41" s="481">
        <v>44459</v>
      </c>
      <c r="H41" s="481">
        <v>40653</v>
      </c>
      <c r="I41" s="481" t="s">
        <v>513</v>
      </c>
      <c r="J41" s="481">
        <v>150754</v>
      </c>
      <c r="K41" s="481">
        <v>33534</v>
      </c>
      <c r="L41" s="481">
        <v>16</v>
      </c>
      <c r="M41" s="481">
        <v>2188236</v>
      </c>
      <c r="N41" s="481" t="s">
        <v>513</v>
      </c>
      <c r="O41" s="481" t="s">
        <v>513</v>
      </c>
      <c r="P41" s="481">
        <v>35019</v>
      </c>
      <c r="Q41" s="481" t="s">
        <v>513</v>
      </c>
      <c r="R41" s="481">
        <v>334946</v>
      </c>
      <c r="S41" s="481">
        <v>334946</v>
      </c>
      <c r="T41" s="481" t="s">
        <v>513</v>
      </c>
      <c r="U41" s="481">
        <v>281383</v>
      </c>
      <c r="V41" s="481">
        <v>281383</v>
      </c>
      <c r="W41" s="479" t="s">
        <v>208</v>
      </c>
    </row>
    <row r="42" spans="1:23" s="472" customFormat="1" ht="9.75" customHeight="1" x14ac:dyDescent="0.2">
      <c r="A42" s="859" t="s">
        <v>581</v>
      </c>
      <c r="B42" s="472" t="s">
        <v>513</v>
      </c>
      <c r="C42" s="472">
        <v>5216154</v>
      </c>
      <c r="D42" s="472">
        <v>3258585</v>
      </c>
      <c r="E42" s="472">
        <v>242010</v>
      </c>
      <c r="F42" s="472" t="s">
        <v>513</v>
      </c>
      <c r="G42" s="472">
        <v>38887</v>
      </c>
      <c r="H42" s="472">
        <v>118421</v>
      </c>
      <c r="I42" s="472" t="s">
        <v>513</v>
      </c>
      <c r="J42" s="472">
        <v>125377</v>
      </c>
      <c r="K42" s="472" t="s">
        <v>513</v>
      </c>
      <c r="L42" s="472" t="s">
        <v>513</v>
      </c>
      <c r="M42" s="472">
        <v>2625574</v>
      </c>
      <c r="N42" s="472">
        <v>31612</v>
      </c>
      <c r="O42" s="472" t="s">
        <v>513</v>
      </c>
      <c r="P42" s="472">
        <v>76704</v>
      </c>
      <c r="Q42" s="472" t="s">
        <v>513</v>
      </c>
      <c r="R42" s="472">
        <v>572051</v>
      </c>
      <c r="S42" s="472">
        <v>572051</v>
      </c>
      <c r="T42" s="472" t="s">
        <v>513</v>
      </c>
      <c r="U42" s="472">
        <v>193514</v>
      </c>
      <c r="V42" s="472">
        <v>193514</v>
      </c>
      <c r="W42" s="477" t="s">
        <v>492</v>
      </c>
    </row>
    <row r="43" spans="1:23" s="472" customFormat="1" ht="9.75" customHeight="1" x14ac:dyDescent="0.2">
      <c r="A43" s="859" t="s">
        <v>602</v>
      </c>
      <c r="B43" s="472" t="s">
        <v>513</v>
      </c>
      <c r="C43" s="472">
        <v>6106702</v>
      </c>
      <c r="D43" s="472">
        <v>2994489</v>
      </c>
      <c r="E43" s="472">
        <v>305491</v>
      </c>
      <c r="F43" s="472" t="s">
        <v>513</v>
      </c>
      <c r="G43" s="472" t="s">
        <v>513</v>
      </c>
      <c r="H43" s="472">
        <v>279931</v>
      </c>
      <c r="I43" s="472" t="s">
        <v>513</v>
      </c>
      <c r="J43" s="472">
        <v>89484</v>
      </c>
      <c r="K43" s="472" t="s">
        <v>513</v>
      </c>
      <c r="L43" s="472">
        <v>31</v>
      </c>
      <c r="M43" s="472">
        <v>2197537</v>
      </c>
      <c r="N43" s="472">
        <v>122015</v>
      </c>
      <c r="O43" s="472" t="s">
        <v>513</v>
      </c>
      <c r="P43" s="472" t="s">
        <v>513</v>
      </c>
      <c r="Q43" s="472" t="s">
        <v>513</v>
      </c>
      <c r="R43" s="472">
        <v>1236171</v>
      </c>
      <c r="S43" s="472">
        <v>1104165</v>
      </c>
      <c r="T43" s="472">
        <v>132006</v>
      </c>
      <c r="U43" s="472">
        <v>391362</v>
      </c>
      <c r="V43" s="472">
        <v>391362</v>
      </c>
      <c r="W43" s="477" t="s">
        <v>518</v>
      </c>
    </row>
    <row r="44" spans="1:23" s="472" customFormat="1" ht="9.75" customHeight="1" x14ac:dyDescent="0.2">
      <c r="A44" s="859" t="s">
        <v>582</v>
      </c>
      <c r="B44" s="472" t="s">
        <v>513</v>
      </c>
      <c r="C44" s="472">
        <v>5266192</v>
      </c>
      <c r="D44" s="472">
        <v>2301112</v>
      </c>
      <c r="E44" s="472">
        <v>421693</v>
      </c>
      <c r="F44" s="472" t="s">
        <v>513</v>
      </c>
      <c r="G44" s="472" t="s">
        <v>513</v>
      </c>
      <c r="H44" s="472" t="s">
        <v>513</v>
      </c>
      <c r="I44" s="472" t="s">
        <v>513</v>
      </c>
      <c r="J44" s="472">
        <v>290240</v>
      </c>
      <c r="K44" s="472" t="s">
        <v>513</v>
      </c>
      <c r="L44" s="472">
        <v>31</v>
      </c>
      <c r="M44" s="472">
        <v>1506894</v>
      </c>
      <c r="N44" s="472">
        <v>82254</v>
      </c>
      <c r="O44" s="472" t="s">
        <v>513</v>
      </c>
      <c r="P44" s="472" t="s">
        <v>513</v>
      </c>
      <c r="Q44" s="472" t="s">
        <v>513</v>
      </c>
      <c r="R44" s="472">
        <v>1804378</v>
      </c>
      <c r="S44" s="472">
        <v>1504576</v>
      </c>
      <c r="T44" s="472">
        <v>299802</v>
      </c>
      <c r="U44" s="472">
        <v>506857</v>
      </c>
      <c r="V44" s="472">
        <v>506857</v>
      </c>
      <c r="W44" s="477" t="s">
        <v>583</v>
      </c>
    </row>
    <row r="45" spans="1:23" s="472" customFormat="1" ht="9.75" customHeight="1" x14ac:dyDescent="0.2">
      <c r="A45" s="859" t="s">
        <v>813</v>
      </c>
      <c r="B45" s="472">
        <v>31678</v>
      </c>
      <c r="C45" s="472">
        <v>4624661</v>
      </c>
      <c r="D45" s="472">
        <v>2013760</v>
      </c>
      <c r="E45" s="472">
        <v>332435</v>
      </c>
      <c r="F45" s="472" t="s">
        <v>513</v>
      </c>
      <c r="G45" s="472" t="s">
        <v>513</v>
      </c>
      <c r="H45" s="472" t="s">
        <v>513</v>
      </c>
      <c r="I45" s="472">
        <v>2</v>
      </c>
      <c r="J45" s="472">
        <v>153215</v>
      </c>
      <c r="K45" s="472" t="s">
        <v>513</v>
      </c>
      <c r="L45" s="472" t="s">
        <v>513</v>
      </c>
      <c r="M45" s="472">
        <v>1358524</v>
      </c>
      <c r="N45" s="472">
        <v>129163</v>
      </c>
      <c r="O45" s="472">
        <v>40421</v>
      </c>
      <c r="P45" s="472" t="s">
        <v>513</v>
      </c>
      <c r="Q45" s="472" t="s">
        <v>513</v>
      </c>
      <c r="R45" s="472">
        <v>2513447</v>
      </c>
      <c r="S45" s="472">
        <v>2271347</v>
      </c>
      <c r="T45" s="472">
        <v>242100</v>
      </c>
      <c r="U45" s="472">
        <v>1027905</v>
      </c>
      <c r="V45" s="472">
        <v>1027905</v>
      </c>
      <c r="W45" s="477" t="s">
        <v>814</v>
      </c>
    </row>
    <row r="46" spans="1:23" s="472" customFormat="1" ht="6.75" customHeight="1" x14ac:dyDescent="0.2">
      <c r="A46" s="859"/>
      <c r="W46" s="477"/>
    </row>
    <row r="47" spans="1:23" s="472" customFormat="1" ht="9.75" customHeight="1" x14ac:dyDescent="0.2">
      <c r="A47" s="859" t="s">
        <v>815</v>
      </c>
      <c r="B47" s="472" t="s">
        <v>513</v>
      </c>
      <c r="C47" s="472">
        <v>4963636</v>
      </c>
      <c r="D47" s="472">
        <v>2060973</v>
      </c>
      <c r="E47" s="472">
        <v>173532</v>
      </c>
      <c r="F47" s="472" t="s">
        <v>513</v>
      </c>
      <c r="G47" s="472" t="s">
        <v>513</v>
      </c>
      <c r="H47" s="472" t="s">
        <v>513</v>
      </c>
      <c r="I47" s="472" t="s">
        <v>513</v>
      </c>
      <c r="J47" s="472">
        <v>290240</v>
      </c>
      <c r="K47" s="472" t="s">
        <v>513</v>
      </c>
      <c r="L47" s="472">
        <v>15</v>
      </c>
      <c r="M47" s="472">
        <v>1514932</v>
      </c>
      <c r="N47" s="472">
        <v>82254</v>
      </c>
      <c r="O47" s="472" t="s">
        <v>513</v>
      </c>
      <c r="P47" s="472" t="s">
        <v>513</v>
      </c>
      <c r="Q47" s="472" t="s">
        <v>513</v>
      </c>
      <c r="R47" s="472">
        <v>2139513</v>
      </c>
      <c r="S47" s="472">
        <v>1706809</v>
      </c>
      <c r="T47" s="472">
        <v>432704</v>
      </c>
      <c r="U47" s="472">
        <v>557403</v>
      </c>
      <c r="V47" s="472">
        <v>557403</v>
      </c>
      <c r="W47" s="477" t="s">
        <v>584</v>
      </c>
    </row>
    <row r="48" spans="1:23" s="472" customFormat="1" ht="9.75" customHeight="1" x14ac:dyDescent="0.2">
      <c r="A48" s="859" t="s">
        <v>813</v>
      </c>
      <c r="B48" s="472">
        <v>31678</v>
      </c>
      <c r="C48" s="472">
        <v>4786740</v>
      </c>
      <c r="D48" s="472">
        <v>2155480</v>
      </c>
      <c r="E48" s="472">
        <v>433000</v>
      </c>
      <c r="F48" s="472" t="s">
        <v>513</v>
      </c>
      <c r="G48" s="472" t="s">
        <v>513</v>
      </c>
      <c r="H48" s="472" t="s">
        <v>513</v>
      </c>
      <c r="I48" s="472">
        <v>2</v>
      </c>
      <c r="J48" s="472">
        <v>259198</v>
      </c>
      <c r="K48" s="472" t="s">
        <v>513</v>
      </c>
      <c r="L48" s="472" t="s">
        <v>513</v>
      </c>
      <c r="M48" s="472">
        <v>1194753</v>
      </c>
      <c r="N48" s="472">
        <v>129163</v>
      </c>
      <c r="O48" s="472">
        <v>40421</v>
      </c>
      <c r="P48" s="472" t="s">
        <v>513</v>
      </c>
      <c r="Q48" s="472">
        <v>98943</v>
      </c>
      <c r="R48" s="472">
        <v>2723728</v>
      </c>
      <c r="S48" s="472">
        <v>2723728</v>
      </c>
      <c r="T48" s="472" t="s">
        <v>513</v>
      </c>
      <c r="U48" s="472">
        <v>1185210</v>
      </c>
      <c r="V48" s="472">
        <v>1185210</v>
      </c>
      <c r="W48" s="477" t="s">
        <v>816</v>
      </c>
    </row>
    <row r="49" spans="1:23" s="472" customFormat="1" ht="6.75" customHeight="1" x14ac:dyDescent="0.2">
      <c r="A49" s="859"/>
      <c r="W49" s="477"/>
    </row>
    <row r="50" spans="1:23" s="472" customFormat="1" ht="9.75" customHeight="1" x14ac:dyDescent="0.2">
      <c r="A50" s="859" t="s">
        <v>817</v>
      </c>
      <c r="B50" s="472" t="s">
        <v>513</v>
      </c>
      <c r="C50" s="472">
        <v>969485</v>
      </c>
      <c r="D50" s="472">
        <v>366952</v>
      </c>
      <c r="E50" s="472" t="s">
        <v>513</v>
      </c>
      <c r="F50" s="472" t="s">
        <v>513</v>
      </c>
      <c r="G50" s="472" t="s">
        <v>513</v>
      </c>
      <c r="H50" s="472" t="s">
        <v>513</v>
      </c>
      <c r="I50" s="472" t="s">
        <v>513</v>
      </c>
      <c r="J50" s="472" t="s">
        <v>513</v>
      </c>
      <c r="K50" s="472" t="s">
        <v>513</v>
      </c>
      <c r="L50" s="472" t="s">
        <v>513</v>
      </c>
      <c r="M50" s="472">
        <v>366952</v>
      </c>
      <c r="N50" s="472" t="s">
        <v>513</v>
      </c>
      <c r="O50" s="472" t="s">
        <v>513</v>
      </c>
      <c r="P50" s="472" t="s">
        <v>513</v>
      </c>
      <c r="Q50" s="472" t="s">
        <v>513</v>
      </c>
      <c r="R50" s="472">
        <v>815098</v>
      </c>
      <c r="S50" s="472">
        <v>572998</v>
      </c>
      <c r="T50" s="472">
        <v>242100</v>
      </c>
      <c r="U50" s="472">
        <v>101855</v>
      </c>
      <c r="V50" s="472">
        <v>101855</v>
      </c>
      <c r="W50" s="477" t="s">
        <v>587</v>
      </c>
    </row>
    <row r="51" spans="1:23" s="472" customFormat="1" ht="9.75" customHeight="1" x14ac:dyDescent="0.2">
      <c r="A51" s="859" t="s">
        <v>585</v>
      </c>
      <c r="B51" s="472" t="s">
        <v>513</v>
      </c>
      <c r="C51" s="472">
        <v>571900</v>
      </c>
      <c r="D51" s="472">
        <v>657106</v>
      </c>
      <c r="E51" s="472">
        <v>122356</v>
      </c>
      <c r="F51" s="472" t="s">
        <v>513</v>
      </c>
      <c r="G51" s="472" t="s">
        <v>513</v>
      </c>
      <c r="H51" s="472" t="s">
        <v>513</v>
      </c>
      <c r="I51" s="472">
        <v>2</v>
      </c>
      <c r="J51" s="472">
        <v>76368</v>
      </c>
      <c r="K51" s="472" t="s">
        <v>513</v>
      </c>
      <c r="L51" s="472" t="s">
        <v>513</v>
      </c>
      <c r="M51" s="472">
        <v>369052</v>
      </c>
      <c r="N51" s="472">
        <v>48907</v>
      </c>
      <c r="O51" s="472">
        <v>40421</v>
      </c>
      <c r="P51" s="472" t="s">
        <v>513</v>
      </c>
      <c r="Q51" s="472" t="s">
        <v>513</v>
      </c>
      <c r="R51" s="472">
        <v>657105</v>
      </c>
      <c r="S51" s="472">
        <v>657105</v>
      </c>
      <c r="T51" s="472" t="s">
        <v>513</v>
      </c>
      <c r="U51" s="472">
        <v>258921</v>
      </c>
      <c r="V51" s="472">
        <v>258921</v>
      </c>
      <c r="W51" s="477" t="s">
        <v>94</v>
      </c>
    </row>
    <row r="52" spans="1:23" s="472" customFormat="1" ht="9.75" customHeight="1" x14ac:dyDescent="0.2">
      <c r="A52" s="859" t="s">
        <v>818</v>
      </c>
      <c r="B52" s="472">
        <v>31678</v>
      </c>
      <c r="C52" s="472">
        <v>1627371</v>
      </c>
      <c r="D52" s="472">
        <v>456426</v>
      </c>
      <c r="E52" s="472">
        <v>87086</v>
      </c>
      <c r="F52" s="472" t="s">
        <v>513</v>
      </c>
      <c r="G52" s="472" t="s">
        <v>513</v>
      </c>
      <c r="H52" s="472" t="s">
        <v>513</v>
      </c>
      <c r="I52" s="472" t="s">
        <v>513</v>
      </c>
      <c r="J52" s="472">
        <v>76847</v>
      </c>
      <c r="K52" s="472" t="s">
        <v>513</v>
      </c>
      <c r="L52" s="472" t="s">
        <v>513</v>
      </c>
      <c r="M52" s="472">
        <v>212237</v>
      </c>
      <c r="N52" s="472">
        <v>80256</v>
      </c>
      <c r="O52" s="472" t="s">
        <v>513</v>
      </c>
      <c r="P52" s="472" t="s">
        <v>513</v>
      </c>
      <c r="Q52" s="472" t="s">
        <v>513</v>
      </c>
      <c r="R52" s="472">
        <v>509669</v>
      </c>
      <c r="S52" s="472">
        <v>509669</v>
      </c>
      <c r="T52" s="472" t="s">
        <v>513</v>
      </c>
      <c r="U52" s="472">
        <v>256221</v>
      </c>
      <c r="V52" s="472">
        <v>256221</v>
      </c>
      <c r="W52" s="477" t="s">
        <v>95</v>
      </c>
    </row>
    <row r="53" spans="1:23" s="472" customFormat="1" ht="9.75" customHeight="1" x14ac:dyDescent="0.2">
      <c r="A53" s="859" t="s">
        <v>586</v>
      </c>
      <c r="B53" s="472" t="s">
        <v>513</v>
      </c>
      <c r="C53" s="472">
        <v>1455905</v>
      </c>
      <c r="D53" s="472">
        <v>533276</v>
      </c>
      <c r="E53" s="472">
        <v>122993</v>
      </c>
      <c r="F53" s="472" t="s">
        <v>513</v>
      </c>
      <c r="G53" s="472" t="s">
        <v>513</v>
      </c>
      <c r="H53" s="472" t="s">
        <v>513</v>
      </c>
      <c r="I53" s="472" t="s">
        <v>513</v>
      </c>
      <c r="J53" s="472" t="s">
        <v>513</v>
      </c>
      <c r="K53" s="472" t="s">
        <v>513</v>
      </c>
      <c r="L53" s="472" t="s">
        <v>513</v>
      </c>
      <c r="M53" s="472">
        <v>410283</v>
      </c>
      <c r="N53" s="472" t="s">
        <v>513</v>
      </c>
      <c r="O53" s="472" t="s">
        <v>513</v>
      </c>
      <c r="P53" s="472" t="s">
        <v>513</v>
      </c>
      <c r="Q53" s="472" t="s">
        <v>513</v>
      </c>
      <c r="R53" s="472">
        <v>531575</v>
      </c>
      <c r="S53" s="472">
        <v>531575</v>
      </c>
      <c r="T53" s="472" t="s">
        <v>513</v>
      </c>
      <c r="U53" s="472">
        <v>410908</v>
      </c>
      <c r="V53" s="472">
        <v>410908</v>
      </c>
      <c r="W53" s="477" t="s">
        <v>96</v>
      </c>
    </row>
    <row r="54" spans="1:23" s="472" customFormat="1" ht="9.75" customHeight="1" x14ac:dyDescent="0.2">
      <c r="A54" s="859" t="s">
        <v>819</v>
      </c>
      <c r="B54" s="472" t="s">
        <v>513</v>
      </c>
      <c r="C54" s="472">
        <v>1131564</v>
      </c>
      <c r="D54" s="472">
        <v>508672</v>
      </c>
      <c r="E54" s="472">
        <v>100565</v>
      </c>
      <c r="F54" s="472" t="s">
        <v>513</v>
      </c>
      <c r="G54" s="472" t="s">
        <v>513</v>
      </c>
      <c r="H54" s="472" t="s">
        <v>513</v>
      </c>
      <c r="I54" s="472" t="s">
        <v>513</v>
      </c>
      <c r="J54" s="472">
        <v>105983</v>
      </c>
      <c r="K54" s="472" t="s">
        <v>513</v>
      </c>
      <c r="L54" s="472" t="s">
        <v>513</v>
      </c>
      <c r="M54" s="472">
        <v>203181</v>
      </c>
      <c r="N54" s="472" t="s">
        <v>513</v>
      </c>
      <c r="O54" s="472" t="s">
        <v>513</v>
      </c>
      <c r="P54" s="472" t="s">
        <v>513</v>
      </c>
      <c r="Q54" s="472">
        <v>98943</v>
      </c>
      <c r="R54" s="472">
        <v>1025379</v>
      </c>
      <c r="S54" s="472">
        <v>1025379</v>
      </c>
      <c r="T54" s="472" t="s">
        <v>513</v>
      </c>
      <c r="U54" s="472">
        <v>259160</v>
      </c>
      <c r="V54" s="472">
        <v>259160</v>
      </c>
      <c r="W54" s="477" t="s">
        <v>820</v>
      </c>
    </row>
    <row r="55" spans="1:23" s="472" customFormat="1" ht="6.75" customHeight="1" x14ac:dyDescent="0.2">
      <c r="A55" s="859"/>
      <c r="W55" s="477"/>
    </row>
    <row r="56" spans="1:23" s="472" customFormat="1" ht="9.75" customHeight="1" x14ac:dyDescent="0.2">
      <c r="A56" s="859" t="s">
        <v>597</v>
      </c>
      <c r="B56" s="472" t="s">
        <v>513</v>
      </c>
      <c r="C56" s="472">
        <v>328785</v>
      </c>
      <c r="D56" s="472">
        <v>179217</v>
      </c>
      <c r="E56" s="472" t="s">
        <v>513</v>
      </c>
      <c r="F56" s="472" t="s">
        <v>513</v>
      </c>
      <c r="G56" s="472" t="s">
        <v>513</v>
      </c>
      <c r="H56" s="472" t="s">
        <v>513</v>
      </c>
      <c r="I56" s="472" t="s">
        <v>513</v>
      </c>
      <c r="J56" s="472" t="s">
        <v>513</v>
      </c>
      <c r="K56" s="472" t="s">
        <v>513</v>
      </c>
      <c r="L56" s="472" t="s">
        <v>513</v>
      </c>
      <c r="M56" s="472">
        <v>179217</v>
      </c>
      <c r="N56" s="472" t="s">
        <v>513</v>
      </c>
      <c r="O56" s="472" t="s">
        <v>513</v>
      </c>
      <c r="P56" s="472" t="s">
        <v>513</v>
      </c>
      <c r="Q56" s="472" t="s">
        <v>513</v>
      </c>
      <c r="R56" s="472">
        <v>307239</v>
      </c>
      <c r="S56" s="472">
        <v>232902</v>
      </c>
      <c r="T56" s="472">
        <v>74337</v>
      </c>
      <c r="U56" s="472">
        <v>51092</v>
      </c>
      <c r="V56" s="472">
        <v>51092</v>
      </c>
      <c r="W56" s="477" t="s">
        <v>598</v>
      </c>
    </row>
    <row r="57" spans="1:23" s="472" customFormat="1" ht="9.75" customHeight="1" x14ac:dyDescent="0.2">
      <c r="A57" s="859" t="s">
        <v>588</v>
      </c>
      <c r="B57" s="472" t="s">
        <v>513</v>
      </c>
      <c r="C57" s="472">
        <v>212405</v>
      </c>
      <c r="D57" s="472">
        <v>105268</v>
      </c>
      <c r="E57" s="472" t="s">
        <v>513</v>
      </c>
      <c r="F57" s="472" t="s">
        <v>513</v>
      </c>
      <c r="G57" s="472" t="s">
        <v>513</v>
      </c>
      <c r="H57" s="472" t="s">
        <v>513</v>
      </c>
      <c r="I57" s="472" t="s">
        <v>513</v>
      </c>
      <c r="J57" s="472" t="s">
        <v>513</v>
      </c>
      <c r="K57" s="472" t="s">
        <v>513</v>
      </c>
      <c r="L57" s="472" t="s">
        <v>513</v>
      </c>
      <c r="M57" s="472">
        <v>105268</v>
      </c>
      <c r="N57" s="472" t="s">
        <v>513</v>
      </c>
      <c r="O57" s="472" t="s">
        <v>513</v>
      </c>
      <c r="P57" s="472" t="s">
        <v>513</v>
      </c>
      <c r="Q57" s="472" t="s">
        <v>513</v>
      </c>
      <c r="R57" s="472">
        <v>200107</v>
      </c>
      <c r="S57" s="472">
        <v>104758</v>
      </c>
      <c r="T57" s="472">
        <v>95349</v>
      </c>
      <c r="U57" s="472" t="s">
        <v>513</v>
      </c>
      <c r="V57" s="472" t="s">
        <v>513</v>
      </c>
      <c r="W57" s="477" t="s">
        <v>82</v>
      </c>
    </row>
    <row r="58" spans="1:23" s="472" customFormat="1" ht="9.75" customHeight="1" x14ac:dyDescent="0.2">
      <c r="A58" s="859" t="s">
        <v>599</v>
      </c>
      <c r="B58" s="472" t="s">
        <v>513</v>
      </c>
      <c r="C58" s="472">
        <v>428295</v>
      </c>
      <c r="D58" s="472">
        <v>82467</v>
      </c>
      <c r="E58" s="472" t="s">
        <v>513</v>
      </c>
      <c r="F58" s="472" t="s">
        <v>513</v>
      </c>
      <c r="G58" s="472" t="s">
        <v>513</v>
      </c>
      <c r="H58" s="472" t="s">
        <v>513</v>
      </c>
      <c r="I58" s="472" t="s">
        <v>513</v>
      </c>
      <c r="J58" s="472" t="s">
        <v>513</v>
      </c>
      <c r="K58" s="472" t="s">
        <v>513</v>
      </c>
      <c r="L58" s="472" t="s">
        <v>513</v>
      </c>
      <c r="M58" s="472">
        <v>82467</v>
      </c>
      <c r="N58" s="472" t="s">
        <v>513</v>
      </c>
      <c r="O58" s="472" t="s">
        <v>513</v>
      </c>
      <c r="P58" s="472" t="s">
        <v>513</v>
      </c>
      <c r="Q58" s="472" t="s">
        <v>513</v>
      </c>
      <c r="R58" s="472">
        <v>307752</v>
      </c>
      <c r="S58" s="472">
        <v>235338</v>
      </c>
      <c r="T58" s="472">
        <v>72414</v>
      </c>
      <c r="U58" s="472">
        <v>50763</v>
      </c>
      <c r="V58" s="472">
        <v>50763</v>
      </c>
      <c r="W58" s="477" t="s">
        <v>83</v>
      </c>
    </row>
    <row r="59" spans="1:23" s="472" customFormat="1" ht="9.75" customHeight="1" x14ac:dyDescent="0.2">
      <c r="A59" s="859" t="s">
        <v>589</v>
      </c>
      <c r="B59" s="472" t="s">
        <v>513</v>
      </c>
      <c r="C59" s="472">
        <v>264540</v>
      </c>
      <c r="D59" s="472">
        <v>193258</v>
      </c>
      <c r="E59" s="472">
        <v>40042</v>
      </c>
      <c r="F59" s="472" t="s">
        <v>513</v>
      </c>
      <c r="G59" s="472" t="s">
        <v>513</v>
      </c>
      <c r="H59" s="472" t="s">
        <v>513</v>
      </c>
      <c r="I59" s="472">
        <v>2</v>
      </c>
      <c r="J59" s="472" t="s">
        <v>513</v>
      </c>
      <c r="K59" s="472" t="s">
        <v>513</v>
      </c>
      <c r="L59" s="472" t="s">
        <v>513</v>
      </c>
      <c r="M59" s="472">
        <v>153214</v>
      </c>
      <c r="N59" s="472" t="s">
        <v>513</v>
      </c>
      <c r="O59" s="472" t="s">
        <v>513</v>
      </c>
      <c r="P59" s="472" t="s">
        <v>513</v>
      </c>
      <c r="Q59" s="472" t="s">
        <v>513</v>
      </c>
      <c r="R59" s="472">
        <v>51041</v>
      </c>
      <c r="S59" s="472">
        <v>51041</v>
      </c>
      <c r="T59" s="472" t="s">
        <v>513</v>
      </c>
      <c r="U59" s="472">
        <v>51684</v>
      </c>
      <c r="V59" s="472">
        <v>51684</v>
      </c>
      <c r="W59" s="477" t="s">
        <v>84</v>
      </c>
    </row>
    <row r="60" spans="1:23" s="472" customFormat="1" ht="9.75" customHeight="1" x14ac:dyDescent="0.2">
      <c r="A60" s="859" t="s">
        <v>821</v>
      </c>
      <c r="B60" s="472" t="s">
        <v>513</v>
      </c>
      <c r="C60" s="472">
        <v>112339</v>
      </c>
      <c r="D60" s="472">
        <v>374603</v>
      </c>
      <c r="E60" s="472">
        <v>49701</v>
      </c>
      <c r="F60" s="472" t="s">
        <v>513</v>
      </c>
      <c r="G60" s="472" t="s">
        <v>513</v>
      </c>
      <c r="H60" s="472" t="s">
        <v>513</v>
      </c>
      <c r="I60" s="472" t="s">
        <v>513</v>
      </c>
      <c r="J60" s="472">
        <v>76368</v>
      </c>
      <c r="K60" s="472" t="s">
        <v>513</v>
      </c>
      <c r="L60" s="472" t="s">
        <v>513</v>
      </c>
      <c r="M60" s="472">
        <v>159206</v>
      </c>
      <c r="N60" s="472">
        <v>48907</v>
      </c>
      <c r="O60" s="472">
        <v>40421</v>
      </c>
      <c r="P60" s="472" t="s">
        <v>513</v>
      </c>
      <c r="Q60" s="472" t="s">
        <v>513</v>
      </c>
      <c r="R60" s="472">
        <v>275399</v>
      </c>
      <c r="S60" s="472">
        <v>275399</v>
      </c>
      <c r="T60" s="472" t="s">
        <v>513</v>
      </c>
      <c r="U60" s="472">
        <v>52444</v>
      </c>
      <c r="V60" s="472">
        <v>52444</v>
      </c>
      <c r="W60" s="477" t="s">
        <v>97</v>
      </c>
    </row>
    <row r="61" spans="1:23" s="472" customFormat="1" ht="9.75" customHeight="1" x14ac:dyDescent="0.2">
      <c r="A61" s="859" t="s">
        <v>590</v>
      </c>
      <c r="B61" s="472" t="s">
        <v>513</v>
      </c>
      <c r="C61" s="472">
        <v>195021</v>
      </c>
      <c r="D61" s="472">
        <v>89245</v>
      </c>
      <c r="E61" s="472">
        <v>32613</v>
      </c>
      <c r="F61" s="472" t="s">
        <v>513</v>
      </c>
      <c r="G61" s="472" t="s">
        <v>513</v>
      </c>
      <c r="H61" s="472" t="s">
        <v>513</v>
      </c>
      <c r="I61" s="472" t="s">
        <v>513</v>
      </c>
      <c r="J61" s="472" t="s">
        <v>513</v>
      </c>
      <c r="K61" s="472" t="s">
        <v>513</v>
      </c>
      <c r="L61" s="472" t="s">
        <v>513</v>
      </c>
      <c r="M61" s="472">
        <v>56632</v>
      </c>
      <c r="N61" s="472" t="s">
        <v>513</v>
      </c>
      <c r="O61" s="472" t="s">
        <v>513</v>
      </c>
      <c r="P61" s="472" t="s">
        <v>513</v>
      </c>
      <c r="Q61" s="472" t="s">
        <v>513</v>
      </c>
      <c r="R61" s="472">
        <v>330665</v>
      </c>
      <c r="S61" s="472">
        <v>330665</v>
      </c>
      <c r="T61" s="472" t="s">
        <v>513</v>
      </c>
      <c r="U61" s="472">
        <v>154793</v>
      </c>
      <c r="V61" s="472">
        <v>154793</v>
      </c>
      <c r="W61" s="477" t="s">
        <v>98</v>
      </c>
    </row>
    <row r="62" spans="1:23" s="472" customFormat="1" ht="9.75" customHeight="1" x14ac:dyDescent="0.2">
      <c r="A62" s="859" t="s">
        <v>591</v>
      </c>
      <c r="B62" s="472" t="s">
        <v>513</v>
      </c>
      <c r="C62" s="472">
        <v>454464</v>
      </c>
      <c r="D62" s="472">
        <v>96062</v>
      </c>
      <c r="E62" s="472" t="s">
        <v>513</v>
      </c>
      <c r="F62" s="472" t="s">
        <v>513</v>
      </c>
      <c r="G62" s="472" t="s">
        <v>513</v>
      </c>
      <c r="H62" s="472" t="s">
        <v>513</v>
      </c>
      <c r="I62" s="472" t="s">
        <v>513</v>
      </c>
      <c r="J62" s="472" t="s">
        <v>513</v>
      </c>
      <c r="K62" s="472" t="s">
        <v>513</v>
      </c>
      <c r="L62" s="472" t="s">
        <v>513</v>
      </c>
      <c r="M62" s="472">
        <v>96062</v>
      </c>
      <c r="N62" s="472" t="s">
        <v>513</v>
      </c>
      <c r="O62" s="472" t="s">
        <v>513</v>
      </c>
      <c r="P62" s="472" t="s">
        <v>513</v>
      </c>
      <c r="Q62" s="472" t="s">
        <v>513</v>
      </c>
      <c r="R62" s="472">
        <v>155606</v>
      </c>
      <c r="S62" s="472">
        <v>155606</v>
      </c>
      <c r="T62" s="472" t="s">
        <v>513</v>
      </c>
      <c r="U62" s="472">
        <v>101989</v>
      </c>
      <c r="V62" s="472">
        <v>101989</v>
      </c>
      <c r="W62" s="477" t="s">
        <v>99</v>
      </c>
    </row>
    <row r="63" spans="1:23" s="472" customFormat="1" ht="9.75" customHeight="1" x14ac:dyDescent="0.2">
      <c r="A63" s="859" t="s">
        <v>592</v>
      </c>
      <c r="B63" s="472">
        <v>31678</v>
      </c>
      <c r="C63" s="472">
        <v>703449</v>
      </c>
      <c r="D63" s="472">
        <v>242322</v>
      </c>
      <c r="E63" s="472">
        <v>87086</v>
      </c>
      <c r="F63" s="472" t="s">
        <v>513</v>
      </c>
      <c r="G63" s="472" t="s">
        <v>513</v>
      </c>
      <c r="H63" s="472" t="s">
        <v>513</v>
      </c>
      <c r="I63" s="472" t="s">
        <v>513</v>
      </c>
      <c r="J63" s="472">
        <v>76847</v>
      </c>
      <c r="K63" s="472" t="s">
        <v>513</v>
      </c>
      <c r="L63" s="472" t="s">
        <v>513</v>
      </c>
      <c r="M63" s="472">
        <v>78389</v>
      </c>
      <c r="N63" s="472" t="s">
        <v>513</v>
      </c>
      <c r="O63" s="472" t="s">
        <v>513</v>
      </c>
      <c r="P63" s="472" t="s">
        <v>513</v>
      </c>
      <c r="Q63" s="472" t="s">
        <v>513</v>
      </c>
      <c r="R63" s="472">
        <v>229734</v>
      </c>
      <c r="S63" s="472">
        <v>229734</v>
      </c>
      <c r="T63" s="472" t="s">
        <v>513</v>
      </c>
      <c r="U63" s="472">
        <v>101955</v>
      </c>
      <c r="V63" s="472">
        <v>101955</v>
      </c>
      <c r="W63" s="477" t="s">
        <v>100</v>
      </c>
    </row>
    <row r="64" spans="1:23" s="472" customFormat="1" ht="9.75" customHeight="1" x14ac:dyDescent="0.2">
      <c r="A64" s="859" t="s">
        <v>593</v>
      </c>
      <c r="B64" s="472" t="s">
        <v>513</v>
      </c>
      <c r="C64" s="472">
        <v>469458</v>
      </c>
      <c r="D64" s="472">
        <v>118042</v>
      </c>
      <c r="E64" s="472" t="s">
        <v>513</v>
      </c>
      <c r="F64" s="472" t="s">
        <v>513</v>
      </c>
      <c r="G64" s="472" t="s">
        <v>513</v>
      </c>
      <c r="H64" s="472" t="s">
        <v>513</v>
      </c>
      <c r="I64" s="472" t="s">
        <v>513</v>
      </c>
      <c r="J64" s="472" t="s">
        <v>513</v>
      </c>
      <c r="K64" s="472" t="s">
        <v>513</v>
      </c>
      <c r="L64" s="472" t="s">
        <v>513</v>
      </c>
      <c r="M64" s="472">
        <v>37786</v>
      </c>
      <c r="N64" s="472">
        <v>80256</v>
      </c>
      <c r="O64" s="472" t="s">
        <v>513</v>
      </c>
      <c r="P64" s="472" t="s">
        <v>513</v>
      </c>
      <c r="Q64" s="472" t="s">
        <v>513</v>
      </c>
      <c r="R64" s="472">
        <v>124329</v>
      </c>
      <c r="S64" s="472">
        <v>124329</v>
      </c>
      <c r="T64" s="472" t="s">
        <v>513</v>
      </c>
      <c r="U64" s="472">
        <v>52277</v>
      </c>
      <c r="V64" s="472">
        <v>52277</v>
      </c>
      <c r="W64" s="477" t="s">
        <v>101</v>
      </c>
    </row>
    <row r="65" spans="1:23" s="472" customFormat="1" ht="9.75" customHeight="1" x14ac:dyDescent="0.2">
      <c r="A65" s="859" t="s">
        <v>594</v>
      </c>
      <c r="B65" s="472" t="s">
        <v>513</v>
      </c>
      <c r="C65" s="472">
        <v>290096</v>
      </c>
      <c r="D65" s="472">
        <v>260390</v>
      </c>
      <c r="E65" s="472">
        <v>122993</v>
      </c>
      <c r="F65" s="472" t="s">
        <v>513</v>
      </c>
      <c r="G65" s="472" t="s">
        <v>513</v>
      </c>
      <c r="H65" s="472" t="s">
        <v>513</v>
      </c>
      <c r="I65" s="472" t="s">
        <v>513</v>
      </c>
      <c r="J65" s="472" t="s">
        <v>513</v>
      </c>
      <c r="K65" s="472" t="s">
        <v>513</v>
      </c>
      <c r="L65" s="472" t="s">
        <v>513</v>
      </c>
      <c r="M65" s="472">
        <v>137397</v>
      </c>
      <c r="N65" s="472" t="s">
        <v>513</v>
      </c>
      <c r="O65" s="472" t="s">
        <v>513</v>
      </c>
      <c r="P65" s="472" t="s">
        <v>513</v>
      </c>
      <c r="Q65" s="472" t="s">
        <v>513</v>
      </c>
      <c r="R65" s="472">
        <v>105605</v>
      </c>
      <c r="S65" s="472">
        <v>105605</v>
      </c>
      <c r="T65" s="472" t="s">
        <v>513</v>
      </c>
      <c r="U65" s="472">
        <v>156590</v>
      </c>
      <c r="V65" s="472">
        <v>156590</v>
      </c>
      <c r="W65" s="477" t="s">
        <v>85</v>
      </c>
    </row>
    <row r="66" spans="1:23" s="472" customFormat="1" ht="9.75" customHeight="1" x14ac:dyDescent="0.2">
      <c r="A66" s="859" t="s">
        <v>595</v>
      </c>
      <c r="B66" s="472" t="s">
        <v>513</v>
      </c>
      <c r="C66" s="472">
        <v>587392</v>
      </c>
      <c r="D66" s="472">
        <v>225182</v>
      </c>
      <c r="E66" s="472" t="s">
        <v>513</v>
      </c>
      <c r="F66" s="472" t="s">
        <v>513</v>
      </c>
      <c r="G66" s="472" t="s">
        <v>513</v>
      </c>
      <c r="H66" s="472" t="s">
        <v>513</v>
      </c>
      <c r="I66" s="472" t="s">
        <v>513</v>
      </c>
      <c r="J66" s="472" t="s">
        <v>513</v>
      </c>
      <c r="K66" s="472" t="s">
        <v>513</v>
      </c>
      <c r="L66" s="472" t="s">
        <v>513</v>
      </c>
      <c r="M66" s="472">
        <v>225182</v>
      </c>
      <c r="N66" s="472" t="s">
        <v>513</v>
      </c>
      <c r="O66" s="472" t="s">
        <v>513</v>
      </c>
      <c r="P66" s="472" t="s">
        <v>513</v>
      </c>
      <c r="Q66" s="472" t="s">
        <v>513</v>
      </c>
      <c r="R66" s="472">
        <v>326588</v>
      </c>
      <c r="S66" s="472">
        <v>326588</v>
      </c>
      <c r="T66" s="472" t="s">
        <v>513</v>
      </c>
      <c r="U66" s="472">
        <v>102534</v>
      </c>
      <c r="V66" s="472">
        <v>102534</v>
      </c>
      <c r="W66" s="477" t="s">
        <v>86</v>
      </c>
    </row>
    <row r="67" spans="1:23" s="472" customFormat="1" ht="9.75" customHeight="1" x14ac:dyDescent="0.2">
      <c r="A67" s="859" t="s">
        <v>596</v>
      </c>
      <c r="B67" s="472" t="s">
        <v>513</v>
      </c>
      <c r="C67" s="472">
        <v>578417</v>
      </c>
      <c r="D67" s="472">
        <v>47704</v>
      </c>
      <c r="E67" s="472" t="s">
        <v>513</v>
      </c>
      <c r="F67" s="472" t="s">
        <v>513</v>
      </c>
      <c r="G67" s="472" t="s">
        <v>513</v>
      </c>
      <c r="H67" s="472" t="s">
        <v>513</v>
      </c>
      <c r="I67" s="472" t="s">
        <v>513</v>
      </c>
      <c r="J67" s="472" t="s">
        <v>513</v>
      </c>
      <c r="K67" s="472" t="s">
        <v>513</v>
      </c>
      <c r="L67" s="472" t="s">
        <v>513</v>
      </c>
      <c r="M67" s="472">
        <v>47704</v>
      </c>
      <c r="N67" s="472" t="s">
        <v>513</v>
      </c>
      <c r="O67" s="472" t="s">
        <v>513</v>
      </c>
      <c r="P67" s="472" t="s">
        <v>513</v>
      </c>
      <c r="Q67" s="472" t="s">
        <v>513</v>
      </c>
      <c r="R67" s="472">
        <v>99382</v>
      </c>
      <c r="S67" s="472">
        <v>99382</v>
      </c>
      <c r="T67" s="472" t="s">
        <v>513</v>
      </c>
      <c r="U67" s="472">
        <v>151784</v>
      </c>
      <c r="V67" s="472">
        <v>151784</v>
      </c>
      <c r="W67" s="477" t="s">
        <v>87</v>
      </c>
    </row>
    <row r="68" spans="1:23" s="472" customFormat="1" ht="9.75" customHeight="1" x14ac:dyDescent="0.2">
      <c r="A68" s="859" t="s">
        <v>822</v>
      </c>
      <c r="B68" s="472" t="s">
        <v>513</v>
      </c>
      <c r="C68" s="472">
        <v>166427</v>
      </c>
      <c r="D68" s="472">
        <v>170510</v>
      </c>
      <c r="E68" s="472">
        <v>32795</v>
      </c>
      <c r="F68" s="472" t="s">
        <v>513</v>
      </c>
      <c r="G68" s="472" t="s">
        <v>513</v>
      </c>
      <c r="H68" s="472" t="s">
        <v>513</v>
      </c>
      <c r="I68" s="472" t="s">
        <v>513</v>
      </c>
      <c r="J68" s="472">
        <v>9966</v>
      </c>
      <c r="K68" s="472" t="s">
        <v>513</v>
      </c>
      <c r="L68" s="472" t="s">
        <v>513</v>
      </c>
      <c r="M68" s="472">
        <v>127749</v>
      </c>
      <c r="N68" s="472" t="s">
        <v>513</v>
      </c>
      <c r="O68" s="472" t="s">
        <v>513</v>
      </c>
      <c r="P68" s="472" t="s">
        <v>513</v>
      </c>
      <c r="Q68" s="472" t="s">
        <v>513</v>
      </c>
      <c r="R68" s="472">
        <v>118920</v>
      </c>
      <c r="S68" s="472">
        <v>118920</v>
      </c>
      <c r="T68" s="472" t="s">
        <v>513</v>
      </c>
      <c r="U68" s="472">
        <v>23127</v>
      </c>
      <c r="V68" s="472">
        <v>23127</v>
      </c>
      <c r="W68" s="477" t="s">
        <v>823</v>
      </c>
    </row>
    <row r="69" spans="1:23" s="472" customFormat="1" ht="9.75" customHeight="1" x14ac:dyDescent="0.2">
      <c r="A69" s="859" t="s">
        <v>588</v>
      </c>
      <c r="B69" s="472" t="s">
        <v>513</v>
      </c>
      <c r="C69" s="472">
        <v>417718</v>
      </c>
      <c r="D69" s="472">
        <v>141850</v>
      </c>
      <c r="E69" s="472">
        <v>67770</v>
      </c>
      <c r="F69" s="472" t="s">
        <v>513</v>
      </c>
      <c r="G69" s="472" t="s">
        <v>513</v>
      </c>
      <c r="H69" s="472" t="s">
        <v>513</v>
      </c>
      <c r="I69" s="472" t="s">
        <v>513</v>
      </c>
      <c r="J69" s="472">
        <v>42434</v>
      </c>
      <c r="K69" s="472" t="s">
        <v>513</v>
      </c>
      <c r="L69" s="472" t="s">
        <v>513</v>
      </c>
      <c r="M69" s="472">
        <v>31646</v>
      </c>
      <c r="N69" s="472" t="s">
        <v>513</v>
      </c>
      <c r="O69" s="472" t="s">
        <v>513</v>
      </c>
      <c r="P69" s="472" t="s">
        <v>513</v>
      </c>
      <c r="Q69" s="472" t="s">
        <v>513</v>
      </c>
      <c r="R69" s="472">
        <v>443267</v>
      </c>
      <c r="S69" s="472">
        <v>443267</v>
      </c>
      <c r="T69" s="472" t="s">
        <v>513</v>
      </c>
      <c r="U69" s="472">
        <v>81242</v>
      </c>
      <c r="V69" s="472">
        <v>81242</v>
      </c>
      <c r="W69" s="477" t="s">
        <v>82</v>
      </c>
    </row>
    <row r="70" spans="1:23" s="472" customFormat="1" ht="9.75" customHeight="1" x14ac:dyDescent="0.2">
      <c r="A70" s="860" t="s">
        <v>599</v>
      </c>
      <c r="B70" s="476" t="s">
        <v>513</v>
      </c>
      <c r="C70" s="475">
        <v>547419</v>
      </c>
      <c r="D70" s="475">
        <v>196312</v>
      </c>
      <c r="E70" s="475" t="s">
        <v>513</v>
      </c>
      <c r="F70" s="475" t="s">
        <v>513</v>
      </c>
      <c r="G70" s="475" t="s">
        <v>513</v>
      </c>
      <c r="H70" s="475" t="s">
        <v>513</v>
      </c>
      <c r="I70" s="475" t="s">
        <v>513</v>
      </c>
      <c r="J70" s="475">
        <v>53583</v>
      </c>
      <c r="K70" s="475" t="s">
        <v>513</v>
      </c>
      <c r="L70" s="475" t="s">
        <v>513</v>
      </c>
      <c r="M70" s="475">
        <v>43786</v>
      </c>
      <c r="N70" s="475" t="s">
        <v>513</v>
      </c>
      <c r="O70" s="475" t="s">
        <v>513</v>
      </c>
      <c r="P70" s="475" t="s">
        <v>513</v>
      </c>
      <c r="Q70" s="475">
        <v>98943</v>
      </c>
      <c r="R70" s="475">
        <v>463192</v>
      </c>
      <c r="S70" s="475">
        <v>463192</v>
      </c>
      <c r="T70" s="475" t="s">
        <v>513</v>
      </c>
      <c r="U70" s="475">
        <v>154791</v>
      </c>
      <c r="V70" s="475">
        <v>154791</v>
      </c>
      <c r="W70" s="473" t="s">
        <v>83</v>
      </c>
    </row>
    <row r="71" spans="1:23" ht="12" customHeight="1" x14ac:dyDescent="0.25"/>
    <row r="72" spans="1:23" ht="12" customHeight="1" x14ac:dyDescent="0.25"/>
    <row r="73" spans="1:23" ht="12" customHeight="1" x14ac:dyDescent="0.2">
      <c r="K73" s="487" t="s">
        <v>102</v>
      </c>
      <c r="V73" s="490" t="s">
        <v>703</v>
      </c>
    </row>
    <row r="74" spans="1:23" s="483" customFormat="1" ht="21" customHeight="1" x14ac:dyDescent="0.25">
      <c r="A74" s="1084" t="s">
        <v>205</v>
      </c>
      <c r="B74" s="486" t="s">
        <v>374</v>
      </c>
      <c r="C74" s="485"/>
      <c r="D74" s="485"/>
      <c r="E74" s="485"/>
      <c r="F74" s="485"/>
      <c r="G74" s="485"/>
      <c r="H74" s="485"/>
      <c r="I74" s="485"/>
      <c r="J74" s="485"/>
      <c r="K74" s="878"/>
      <c r="L74" s="879" t="s">
        <v>373</v>
      </c>
      <c r="M74" s="485"/>
      <c r="N74" s="485"/>
      <c r="O74" s="485"/>
      <c r="P74" s="485"/>
      <c r="Q74" s="485"/>
      <c r="R74" s="485"/>
      <c r="S74" s="485"/>
      <c r="T74" s="485"/>
      <c r="U74" s="878"/>
      <c r="V74" s="879" t="s">
        <v>372</v>
      </c>
      <c r="W74" s="1087" t="s">
        <v>88</v>
      </c>
    </row>
    <row r="75" spans="1:23" s="483" customFormat="1" ht="21" customHeight="1" x14ac:dyDescent="0.25">
      <c r="A75" s="1085"/>
      <c r="B75" s="879" t="s">
        <v>290</v>
      </c>
      <c r="C75" s="485"/>
      <c r="D75" s="485"/>
      <c r="E75" s="485"/>
      <c r="F75" s="485"/>
      <c r="G75" s="878"/>
      <c r="H75" s="879" t="s">
        <v>289</v>
      </c>
      <c r="I75" s="485"/>
      <c r="J75" s="485"/>
      <c r="K75" s="878"/>
      <c r="L75" s="1090" t="s">
        <v>371</v>
      </c>
      <c r="M75" s="879" t="s">
        <v>316</v>
      </c>
      <c r="N75" s="485"/>
      <c r="O75" s="485"/>
      <c r="P75" s="485"/>
      <c r="Q75" s="878"/>
      <c r="R75" s="879" t="s">
        <v>308</v>
      </c>
      <c r="S75" s="878"/>
      <c r="T75" s="879" t="s">
        <v>307</v>
      </c>
      <c r="U75" s="878"/>
      <c r="V75" s="1088" t="s">
        <v>370</v>
      </c>
      <c r="W75" s="1088"/>
    </row>
    <row r="76" spans="1:23" s="483" customFormat="1" ht="52.5" customHeight="1" x14ac:dyDescent="0.25">
      <c r="A76" s="1086"/>
      <c r="B76" s="881" t="s">
        <v>26</v>
      </c>
      <c r="C76" s="484" t="s">
        <v>287</v>
      </c>
      <c r="D76" s="484" t="s">
        <v>286</v>
      </c>
      <c r="E76" s="484" t="s">
        <v>285</v>
      </c>
      <c r="F76" s="484" t="s">
        <v>508</v>
      </c>
      <c r="G76" s="484" t="s">
        <v>381</v>
      </c>
      <c r="H76" s="881" t="s">
        <v>58</v>
      </c>
      <c r="I76" s="484" t="s">
        <v>282</v>
      </c>
      <c r="J76" s="484" t="s">
        <v>281</v>
      </c>
      <c r="K76" s="484" t="s">
        <v>352</v>
      </c>
      <c r="L76" s="1091"/>
      <c r="M76" s="881" t="s">
        <v>706</v>
      </c>
      <c r="N76" s="484" t="s">
        <v>305</v>
      </c>
      <c r="O76" s="484" t="s">
        <v>1169</v>
      </c>
      <c r="P76" s="484" t="s">
        <v>304</v>
      </c>
      <c r="Q76" s="489" t="s">
        <v>1171</v>
      </c>
      <c r="R76" s="881" t="s">
        <v>111</v>
      </c>
      <c r="S76" s="484" t="s">
        <v>369</v>
      </c>
      <c r="T76" s="881" t="s">
        <v>113</v>
      </c>
      <c r="U76" s="484" t="s">
        <v>293</v>
      </c>
      <c r="V76" s="1089"/>
      <c r="W76" s="1089"/>
    </row>
    <row r="77" spans="1:23" s="472" customFormat="1" ht="9.75" customHeight="1" x14ac:dyDescent="0.2">
      <c r="A77" s="858" t="s">
        <v>811</v>
      </c>
      <c r="B77" s="482">
        <v>407857</v>
      </c>
      <c r="C77" s="481">
        <v>298124</v>
      </c>
      <c r="D77" s="481">
        <v>109733</v>
      </c>
      <c r="E77" s="481" t="s">
        <v>513</v>
      </c>
      <c r="F77" s="481" t="s">
        <v>513</v>
      </c>
      <c r="G77" s="481" t="s">
        <v>513</v>
      </c>
      <c r="H77" s="481">
        <v>429463</v>
      </c>
      <c r="I77" s="481">
        <v>182803</v>
      </c>
      <c r="J77" s="481">
        <v>246660</v>
      </c>
      <c r="K77" s="481" t="s">
        <v>513</v>
      </c>
      <c r="L77" s="481">
        <v>863720</v>
      </c>
      <c r="M77" s="481">
        <v>863177</v>
      </c>
      <c r="N77" s="481">
        <v>834220</v>
      </c>
      <c r="O77" s="481">
        <v>28957</v>
      </c>
      <c r="P77" s="481" t="s">
        <v>513</v>
      </c>
      <c r="Q77" s="481" t="s">
        <v>513</v>
      </c>
      <c r="R77" s="481">
        <v>16</v>
      </c>
      <c r="S77" s="481">
        <v>16</v>
      </c>
      <c r="T77" s="481">
        <v>527</v>
      </c>
      <c r="U77" s="481">
        <v>527</v>
      </c>
      <c r="V77" s="481">
        <v>25534148</v>
      </c>
      <c r="W77" s="479" t="s">
        <v>208</v>
      </c>
    </row>
    <row r="78" spans="1:23" s="472" customFormat="1" ht="9.75" customHeight="1" x14ac:dyDescent="0.2">
      <c r="A78" s="859" t="s">
        <v>581</v>
      </c>
      <c r="B78" s="472">
        <v>617057</v>
      </c>
      <c r="C78" s="472">
        <v>617057</v>
      </c>
      <c r="D78" s="472" t="s">
        <v>513</v>
      </c>
      <c r="E78" s="472" t="s">
        <v>513</v>
      </c>
      <c r="F78" s="472" t="s">
        <v>513</v>
      </c>
      <c r="G78" s="472" t="s">
        <v>513</v>
      </c>
      <c r="H78" s="472">
        <v>641790</v>
      </c>
      <c r="I78" s="472">
        <v>279881</v>
      </c>
      <c r="J78" s="472">
        <v>316386</v>
      </c>
      <c r="K78" s="472">
        <v>45523</v>
      </c>
      <c r="L78" s="472">
        <v>983829</v>
      </c>
      <c r="M78" s="472">
        <v>983572</v>
      </c>
      <c r="N78" s="472">
        <v>920370</v>
      </c>
      <c r="O78" s="472">
        <v>23195</v>
      </c>
      <c r="P78" s="472">
        <v>40007</v>
      </c>
      <c r="Q78" s="472" t="s">
        <v>513</v>
      </c>
      <c r="R78" s="472" t="s">
        <v>513</v>
      </c>
      <c r="S78" s="472" t="s">
        <v>513</v>
      </c>
      <c r="T78" s="472">
        <v>257</v>
      </c>
      <c r="U78" s="472">
        <v>257</v>
      </c>
      <c r="V78" s="472">
        <v>28277414</v>
      </c>
      <c r="W78" s="477" t="s">
        <v>492</v>
      </c>
    </row>
    <row r="79" spans="1:23" s="472" customFormat="1" ht="9.75" customHeight="1" x14ac:dyDescent="0.2">
      <c r="A79" s="859" t="s">
        <v>602</v>
      </c>
      <c r="B79" s="472">
        <v>482442</v>
      </c>
      <c r="C79" s="472">
        <v>159613</v>
      </c>
      <c r="D79" s="472">
        <v>273089</v>
      </c>
      <c r="E79" s="472" t="s">
        <v>513</v>
      </c>
      <c r="F79" s="472">
        <v>8663</v>
      </c>
      <c r="G79" s="472">
        <v>41077</v>
      </c>
      <c r="H79" s="472">
        <v>452312</v>
      </c>
      <c r="I79" s="472">
        <v>204021</v>
      </c>
      <c r="J79" s="472">
        <v>248291</v>
      </c>
      <c r="K79" s="472" t="s">
        <v>513</v>
      </c>
      <c r="L79" s="472">
        <v>2092508</v>
      </c>
      <c r="M79" s="472">
        <v>2092218</v>
      </c>
      <c r="N79" s="472">
        <v>1847870</v>
      </c>
      <c r="O79" s="472">
        <v>151597</v>
      </c>
      <c r="P79" s="472">
        <v>92751</v>
      </c>
      <c r="Q79" s="472" t="s">
        <v>513</v>
      </c>
      <c r="R79" s="472">
        <v>31</v>
      </c>
      <c r="S79" s="472">
        <v>31</v>
      </c>
      <c r="T79" s="472">
        <v>259</v>
      </c>
      <c r="U79" s="472">
        <v>259</v>
      </c>
      <c r="V79" s="472">
        <v>28329187</v>
      </c>
      <c r="W79" s="477" t="s">
        <v>518</v>
      </c>
    </row>
    <row r="80" spans="1:23" s="472" customFormat="1" ht="9.75" customHeight="1" x14ac:dyDescent="0.2">
      <c r="A80" s="859" t="s">
        <v>582</v>
      </c>
      <c r="B80" s="472">
        <v>505917</v>
      </c>
      <c r="C80" s="472">
        <v>345615</v>
      </c>
      <c r="D80" s="472">
        <v>148543</v>
      </c>
      <c r="E80" s="472" t="s">
        <v>513</v>
      </c>
      <c r="F80" s="472" t="s">
        <v>513</v>
      </c>
      <c r="G80" s="472">
        <v>11759</v>
      </c>
      <c r="H80" s="472">
        <v>826696</v>
      </c>
      <c r="I80" s="472">
        <v>599225</v>
      </c>
      <c r="J80" s="472">
        <v>227471</v>
      </c>
      <c r="K80" s="472" t="s">
        <v>513</v>
      </c>
      <c r="L80" s="472">
        <v>2306235</v>
      </c>
      <c r="M80" s="472">
        <v>2305992</v>
      </c>
      <c r="N80" s="472">
        <v>1859917</v>
      </c>
      <c r="O80" s="472">
        <v>357496</v>
      </c>
      <c r="P80" s="472">
        <v>88175</v>
      </c>
      <c r="Q80" s="472">
        <v>404</v>
      </c>
      <c r="R80" s="472">
        <v>31</v>
      </c>
      <c r="S80" s="472">
        <v>31</v>
      </c>
      <c r="T80" s="472">
        <v>212</v>
      </c>
      <c r="U80" s="472">
        <v>212</v>
      </c>
      <c r="V80" s="472">
        <v>25968884</v>
      </c>
      <c r="W80" s="477" t="s">
        <v>583</v>
      </c>
    </row>
    <row r="81" spans="1:23" s="472" customFormat="1" ht="9.75" customHeight="1" x14ac:dyDescent="0.2">
      <c r="A81" s="859" t="s">
        <v>813</v>
      </c>
      <c r="B81" s="472">
        <v>1180307</v>
      </c>
      <c r="C81" s="472">
        <v>500734</v>
      </c>
      <c r="D81" s="472">
        <v>638148</v>
      </c>
      <c r="E81" s="472">
        <v>41425</v>
      </c>
      <c r="F81" s="472" t="s">
        <v>513</v>
      </c>
      <c r="G81" s="472" t="s">
        <v>513</v>
      </c>
      <c r="H81" s="472">
        <v>1013359</v>
      </c>
      <c r="I81" s="472">
        <v>614950</v>
      </c>
      <c r="J81" s="472">
        <v>398409</v>
      </c>
      <c r="K81" s="472" t="s">
        <v>513</v>
      </c>
      <c r="L81" s="472">
        <v>3127198</v>
      </c>
      <c r="M81" s="472">
        <v>3077701</v>
      </c>
      <c r="N81" s="472">
        <v>2446721</v>
      </c>
      <c r="O81" s="472">
        <v>389872</v>
      </c>
      <c r="P81" s="472">
        <v>193125</v>
      </c>
      <c r="Q81" s="472">
        <v>47983</v>
      </c>
      <c r="R81" s="472" t="s">
        <v>513</v>
      </c>
      <c r="S81" s="472" t="s">
        <v>513</v>
      </c>
      <c r="T81" s="472">
        <v>49497</v>
      </c>
      <c r="U81" s="472">
        <v>49497</v>
      </c>
      <c r="V81" s="472">
        <v>27977796</v>
      </c>
      <c r="W81" s="477" t="s">
        <v>814</v>
      </c>
    </row>
    <row r="82" spans="1:23" s="472" customFormat="1" ht="6.75" customHeight="1" x14ac:dyDescent="0.2">
      <c r="A82" s="859"/>
      <c r="W82" s="477"/>
    </row>
    <row r="83" spans="1:23" s="472" customFormat="1" ht="9.75" customHeight="1" x14ac:dyDescent="0.2">
      <c r="A83" s="859" t="s">
        <v>815</v>
      </c>
      <c r="B83" s="472">
        <v>672128</v>
      </c>
      <c r="C83" s="472">
        <v>303110</v>
      </c>
      <c r="D83" s="472">
        <v>357259</v>
      </c>
      <c r="E83" s="472" t="s">
        <v>513</v>
      </c>
      <c r="F83" s="472" t="s">
        <v>513</v>
      </c>
      <c r="G83" s="472">
        <v>11759</v>
      </c>
      <c r="H83" s="472">
        <v>740176</v>
      </c>
      <c r="I83" s="472">
        <v>561717</v>
      </c>
      <c r="J83" s="472">
        <v>178459</v>
      </c>
      <c r="K83" s="472" t="s">
        <v>513</v>
      </c>
      <c r="L83" s="472">
        <v>2469574</v>
      </c>
      <c r="M83" s="472">
        <v>2469324</v>
      </c>
      <c r="N83" s="472">
        <v>2035402</v>
      </c>
      <c r="O83" s="472">
        <v>345343</v>
      </c>
      <c r="P83" s="472">
        <v>88175</v>
      </c>
      <c r="Q83" s="472">
        <v>404</v>
      </c>
      <c r="R83" s="472">
        <v>15</v>
      </c>
      <c r="S83" s="472">
        <v>15</v>
      </c>
      <c r="T83" s="472">
        <v>235</v>
      </c>
      <c r="U83" s="472">
        <v>235</v>
      </c>
      <c r="V83" s="472">
        <v>26416408</v>
      </c>
      <c r="W83" s="477" t="s">
        <v>584</v>
      </c>
    </row>
    <row r="84" spans="1:23" s="472" customFormat="1" ht="9.75" customHeight="1" x14ac:dyDescent="0.2">
      <c r="A84" s="859" t="s">
        <v>813</v>
      </c>
      <c r="B84" s="472">
        <v>985750</v>
      </c>
      <c r="C84" s="472">
        <v>564206</v>
      </c>
      <c r="D84" s="472">
        <v>380119</v>
      </c>
      <c r="E84" s="472">
        <v>41425</v>
      </c>
      <c r="F84" s="472" t="s">
        <v>513</v>
      </c>
      <c r="G84" s="472" t="s">
        <v>513</v>
      </c>
      <c r="H84" s="472">
        <v>1127777</v>
      </c>
      <c r="I84" s="472">
        <v>638906</v>
      </c>
      <c r="J84" s="472">
        <v>488871</v>
      </c>
      <c r="K84" s="472" t="s">
        <v>513</v>
      </c>
      <c r="L84" s="472">
        <v>3013692</v>
      </c>
      <c r="M84" s="472">
        <v>2935218</v>
      </c>
      <c r="N84" s="472">
        <v>2230618</v>
      </c>
      <c r="O84" s="472">
        <v>463492</v>
      </c>
      <c r="P84" s="472">
        <v>193125</v>
      </c>
      <c r="Q84" s="472">
        <v>47983</v>
      </c>
      <c r="R84" s="472" t="s">
        <v>513</v>
      </c>
      <c r="S84" s="472" t="s">
        <v>513</v>
      </c>
      <c r="T84" s="472">
        <v>78474</v>
      </c>
      <c r="U84" s="472">
        <v>78474</v>
      </c>
      <c r="V84" s="472">
        <v>28852839</v>
      </c>
      <c r="W84" s="477" t="s">
        <v>816</v>
      </c>
    </row>
    <row r="85" spans="1:23" s="472" customFormat="1" ht="6.75" customHeight="1" x14ac:dyDescent="0.2">
      <c r="A85" s="859"/>
      <c r="W85" s="477"/>
    </row>
    <row r="86" spans="1:23" s="472" customFormat="1" ht="9.75" customHeight="1" x14ac:dyDescent="0.2">
      <c r="A86" s="859" t="s">
        <v>817</v>
      </c>
      <c r="B86" s="472">
        <v>360381</v>
      </c>
      <c r="C86" s="472">
        <v>102352</v>
      </c>
      <c r="D86" s="472">
        <v>258029</v>
      </c>
      <c r="E86" s="472" t="s">
        <v>513</v>
      </c>
      <c r="F86" s="472" t="s">
        <v>513</v>
      </c>
      <c r="G86" s="472" t="s">
        <v>513</v>
      </c>
      <c r="H86" s="472">
        <v>207497</v>
      </c>
      <c r="I86" s="472">
        <v>179756</v>
      </c>
      <c r="J86" s="472">
        <v>27741</v>
      </c>
      <c r="K86" s="472" t="s">
        <v>513</v>
      </c>
      <c r="L86" s="472">
        <v>547414</v>
      </c>
      <c r="M86" s="472">
        <v>547367</v>
      </c>
      <c r="N86" s="472">
        <v>534520</v>
      </c>
      <c r="O86" s="472">
        <v>12847</v>
      </c>
      <c r="P86" s="472" t="s">
        <v>513</v>
      </c>
      <c r="Q86" s="472" t="s">
        <v>513</v>
      </c>
      <c r="R86" s="472" t="s">
        <v>513</v>
      </c>
      <c r="S86" s="472" t="s">
        <v>513</v>
      </c>
      <c r="T86" s="472">
        <v>47</v>
      </c>
      <c r="U86" s="472">
        <v>47</v>
      </c>
      <c r="V86" s="472">
        <v>6586702</v>
      </c>
      <c r="W86" s="477" t="s">
        <v>587</v>
      </c>
    </row>
    <row r="87" spans="1:23" s="472" customFormat="1" ht="9.75" customHeight="1" x14ac:dyDescent="0.2">
      <c r="A87" s="859" t="s">
        <v>585</v>
      </c>
      <c r="B87" s="472">
        <v>422002</v>
      </c>
      <c r="C87" s="472">
        <v>282244</v>
      </c>
      <c r="D87" s="472">
        <v>139758</v>
      </c>
      <c r="E87" s="472" t="s">
        <v>513</v>
      </c>
      <c r="F87" s="472" t="s">
        <v>513</v>
      </c>
      <c r="G87" s="472" t="s">
        <v>513</v>
      </c>
      <c r="H87" s="472">
        <v>182451</v>
      </c>
      <c r="I87" s="472">
        <v>71259</v>
      </c>
      <c r="J87" s="472">
        <v>111192</v>
      </c>
      <c r="K87" s="472" t="s">
        <v>513</v>
      </c>
      <c r="L87" s="472">
        <v>953646</v>
      </c>
      <c r="M87" s="472">
        <v>904242</v>
      </c>
      <c r="N87" s="472">
        <v>575626</v>
      </c>
      <c r="O87" s="472">
        <v>181598</v>
      </c>
      <c r="P87" s="472">
        <v>147018</v>
      </c>
      <c r="Q87" s="472" t="s">
        <v>513</v>
      </c>
      <c r="R87" s="472" t="s">
        <v>513</v>
      </c>
      <c r="S87" s="472" t="s">
        <v>513</v>
      </c>
      <c r="T87" s="472">
        <v>49404</v>
      </c>
      <c r="U87" s="472">
        <v>49404</v>
      </c>
      <c r="V87" s="472">
        <v>6486491</v>
      </c>
      <c r="W87" s="477" t="s">
        <v>94</v>
      </c>
    </row>
    <row r="88" spans="1:23" s="472" customFormat="1" ht="9.75" customHeight="1" x14ac:dyDescent="0.2">
      <c r="A88" s="859" t="s">
        <v>818</v>
      </c>
      <c r="B88" s="472">
        <v>214305</v>
      </c>
      <c r="C88" s="472">
        <v>70852</v>
      </c>
      <c r="D88" s="472">
        <v>102028</v>
      </c>
      <c r="E88" s="472">
        <v>41425</v>
      </c>
      <c r="F88" s="472" t="s">
        <v>513</v>
      </c>
      <c r="G88" s="472" t="s">
        <v>513</v>
      </c>
      <c r="H88" s="472">
        <v>432944</v>
      </c>
      <c r="I88" s="472">
        <v>310943</v>
      </c>
      <c r="J88" s="472">
        <v>122001</v>
      </c>
      <c r="K88" s="472" t="s">
        <v>513</v>
      </c>
      <c r="L88" s="472">
        <v>1052011</v>
      </c>
      <c r="M88" s="472">
        <v>1051988</v>
      </c>
      <c r="N88" s="472">
        <v>769330</v>
      </c>
      <c r="O88" s="472">
        <v>188568</v>
      </c>
      <c r="P88" s="472">
        <v>46107</v>
      </c>
      <c r="Q88" s="472">
        <v>47983</v>
      </c>
      <c r="R88" s="472" t="s">
        <v>513</v>
      </c>
      <c r="S88" s="472" t="s">
        <v>513</v>
      </c>
      <c r="T88" s="472">
        <v>23</v>
      </c>
      <c r="U88" s="472">
        <v>23</v>
      </c>
      <c r="V88" s="472">
        <v>7389575</v>
      </c>
      <c r="W88" s="477" t="s">
        <v>95</v>
      </c>
    </row>
    <row r="89" spans="1:23" s="472" customFormat="1" ht="9.75" customHeight="1" x14ac:dyDescent="0.2">
      <c r="A89" s="859" t="s">
        <v>586</v>
      </c>
      <c r="B89" s="472">
        <v>183619</v>
      </c>
      <c r="C89" s="472">
        <v>45286</v>
      </c>
      <c r="D89" s="472">
        <v>138333</v>
      </c>
      <c r="E89" s="472" t="s">
        <v>513</v>
      </c>
      <c r="F89" s="472" t="s">
        <v>513</v>
      </c>
      <c r="G89" s="472" t="s">
        <v>513</v>
      </c>
      <c r="H89" s="472">
        <v>190467</v>
      </c>
      <c r="I89" s="472">
        <v>52992</v>
      </c>
      <c r="J89" s="472">
        <v>137475</v>
      </c>
      <c r="K89" s="472" t="s">
        <v>513</v>
      </c>
      <c r="L89" s="472">
        <v>574127</v>
      </c>
      <c r="M89" s="472">
        <v>574104</v>
      </c>
      <c r="N89" s="472">
        <v>567245</v>
      </c>
      <c r="O89" s="472">
        <v>6859</v>
      </c>
      <c r="P89" s="472" t="s">
        <v>513</v>
      </c>
      <c r="Q89" s="472" t="s">
        <v>513</v>
      </c>
      <c r="R89" s="472" t="s">
        <v>513</v>
      </c>
      <c r="S89" s="472" t="s">
        <v>513</v>
      </c>
      <c r="T89" s="472">
        <v>23</v>
      </c>
      <c r="U89" s="472">
        <v>23</v>
      </c>
      <c r="V89" s="472">
        <v>7515028</v>
      </c>
      <c r="W89" s="477" t="s">
        <v>96</v>
      </c>
    </row>
    <row r="90" spans="1:23" s="472" customFormat="1" ht="9.75" customHeight="1" x14ac:dyDescent="0.2">
      <c r="A90" s="859" t="s">
        <v>819</v>
      </c>
      <c r="B90" s="472">
        <v>165824</v>
      </c>
      <c r="C90" s="472">
        <v>165824</v>
      </c>
      <c r="D90" s="472" t="s">
        <v>513</v>
      </c>
      <c r="E90" s="472" t="s">
        <v>513</v>
      </c>
      <c r="F90" s="472" t="s">
        <v>513</v>
      </c>
      <c r="G90" s="472" t="s">
        <v>513</v>
      </c>
      <c r="H90" s="472">
        <v>321915</v>
      </c>
      <c r="I90" s="472">
        <v>203712</v>
      </c>
      <c r="J90" s="472">
        <v>118203</v>
      </c>
      <c r="K90" s="472" t="s">
        <v>513</v>
      </c>
      <c r="L90" s="472">
        <v>433908</v>
      </c>
      <c r="M90" s="472">
        <v>404884</v>
      </c>
      <c r="N90" s="472">
        <v>318417</v>
      </c>
      <c r="O90" s="472">
        <v>86467</v>
      </c>
      <c r="P90" s="472" t="s">
        <v>513</v>
      </c>
      <c r="Q90" s="472" t="s">
        <v>513</v>
      </c>
      <c r="R90" s="472" t="s">
        <v>513</v>
      </c>
      <c r="S90" s="472" t="s">
        <v>513</v>
      </c>
      <c r="T90" s="472">
        <v>29024</v>
      </c>
      <c r="U90" s="472">
        <v>29024</v>
      </c>
      <c r="V90" s="472">
        <v>7461745</v>
      </c>
      <c r="W90" s="477" t="s">
        <v>820</v>
      </c>
    </row>
    <row r="91" spans="1:23" s="472" customFormat="1" ht="6.75" customHeight="1" x14ac:dyDescent="0.2">
      <c r="A91" s="859"/>
      <c r="W91" s="477"/>
    </row>
    <row r="92" spans="1:23" s="472" customFormat="1" ht="9.75" customHeight="1" x14ac:dyDescent="0.2">
      <c r="A92" s="859" t="s">
        <v>597</v>
      </c>
      <c r="B92" s="472">
        <v>107971</v>
      </c>
      <c r="C92" s="472">
        <v>31422</v>
      </c>
      <c r="D92" s="472">
        <v>76549</v>
      </c>
      <c r="E92" s="472" t="s">
        <v>513</v>
      </c>
      <c r="F92" s="472" t="s">
        <v>513</v>
      </c>
      <c r="G92" s="472" t="s">
        <v>513</v>
      </c>
      <c r="H92" s="472">
        <v>79278</v>
      </c>
      <c r="I92" s="472">
        <v>79278</v>
      </c>
      <c r="J92" s="472" t="s">
        <v>513</v>
      </c>
      <c r="K92" s="472" t="s">
        <v>513</v>
      </c>
      <c r="L92" s="472">
        <v>147106</v>
      </c>
      <c r="M92" s="472">
        <v>147059</v>
      </c>
      <c r="N92" s="472">
        <v>147059</v>
      </c>
      <c r="O92" s="472" t="s">
        <v>513</v>
      </c>
      <c r="P92" s="472" t="s">
        <v>513</v>
      </c>
      <c r="Q92" s="472" t="s">
        <v>513</v>
      </c>
      <c r="R92" s="472" t="s">
        <v>513</v>
      </c>
      <c r="S92" s="472" t="s">
        <v>513</v>
      </c>
      <c r="T92" s="472">
        <v>47</v>
      </c>
      <c r="U92" s="472">
        <v>47</v>
      </c>
      <c r="V92" s="472">
        <v>2503400</v>
      </c>
      <c r="W92" s="477" t="s">
        <v>598</v>
      </c>
    </row>
    <row r="93" spans="1:23" s="472" customFormat="1" ht="9.75" customHeight="1" x14ac:dyDescent="0.2">
      <c r="A93" s="859" t="s">
        <v>588</v>
      </c>
      <c r="B93" s="472">
        <v>85324</v>
      </c>
      <c r="C93" s="472" t="s">
        <v>513</v>
      </c>
      <c r="D93" s="472">
        <v>85324</v>
      </c>
      <c r="E93" s="472" t="s">
        <v>513</v>
      </c>
      <c r="F93" s="472" t="s">
        <v>513</v>
      </c>
      <c r="G93" s="472" t="s">
        <v>513</v>
      </c>
      <c r="H93" s="472">
        <v>76039</v>
      </c>
      <c r="I93" s="472">
        <v>48298</v>
      </c>
      <c r="J93" s="472">
        <v>27741</v>
      </c>
      <c r="K93" s="472" t="s">
        <v>513</v>
      </c>
      <c r="L93" s="472">
        <v>205948</v>
      </c>
      <c r="M93" s="472">
        <v>205948</v>
      </c>
      <c r="N93" s="472">
        <v>205948</v>
      </c>
      <c r="O93" s="472" t="s">
        <v>513</v>
      </c>
      <c r="P93" s="472" t="s">
        <v>513</v>
      </c>
      <c r="Q93" s="472" t="s">
        <v>513</v>
      </c>
      <c r="R93" s="472" t="s">
        <v>513</v>
      </c>
      <c r="S93" s="472" t="s">
        <v>513</v>
      </c>
      <c r="T93" s="472" t="s">
        <v>513</v>
      </c>
      <c r="U93" s="472" t="s">
        <v>513</v>
      </c>
      <c r="V93" s="472">
        <v>2010070</v>
      </c>
      <c r="W93" s="477" t="s">
        <v>82</v>
      </c>
    </row>
    <row r="94" spans="1:23" s="472" customFormat="1" ht="9.75" customHeight="1" x14ac:dyDescent="0.2">
      <c r="A94" s="859" t="s">
        <v>599</v>
      </c>
      <c r="B94" s="472">
        <v>167086</v>
      </c>
      <c r="C94" s="472">
        <v>70930</v>
      </c>
      <c r="D94" s="472">
        <v>96156</v>
      </c>
      <c r="E94" s="472" t="s">
        <v>513</v>
      </c>
      <c r="F94" s="472" t="s">
        <v>513</v>
      </c>
      <c r="G94" s="472" t="s">
        <v>513</v>
      </c>
      <c r="H94" s="472">
        <v>52180</v>
      </c>
      <c r="I94" s="472">
        <v>52180</v>
      </c>
      <c r="J94" s="472" t="s">
        <v>513</v>
      </c>
      <c r="K94" s="472" t="s">
        <v>513</v>
      </c>
      <c r="L94" s="472">
        <v>194360</v>
      </c>
      <c r="M94" s="472">
        <v>194360</v>
      </c>
      <c r="N94" s="472">
        <v>181513</v>
      </c>
      <c r="O94" s="472">
        <v>12847</v>
      </c>
      <c r="P94" s="472" t="s">
        <v>513</v>
      </c>
      <c r="Q94" s="472" t="s">
        <v>513</v>
      </c>
      <c r="R94" s="472" t="s">
        <v>513</v>
      </c>
      <c r="S94" s="472" t="s">
        <v>513</v>
      </c>
      <c r="T94" s="472" t="s">
        <v>513</v>
      </c>
      <c r="U94" s="472" t="s">
        <v>513</v>
      </c>
      <c r="V94" s="472">
        <v>2073232</v>
      </c>
      <c r="W94" s="477" t="s">
        <v>83</v>
      </c>
    </row>
    <row r="95" spans="1:23" s="472" customFormat="1" ht="9.75" customHeight="1" x14ac:dyDescent="0.2">
      <c r="A95" s="859" t="s">
        <v>589</v>
      </c>
      <c r="B95" s="472">
        <v>167540</v>
      </c>
      <c r="C95" s="472">
        <v>123297</v>
      </c>
      <c r="D95" s="472">
        <v>44243</v>
      </c>
      <c r="E95" s="472" t="s">
        <v>513</v>
      </c>
      <c r="F95" s="472" t="s">
        <v>513</v>
      </c>
      <c r="G95" s="472" t="s">
        <v>513</v>
      </c>
      <c r="H95" s="472">
        <v>99106</v>
      </c>
      <c r="I95" s="472">
        <v>51405</v>
      </c>
      <c r="J95" s="472">
        <v>47701</v>
      </c>
      <c r="K95" s="472" t="s">
        <v>513</v>
      </c>
      <c r="L95" s="472">
        <v>327056</v>
      </c>
      <c r="M95" s="472">
        <v>327032</v>
      </c>
      <c r="N95" s="472">
        <v>220103</v>
      </c>
      <c r="O95" s="472">
        <v>106929</v>
      </c>
      <c r="P95" s="472" t="s">
        <v>513</v>
      </c>
      <c r="Q95" s="472" t="s">
        <v>513</v>
      </c>
      <c r="R95" s="472" t="s">
        <v>513</v>
      </c>
      <c r="S95" s="472" t="s">
        <v>513</v>
      </c>
      <c r="T95" s="472">
        <v>24</v>
      </c>
      <c r="U95" s="472">
        <v>24</v>
      </c>
      <c r="V95" s="472">
        <v>2020789</v>
      </c>
      <c r="W95" s="477" t="s">
        <v>84</v>
      </c>
    </row>
    <row r="96" spans="1:23" s="472" customFormat="1" ht="9.75" customHeight="1" x14ac:dyDescent="0.2">
      <c r="A96" s="859" t="s">
        <v>821</v>
      </c>
      <c r="B96" s="472">
        <v>96240</v>
      </c>
      <c r="C96" s="472">
        <v>51318</v>
      </c>
      <c r="D96" s="472">
        <v>44922</v>
      </c>
      <c r="E96" s="472" t="s">
        <v>513</v>
      </c>
      <c r="F96" s="472" t="s">
        <v>513</v>
      </c>
      <c r="G96" s="472" t="s">
        <v>513</v>
      </c>
      <c r="H96" s="472">
        <v>14891</v>
      </c>
      <c r="I96" s="472" t="s">
        <v>513</v>
      </c>
      <c r="J96" s="472">
        <v>14891</v>
      </c>
      <c r="K96" s="472" t="s">
        <v>513</v>
      </c>
      <c r="L96" s="472">
        <v>261673</v>
      </c>
      <c r="M96" s="472">
        <v>212316</v>
      </c>
      <c r="N96" s="472">
        <v>184246</v>
      </c>
      <c r="O96" s="472">
        <v>28070</v>
      </c>
      <c r="P96" s="472" t="s">
        <v>513</v>
      </c>
      <c r="Q96" s="472" t="s">
        <v>513</v>
      </c>
      <c r="R96" s="472" t="s">
        <v>513</v>
      </c>
      <c r="S96" s="472" t="s">
        <v>513</v>
      </c>
      <c r="T96" s="472">
        <v>49357</v>
      </c>
      <c r="U96" s="472">
        <v>49357</v>
      </c>
      <c r="V96" s="472">
        <v>2209532</v>
      </c>
      <c r="W96" s="477" t="s">
        <v>97</v>
      </c>
    </row>
    <row r="97" spans="1:23" s="472" customFormat="1" ht="9.75" customHeight="1" x14ac:dyDescent="0.2">
      <c r="A97" s="859" t="s">
        <v>590</v>
      </c>
      <c r="B97" s="472">
        <v>158222</v>
      </c>
      <c r="C97" s="472">
        <v>107629</v>
      </c>
      <c r="D97" s="472">
        <v>50593</v>
      </c>
      <c r="E97" s="472" t="s">
        <v>513</v>
      </c>
      <c r="F97" s="472" t="s">
        <v>513</v>
      </c>
      <c r="G97" s="472" t="s">
        <v>513</v>
      </c>
      <c r="H97" s="472">
        <v>68454</v>
      </c>
      <c r="I97" s="472">
        <v>19854</v>
      </c>
      <c r="J97" s="472">
        <v>48600</v>
      </c>
      <c r="K97" s="472" t="s">
        <v>513</v>
      </c>
      <c r="L97" s="472">
        <v>364917</v>
      </c>
      <c r="M97" s="472">
        <v>364894</v>
      </c>
      <c r="N97" s="472">
        <v>171277</v>
      </c>
      <c r="O97" s="472">
        <v>46599</v>
      </c>
      <c r="P97" s="472">
        <v>147018</v>
      </c>
      <c r="Q97" s="472" t="s">
        <v>513</v>
      </c>
      <c r="R97" s="472" t="s">
        <v>513</v>
      </c>
      <c r="S97" s="472" t="s">
        <v>513</v>
      </c>
      <c r="T97" s="472">
        <v>23</v>
      </c>
      <c r="U97" s="472">
        <v>23</v>
      </c>
      <c r="V97" s="472">
        <v>2256170</v>
      </c>
      <c r="W97" s="477" t="s">
        <v>98</v>
      </c>
    </row>
    <row r="98" spans="1:23" s="472" customFormat="1" ht="9.75" customHeight="1" x14ac:dyDescent="0.2">
      <c r="A98" s="859" t="s">
        <v>591</v>
      </c>
      <c r="B98" s="472">
        <v>100486</v>
      </c>
      <c r="C98" s="472">
        <v>32639</v>
      </c>
      <c r="D98" s="472">
        <v>26422</v>
      </c>
      <c r="E98" s="472">
        <v>41425</v>
      </c>
      <c r="F98" s="472" t="s">
        <v>513</v>
      </c>
      <c r="G98" s="472" t="s">
        <v>513</v>
      </c>
      <c r="H98" s="472">
        <v>129401</v>
      </c>
      <c r="I98" s="472">
        <v>83051</v>
      </c>
      <c r="J98" s="472">
        <v>46350</v>
      </c>
      <c r="K98" s="472" t="s">
        <v>513</v>
      </c>
      <c r="L98" s="472">
        <v>446206</v>
      </c>
      <c r="M98" s="472">
        <v>446206</v>
      </c>
      <c r="N98" s="472">
        <v>258052</v>
      </c>
      <c r="O98" s="472">
        <v>142047</v>
      </c>
      <c r="P98" s="472">
        <v>46107</v>
      </c>
      <c r="Q98" s="472" t="s">
        <v>513</v>
      </c>
      <c r="R98" s="472" t="s">
        <v>513</v>
      </c>
      <c r="S98" s="472" t="s">
        <v>513</v>
      </c>
      <c r="T98" s="472" t="s">
        <v>513</v>
      </c>
      <c r="U98" s="472" t="s">
        <v>513</v>
      </c>
      <c r="V98" s="472">
        <v>2353886</v>
      </c>
      <c r="W98" s="477" t="s">
        <v>99</v>
      </c>
    </row>
    <row r="99" spans="1:23" s="472" customFormat="1" ht="9.75" customHeight="1" x14ac:dyDescent="0.2">
      <c r="A99" s="859" t="s">
        <v>592</v>
      </c>
      <c r="B99" s="472">
        <v>113819</v>
      </c>
      <c r="C99" s="472">
        <v>38213</v>
      </c>
      <c r="D99" s="472">
        <v>75606</v>
      </c>
      <c r="E99" s="472" t="s">
        <v>513</v>
      </c>
      <c r="F99" s="472" t="s">
        <v>513</v>
      </c>
      <c r="G99" s="472" t="s">
        <v>513</v>
      </c>
      <c r="H99" s="472">
        <v>135500</v>
      </c>
      <c r="I99" s="472">
        <v>79235</v>
      </c>
      <c r="J99" s="472">
        <v>56265</v>
      </c>
      <c r="K99" s="472" t="s">
        <v>513</v>
      </c>
      <c r="L99" s="472">
        <v>422654</v>
      </c>
      <c r="M99" s="472">
        <v>422654</v>
      </c>
      <c r="N99" s="472">
        <v>328150</v>
      </c>
      <c r="O99" s="472">
        <v>46521</v>
      </c>
      <c r="P99" s="472" t="s">
        <v>513</v>
      </c>
      <c r="Q99" s="472">
        <v>47983</v>
      </c>
      <c r="R99" s="472" t="s">
        <v>513</v>
      </c>
      <c r="S99" s="472" t="s">
        <v>513</v>
      </c>
      <c r="T99" s="472" t="s">
        <v>513</v>
      </c>
      <c r="U99" s="472" t="s">
        <v>513</v>
      </c>
      <c r="V99" s="472">
        <v>2834891</v>
      </c>
      <c r="W99" s="477" t="s">
        <v>100</v>
      </c>
    </row>
    <row r="100" spans="1:23" s="472" customFormat="1" ht="9.75" customHeight="1" x14ac:dyDescent="0.2">
      <c r="A100" s="859" t="s">
        <v>593</v>
      </c>
      <c r="B100" s="472" t="s">
        <v>513</v>
      </c>
      <c r="C100" s="472" t="s">
        <v>513</v>
      </c>
      <c r="D100" s="472" t="s">
        <v>513</v>
      </c>
      <c r="E100" s="472" t="s">
        <v>513</v>
      </c>
      <c r="F100" s="472" t="s">
        <v>513</v>
      </c>
      <c r="G100" s="472" t="s">
        <v>513</v>
      </c>
      <c r="H100" s="472">
        <v>168043</v>
      </c>
      <c r="I100" s="472">
        <v>148657</v>
      </c>
      <c r="J100" s="472">
        <v>19386</v>
      </c>
      <c r="K100" s="472" t="s">
        <v>513</v>
      </c>
      <c r="L100" s="472">
        <v>183151</v>
      </c>
      <c r="M100" s="472">
        <v>183128</v>
      </c>
      <c r="N100" s="472">
        <v>183128</v>
      </c>
      <c r="O100" s="472" t="s">
        <v>513</v>
      </c>
      <c r="P100" s="472" t="s">
        <v>513</v>
      </c>
      <c r="Q100" s="472" t="s">
        <v>513</v>
      </c>
      <c r="R100" s="472" t="s">
        <v>513</v>
      </c>
      <c r="S100" s="472" t="s">
        <v>513</v>
      </c>
      <c r="T100" s="472">
        <v>23</v>
      </c>
      <c r="U100" s="472">
        <v>23</v>
      </c>
      <c r="V100" s="472">
        <v>2200798</v>
      </c>
      <c r="W100" s="477" t="s">
        <v>101</v>
      </c>
    </row>
    <row r="101" spans="1:23" s="472" customFormat="1" ht="9.75" customHeight="1" x14ac:dyDescent="0.2">
      <c r="A101" s="859" t="s">
        <v>594</v>
      </c>
      <c r="B101" s="472">
        <v>72400</v>
      </c>
      <c r="C101" s="472" t="s">
        <v>513</v>
      </c>
      <c r="D101" s="472">
        <v>72400</v>
      </c>
      <c r="E101" s="472" t="s">
        <v>513</v>
      </c>
      <c r="F101" s="472" t="s">
        <v>513</v>
      </c>
      <c r="G101" s="472" t="s">
        <v>513</v>
      </c>
      <c r="H101" s="472" t="s">
        <v>513</v>
      </c>
      <c r="I101" s="472" t="s">
        <v>513</v>
      </c>
      <c r="J101" s="472" t="s">
        <v>513</v>
      </c>
      <c r="K101" s="472" t="s">
        <v>513</v>
      </c>
      <c r="L101" s="472">
        <v>199531</v>
      </c>
      <c r="M101" s="472">
        <v>199531</v>
      </c>
      <c r="N101" s="472">
        <v>199531</v>
      </c>
      <c r="O101" s="472" t="s">
        <v>513</v>
      </c>
      <c r="P101" s="472" t="s">
        <v>513</v>
      </c>
      <c r="Q101" s="472" t="s">
        <v>513</v>
      </c>
      <c r="R101" s="472" t="s">
        <v>513</v>
      </c>
      <c r="S101" s="472" t="s">
        <v>513</v>
      </c>
      <c r="T101" s="472" t="s">
        <v>513</v>
      </c>
      <c r="U101" s="472" t="s">
        <v>513</v>
      </c>
      <c r="V101" s="472">
        <v>2333244</v>
      </c>
      <c r="W101" s="477" t="s">
        <v>85</v>
      </c>
    </row>
    <row r="102" spans="1:23" s="472" customFormat="1" ht="9.75" customHeight="1" x14ac:dyDescent="0.2">
      <c r="A102" s="859" t="s">
        <v>595</v>
      </c>
      <c r="B102" s="472">
        <v>111219</v>
      </c>
      <c r="C102" s="472">
        <v>45286</v>
      </c>
      <c r="D102" s="472">
        <v>65933</v>
      </c>
      <c r="E102" s="472" t="s">
        <v>513</v>
      </c>
      <c r="F102" s="472" t="s">
        <v>513</v>
      </c>
      <c r="G102" s="472" t="s">
        <v>513</v>
      </c>
      <c r="H102" s="472">
        <v>82204</v>
      </c>
      <c r="I102" s="472">
        <v>52992</v>
      </c>
      <c r="J102" s="472">
        <v>29212</v>
      </c>
      <c r="K102" s="472" t="s">
        <v>513</v>
      </c>
      <c r="L102" s="472">
        <v>175640</v>
      </c>
      <c r="M102" s="472">
        <v>175617</v>
      </c>
      <c r="N102" s="472">
        <v>175617</v>
      </c>
      <c r="O102" s="472" t="s">
        <v>513</v>
      </c>
      <c r="P102" s="472" t="s">
        <v>513</v>
      </c>
      <c r="Q102" s="472" t="s">
        <v>513</v>
      </c>
      <c r="R102" s="472" t="s">
        <v>513</v>
      </c>
      <c r="S102" s="472" t="s">
        <v>513</v>
      </c>
      <c r="T102" s="472">
        <v>23</v>
      </c>
      <c r="U102" s="472">
        <v>23</v>
      </c>
      <c r="V102" s="472">
        <v>2679530</v>
      </c>
      <c r="W102" s="477" t="s">
        <v>86</v>
      </c>
    </row>
    <row r="103" spans="1:23" s="472" customFormat="1" ht="9.75" customHeight="1" x14ac:dyDescent="0.2">
      <c r="A103" s="859" t="s">
        <v>596</v>
      </c>
      <c r="B103" s="472" t="s">
        <v>513</v>
      </c>
      <c r="C103" s="472" t="s">
        <v>513</v>
      </c>
      <c r="D103" s="472" t="s">
        <v>513</v>
      </c>
      <c r="E103" s="472" t="s">
        <v>513</v>
      </c>
      <c r="F103" s="472" t="s">
        <v>513</v>
      </c>
      <c r="G103" s="472" t="s">
        <v>513</v>
      </c>
      <c r="H103" s="472">
        <v>108263</v>
      </c>
      <c r="I103" s="472" t="s">
        <v>513</v>
      </c>
      <c r="J103" s="472">
        <v>108263</v>
      </c>
      <c r="K103" s="472" t="s">
        <v>513</v>
      </c>
      <c r="L103" s="472">
        <v>198956</v>
      </c>
      <c r="M103" s="472">
        <v>198956</v>
      </c>
      <c r="N103" s="472">
        <v>192097</v>
      </c>
      <c r="O103" s="472">
        <v>6859</v>
      </c>
      <c r="P103" s="472" t="s">
        <v>513</v>
      </c>
      <c r="Q103" s="472" t="s">
        <v>513</v>
      </c>
      <c r="R103" s="472" t="s">
        <v>513</v>
      </c>
      <c r="S103" s="472" t="s">
        <v>513</v>
      </c>
      <c r="T103" s="472" t="s">
        <v>513</v>
      </c>
      <c r="U103" s="472" t="s">
        <v>513</v>
      </c>
      <c r="V103" s="472">
        <v>2502254</v>
      </c>
      <c r="W103" s="477" t="s">
        <v>87</v>
      </c>
    </row>
    <row r="104" spans="1:23" s="472" customFormat="1" ht="9.75" customHeight="1" x14ac:dyDescent="0.2">
      <c r="A104" s="859" t="s">
        <v>822</v>
      </c>
      <c r="B104" s="472">
        <v>49371</v>
      </c>
      <c r="C104" s="472">
        <v>49371</v>
      </c>
      <c r="D104" s="472" t="s">
        <v>513</v>
      </c>
      <c r="E104" s="472" t="s">
        <v>513</v>
      </c>
      <c r="F104" s="472" t="s">
        <v>513</v>
      </c>
      <c r="G104" s="472" t="s">
        <v>513</v>
      </c>
      <c r="H104" s="472">
        <v>147039</v>
      </c>
      <c r="I104" s="472">
        <v>104379</v>
      </c>
      <c r="J104" s="472">
        <v>42660</v>
      </c>
      <c r="K104" s="472" t="s">
        <v>513</v>
      </c>
      <c r="L104" s="472">
        <v>106852</v>
      </c>
      <c r="M104" s="472">
        <v>106852</v>
      </c>
      <c r="N104" s="472">
        <v>63437</v>
      </c>
      <c r="O104" s="472">
        <v>43415</v>
      </c>
      <c r="P104" s="472" t="s">
        <v>513</v>
      </c>
      <c r="Q104" s="472" t="s">
        <v>513</v>
      </c>
      <c r="R104" s="472" t="s">
        <v>513</v>
      </c>
      <c r="S104" s="472" t="s">
        <v>513</v>
      </c>
      <c r="T104" s="472" t="s">
        <v>513</v>
      </c>
      <c r="U104" s="472" t="s">
        <v>513</v>
      </c>
      <c r="V104" s="472">
        <v>2277501</v>
      </c>
      <c r="W104" s="477" t="s">
        <v>823</v>
      </c>
    </row>
    <row r="105" spans="1:23" s="472" customFormat="1" ht="9.75" customHeight="1" x14ac:dyDescent="0.2">
      <c r="A105" s="859" t="s">
        <v>588</v>
      </c>
      <c r="B105" s="472">
        <v>116453</v>
      </c>
      <c r="C105" s="472">
        <v>116453</v>
      </c>
      <c r="D105" s="472" t="s">
        <v>513</v>
      </c>
      <c r="E105" s="472" t="s">
        <v>513</v>
      </c>
      <c r="F105" s="472" t="s">
        <v>513</v>
      </c>
      <c r="G105" s="472" t="s">
        <v>513</v>
      </c>
      <c r="H105" s="472">
        <v>30051</v>
      </c>
      <c r="I105" s="472" t="s">
        <v>513</v>
      </c>
      <c r="J105" s="472">
        <v>30051</v>
      </c>
      <c r="K105" s="472" t="s">
        <v>513</v>
      </c>
      <c r="L105" s="472">
        <v>151103</v>
      </c>
      <c r="M105" s="472">
        <v>122079</v>
      </c>
      <c r="N105" s="472">
        <v>115119</v>
      </c>
      <c r="O105" s="472">
        <v>6960</v>
      </c>
      <c r="P105" s="472" t="s">
        <v>513</v>
      </c>
      <c r="Q105" s="472" t="s">
        <v>513</v>
      </c>
      <c r="R105" s="472" t="s">
        <v>513</v>
      </c>
      <c r="S105" s="472" t="s">
        <v>513</v>
      </c>
      <c r="T105" s="472">
        <v>29024</v>
      </c>
      <c r="U105" s="472">
        <v>29024</v>
      </c>
      <c r="V105" s="472">
        <v>2473265</v>
      </c>
      <c r="W105" s="477" t="s">
        <v>82</v>
      </c>
    </row>
    <row r="106" spans="1:23" s="472" customFormat="1" ht="9.75" customHeight="1" x14ac:dyDescent="0.2">
      <c r="A106" s="860" t="s">
        <v>599</v>
      </c>
      <c r="B106" s="476" t="s">
        <v>513</v>
      </c>
      <c r="C106" s="475" t="s">
        <v>513</v>
      </c>
      <c r="D106" s="475" t="s">
        <v>513</v>
      </c>
      <c r="E106" s="475" t="s">
        <v>513</v>
      </c>
      <c r="F106" s="475" t="s">
        <v>513</v>
      </c>
      <c r="G106" s="475" t="s">
        <v>513</v>
      </c>
      <c r="H106" s="475">
        <v>144825</v>
      </c>
      <c r="I106" s="475">
        <v>99333</v>
      </c>
      <c r="J106" s="475">
        <v>45492</v>
      </c>
      <c r="K106" s="475" t="s">
        <v>513</v>
      </c>
      <c r="L106" s="475">
        <v>175953</v>
      </c>
      <c r="M106" s="475">
        <v>175953</v>
      </c>
      <c r="N106" s="475">
        <v>139861</v>
      </c>
      <c r="O106" s="475">
        <v>36092</v>
      </c>
      <c r="P106" s="475" t="s">
        <v>513</v>
      </c>
      <c r="Q106" s="475" t="s">
        <v>513</v>
      </c>
      <c r="R106" s="475" t="s">
        <v>513</v>
      </c>
      <c r="S106" s="475" t="s">
        <v>513</v>
      </c>
      <c r="T106" s="475" t="s">
        <v>513</v>
      </c>
      <c r="U106" s="475" t="s">
        <v>513</v>
      </c>
      <c r="V106" s="475">
        <v>2710979</v>
      </c>
      <c r="W106" s="473" t="s">
        <v>83</v>
      </c>
    </row>
    <row r="107" spans="1:23" ht="12" customHeight="1" x14ac:dyDescent="0.25"/>
    <row r="108" spans="1:23" ht="12" customHeight="1" x14ac:dyDescent="0.25"/>
    <row r="109" spans="1:23" ht="12" customHeight="1" x14ac:dyDescent="0.25">
      <c r="K109" s="487" t="s">
        <v>102</v>
      </c>
    </row>
    <row r="110" spans="1:23" s="483" customFormat="1" ht="21" customHeight="1" x14ac:dyDescent="0.25">
      <c r="A110" s="1084" t="s">
        <v>205</v>
      </c>
      <c r="B110" s="486" t="s">
        <v>358</v>
      </c>
      <c r="C110" s="485"/>
      <c r="D110" s="485"/>
      <c r="E110" s="485"/>
      <c r="F110" s="485"/>
      <c r="G110" s="485"/>
      <c r="H110" s="485"/>
      <c r="I110" s="485"/>
      <c r="J110" s="485"/>
      <c r="K110" s="485"/>
      <c r="L110" s="485"/>
      <c r="M110" s="485"/>
      <c r="N110" s="485"/>
      <c r="O110" s="485"/>
      <c r="P110" s="485"/>
      <c r="Q110" s="485"/>
      <c r="R110" s="485"/>
      <c r="S110" s="485"/>
      <c r="T110" s="485"/>
      <c r="U110" s="485"/>
      <c r="V110" s="485"/>
      <c r="W110" s="1087" t="s">
        <v>88</v>
      </c>
    </row>
    <row r="111" spans="1:23" s="483" customFormat="1" ht="21" customHeight="1" x14ac:dyDescent="0.25">
      <c r="A111" s="1085"/>
      <c r="B111" s="879" t="s">
        <v>316</v>
      </c>
      <c r="C111" s="485"/>
      <c r="D111" s="485"/>
      <c r="E111" s="485"/>
      <c r="F111" s="485"/>
      <c r="G111" s="485"/>
      <c r="H111" s="485"/>
      <c r="I111" s="485"/>
      <c r="J111" s="485"/>
      <c r="K111" s="485"/>
      <c r="L111" s="485"/>
      <c r="M111" s="485"/>
      <c r="N111" s="485"/>
      <c r="O111" s="485"/>
      <c r="P111" s="485"/>
      <c r="Q111" s="485"/>
      <c r="R111" s="485"/>
      <c r="S111" s="485"/>
      <c r="T111" s="485"/>
      <c r="U111" s="485"/>
      <c r="V111" s="485"/>
      <c r="W111" s="1088"/>
    </row>
    <row r="112" spans="1:23" s="483" customFormat="1" ht="52.5" customHeight="1" x14ac:dyDescent="0.25">
      <c r="A112" s="1086"/>
      <c r="B112" s="881" t="s">
        <v>706</v>
      </c>
      <c r="C112" s="484" t="s">
        <v>305</v>
      </c>
      <c r="D112" s="484" t="s">
        <v>1169</v>
      </c>
      <c r="E112" s="484" t="s">
        <v>327</v>
      </c>
      <c r="F112" s="484" t="s">
        <v>336</v>
      </c>
      <c r="G112" s="484" t="s">
        <v>335</v>
      </c>
      <c r="H112" s="484" t="s">
        <v>304</v>
      </c>
      <c r="I112" s="484" t="s">
        <v>303</v>
      </c>
      <c r="J112" s="484" t="s">
        <v>302</v>
      </c>
      <c r="K112" s="484" t="s">
        <v>368</v>
      </c>
      <c r="L112" s="484" t="s">
        <v>301</v>
      </c>
      <c r="M112" s="484" t="s">
        <v>340</v>
      </c>
      <c r="N112" s="484" t="s">
        <v>367</v>
      </c>
      <c r="O112" s="484" t="s">
        <v>366</v>
      </c>
      <c r="P112" s="484" t="s">
        <v>314</v>
      </c>
      <c r="Q112" s="484" t="s">
        <v>1170</v>
      </c>
      <c r="R112" s="484" t="s">
        <v>313</v>
      </c>
      <c r="S112" s="484" t="s">
        <v>312</v>
      </c>
      <c r="T112" s="484" t="s">
        <v>311</v>
      </c>
      <c r="U112" s="484" t="s">
        <v>300</v>
      </c>
      <c r="V112" s="488" t="s">
        <v>299</v>
      </c>
      <c r="W112" s="1089"/>
    </row>
    <row r="113" spans="1:23" s="472" customFormat="1" ht="9.75" customHeight="1" x14ac:dyDescent="0.2">
      <c r="A113" s="858" t="s">
        <v>811</v>
      </c>
      <c r="B113" s="482">
        <v>21226504</v>
      </c>
      <c r="C113" s="481">
        <v>3717527</v>
      </c>
      <c r="D113" s="481" t="s">
        <v>513</v>
      </c>
      <c r="E113" s="481" t="s">
        <v>513</v>
      </c>
      <c r="F113" s="481" t="s">
        <v>513</v>
      </c>
      <c r="G113" s="481">
        <v>128692</v>
      </c>
      <c r="H113" s="481">
        <v>125170</v>
      </c>
      <c r="I113" s="481">
        <v>217057</v>
      </c>
      <c r="J113" s="481" t="s">
        <v>513</v>
      </c>
      <c r="K113" s="481" t="s">
        <v>513</v>
      </c>
      <c r="L113" s="481">
        <v>238837</v>
      </c>
      <c r="M113" s="481">
        <v>2707068</v>
      </c>
      <c r="N113" s="481">
        <v>102727</v>
      </c>
      <c r="O113" s="481" t="s">
        <v>513</v>
      </c>
      <c r="P113" s="481">
        <v>46124</v>
      </c>
      <c r="Q113" s="481" t="s">
        <v>513</v>
      </c>
      <c r="R113" s="481">
        <v>878946</v>
      </c>
      <c r="S113" s="481">
        <v>1637104</v>
      </c>
      <c r="T113" s="481">
        <v>2290665</v>
      </c>
      <c r="U113" s="481">
        <v>4486791</v>
      </c>
      <c r="V113" s="481">
        <v>15649</v>
      </c>
      <c r="W113" s="479" t="s">
        <v>208</v>
      </c>
    </row>
    <row r="114" spans="1:23" s="472" customFormat="1" ht="9.75" customHeight="1" x14ac:dyDescent="0.2">
      <c r="A114" s="859" t="s">
        <v>581</v>
      </c>
      <c r="B114" s="472">
        <v>23283726</v>
      </c>
      <c r="C114" s="472">
        <v>2934367</v>
      </c>
      <c r="D114" s="472">
        <v>19993</v>
      </c>
      <c r="E114" s="472" t="s">
        <v>513</v>
      </c>
      <c r="F114" s="472" t="s">
        <v>513</v>
      </c>
      <c r="G114" s="472">
        <v>238876</v>
      </c>
      <c r="H114" s="472">
        <v>34539</v>
      </c>
      <c r="I114" s="472">
        <v>190984</v>
      </c>
      <c r="J114" s="472" t="s">
        <v>513</v>
      </c>
      <c r="K114" s="472" t="s">
        <v>513</v>
      </c>
      <c r="L114" s="472">
        <v>153942</v>
      </c>
      <c r="M114" s="472">
        <v>3566930</v>
      </c>
      <c r="N114" s="472">
        <v>151822</v>
      </c>
      <c r="O114" s="472" t="s">
        <v>513</v>
      </c>
      <c r="P114" s="472">
        <v>47297</v>
      </c>
      <c r="Q114" s="472" t="s">
        <v>513</v>
      </c>
      <c r="R114" s="472">
        <v>922658</v>
      </c>
      <c r="S114" s="472">
        <v>2433902</v>
      </c>
      <c r="T114" s="472">
        <v>2981165</v>
      </c>
      <c r="U114" s="472">
        <v>4391097</v>
      </c>
      <c r="V114" s="472" t="s">
        <v>513</v>
      </c>
      <c r="W114" s="477" t="s">
        <v>492</v>
      </c>
    </row>
    <row r="115" spans="1:23" s="472" customFormat="1" ht="9.75" customHeight="1" x14ac:dyDescent="0.2">
      <c r="A115" s="859" t="s">
        <v>602</v>
      </c>
      <c r="B115" s="472">
        <v>23018009</v>
      </c>
      <c r="C115" s="472">
        <v>3574650</v>
      </c>
      <c r="D115" s="472">
        <v>27613</v>
      </c>
      <c r="E115" s="472" t="s">
        <v>513</v>
      </c>
      <c r="F115" s="472" t="s">
        <v>513</v>
      </c>
      <c r="G115" s="472">
        <v>232099</v>
      </c>
      <c r="H115" s="472">
        <v>39954</v>
      </c>
      <c r="I115" s="472">
        <v>65620</v>
      </c>
      <c r="J115" s="472" t="s">
        <v>513</v>
      </c>
      <c r="K115" s="472" t="s">
        <v>513</v>
      </c>
      <c r="L115" s="472">
        <v>18701</v>
      </c>
      <c r="M115" s="472">
        <v>1877785</v>
      </c>
      <c r="N115" s="472">
        <v>75598</v>
      </c>
      <c r="O115" s="472" t="s">
        <v>513</v>
      </c>
      <c r="P115" s="472" t="s">
        <v>513</v>
      </c>
      <c r="Q115" s="472" t="s">
        <v>513</v>
      </c>
      <c r="R115" s="472">
        <v>1382832</v>
      </c>
      <c r="S115" s="472">
        <v>1904538</v>
      </c>
      <c r="T115" s="472">
        <v>1982056</v>
      </c>
      <c r="U115" s="472">
        <v>5729861</v>
      </c>
      <c r="V115" s="472" t="s">
        <v>513</v>
      </c>
      <c r="W115" s="477" t="s">
        <v>518</v>
      </c>
    </row>
    <row r="116" spans="1:23" s="472" customFormat="1" ht="9.75" customHeight="1" x14ac:dyDescent="0.2">
      <c r="A116" s="859" t="s">
        <v>582</v>
      </c>
      <c r="B116" s="472">
        <v>20078695</v>
      </c>
      <c r="C116" s="472">
        <v>3372253</v>
      </c>
      <c r="D116" s="472" t="s">
        <v>513</v>
      </c>
      <c r="E116" s="472">
        <v>251122</v>
      </c>
      <c r="F116" s="472" t="s">
        <v>513</v>
      </c>
      <c r="G116" s="472">
        <v>195369</v>
      </c>
      <c r="H116" s="472">
        <v>82406</v>
      </c>
      <c r="I116" s="472">
        <v>208071</v>
      </c>
      <c r="J116" s="472" t="s">
        <v>513</v>
      </c>
      <c r="K116" s="472" t="s">
        <v>513</v>
      </c>
      <c r="L116" s="472">
        <v>15768</v>
      </c>
      <c r="M116" s="472">
        <v>1423988</v>
      </c>
      <c r="N116" s="472">
        <v>20107</v>
      </c>
      <c r="O116" s="472" t="s">
        <v>513</v>
      </c>
      <c r="P116" s="472" t="s">
        <v>513</v>
      </c>
      <c r="Q116" s="472" t="s">
        <v>513</v>
      </c>
      <c r="R116" s="472">
        <v>973185</v>
      </c>
      <c r="S116" s="472">
        <v>1759035</v>
      </c>
      <c r="T116" s="472">
        <v>1671365</v>
      </c>
      <c r="U116" s="472">
        <v>4840238</v>
      </c>
      <c r="V116" s="472" t="s">
        <v>513</v>
      </c>
      <c r="W116" s="477" t="s">
        <v>583</v>
      </c>
    </row>
    <row r="117" spans="1:23" s="472" customFormat="1" ht="9.75" customHeight="1" x14ac:dyDescent="0.2">
      <c r="A117" s="859" t="s">
        <v>813</v>
      </c>
      <c r="B117" s="472">
        <v>20364650</v>
      </c>
      <c r="C117" s="472">
        <v>2905201</v>
      </c>
      <c r="D117" s="472" t="s">
        <v>513</v>
      </c>
      <c r="E117" s="472">
        <v>82439</v>
      </c>
      <c r="F117" s="472">
        <v>26763</v>
      </c>
      <c r="G117" s="472">
        <v>91836</v>
      </c>
      <c r="H117" s="472">
        <v>94780</v>
      </c>
      <c r="I117" s="472">
        <v>326247</v>
      </c>
      <c r="J117" s="472">
        <v>122549</v>
      </c>
      <c r="K117" s="472">
        <v>21661</v>
      </c>
      <c r="L117" s="472" t="s">
        <v>513</v>
      </c>
      <c r="M117" s="472">
        <v>1882304</v>
      </c>
      <c r="N117" s="472">
        <v>14825</v>
      </c>
      <c r="O117" s="472">
        <v>30593</v>
      </c>
      <c r="P117" s="472" t="s">
        <v>513</v>
      </c>
      <c r="Q117" s="472">
        <v>91803</v>
      </c>
      <c r="R117" s="472">
        <v>939424</v>
      </c>
      <c r="S117" s="472">
        <v>1222091</v>
      </c>
      <c r="T117" s="472">
        <v>2044535</v>
      </c>
      <c r="U117" s="472">
        <v>5859243</v>
      </c>
      <c r="V117" s="472">
        <v>31678</v>
      </c>
      <c r="W117" s="477" t="s">
        <v>814</v>
      </c>
    </row>
    <row r="118" spans="1:23" s="472" customFormat="1" ht="6.75" customHeight="1" x14ac:dyDescent="0.2">
      <c r="A118" s="859"/>
      <c r="W118" s="477"/>
    </row>
    <row r="119" spans="1:23" s="472" customFormat="1" ht="9.75" customHeight="1" x14ac:dyDescent="0.2">
      <c r="A119" s="859" t="s">
        <v>815</v>
      </c>
      <c r="B119" s="472">
        <v>20287694</v>
      </c>
      <c r="C119" s="472">
        <v>3607098</v>
      </c>
      <c r="D119" s="472" t="s">
        <v>513</v>
      </c>
      <c r="E119" s="472">
        <v>333561</v>
      </c>
      <c r="F119" s="472">
        <v>26763</v>
      </c>
      <c r="G119" s="472">
        <v>195369</v>
      </c>
      <c r="H119" s="472">
        <v>89775</v>
      </c>
      <c r="I119" s="472">
        <v>221699</v>
      </c>
      <c r="J119" s="472" t="s">
        <v>513</v>
      </c>
      <c r="K119" s="472" t="s">
        <v>513</v>
      </c>
      <c r="L119" s="472">
        <v>15768</v>
      </c>
      <c r="M119" s="472">
        <v>1841461</v>
      </c>
      <c r="N119" s="472">
        <v>34932</v>
      </c>
      <c r="O119" s="472">
        <v>8772</v>
      </c>
      <c r="P119" s="472" t="s">
        <v>513</v>
      </c>
      <c r="Q119" s="472" t="s">
        <v>513</v>
      </c>
      <c r="R119" s="472">
        <v>829761</v>
      </c>
      <c r="S119" s="472">
        <v>1500624</v>
      </c>
      <c r="T119" s="472">
        <v>1581193</v>
      </c>
      <c r="U119" s="472">
        <v>5037686</v>
      </c>
      <c r="V119" s="472" t="s">
        <v>513</v>
      </c>
      <c r="W119" s="477" t="s">
        <v>584</v>
      </c>
    </row>
    <row r="120" spans="1:23" s="472" customFormat="1" ht="9.75" customHeight="1" x14ac:dyDescent="0.2">
      <c r="A120" s="859" t="s">
        <v>813</v>
      </c>
      <c r="B120" s="472">
        <v>20839503</v>
      </c>
      <c r="C120" s="472">
        <v>2737170</v>
      </c>
      <c r="D120" s="472" t="s">
        <v>513</v>
      </c>
      <c r="E120" s="472" t="s">
        <v>513</v>
      </c>
      <c r="F120" s="472" t="s">
        <v>513</v>
      </c>
      <c r="G120" s="472">
        <v>136608</v>
      </c>
      <c r="H120" s="472">
        <v>87793</v>
      </c>
      <c r="I120" s="472">
        <v>332747</v>
      </c>
      <c r="J120" s="472">
        <v>216879</v>
      </c>
      <c r="K120" s="472">
        <v>21661</v>
      </c>
      <c r="L120" s="472" t="s">
        <v>513</v>
      </c>
      <c r="M120" s="472">
        <v>1564394</v>
      </c>
      <c r="N120" s="472" t="s">
        <v>513</v>
      </c>
      <c r="O120" s="472">
        <v>21821</v>
      </c>
      <c r="P120" s="472" t="s">
        <v>513</v>
      </c>
      <c r="Q120" s="472">
        <v>91803</v>
      </c>
      <c r="R120" s="472">
        <v>1270160</v>
      </c>
      <c r="S120" s="472">
        <v>1456094</v>
      </c>
      <c r="T120" s="472">
        <v>2193662</v>
      </c>
      <c r="U120" s="472">
        <v>5938276</v>
      </c>
      <c r="V120" s="472">
        <v>31678</v>
      </c>
      <c r="W120" s="477" t="s">
        <v>816</v>
      </c>
    </row>
    <row r="121" spans="1:23" s="472" customFormat="1" ht="6.75" customHeight="1" x14ac:dyDescent="0.2">
      <c r="A121" s="859"/>
      <c r="W121" s="477"/>
    </row>
    <row r="122" spans="1:23" s="472" customFormat="1" ht="9.75" customHeight="1" x14ac:dyDescent="0.2">
      <c r="A122" s="859" t="s">
        <v>817</v>
      </c>
      <c r="B122" s="472">
        <v>4734966</v>
      </c>
      <c r="C122" s="472">
        <v>784239</v>
      </c>
      <c r="D122" s="472" t="s">
        <v>513</v>
      </c>
      <c r="E122" s="472">
        <v>82439</v>
      </c>
      <c r="F122" s="472">
        <v>26763</v>
      </c>
      <c r="G122" s="472" t="s">
        <v>513</v>
      </c>
      <c r="H122" s="472">
        <v>47314</v>
      </c>
      <c r="I122" s="472">
        <v>72219</v>
      </c>
      <c r="J122" s="472" t="s">
        <v>513</v>
      </c>
      <c r="K122" s="472" t="s">
        <v>513</v>
      </c>
      <c r="L122" s="472" t="s">
        <v>513</v>
      </c>
      <c r="M122" s="472">
        <v>767632</v>
      </c>
      <c r="N122" s="472">
        <v>14825</v>
      </c>
      <c r="O122" s="472">
        <v>8772</v>
      </c>
      <c r="P122" s="472" t="s">
        <v>513</v>
      </c>
      <c r="Q122" s="472" t="s">
        <v>513</v>
      </c>
      <c r="R122" s="472">
        <v>169973</v>
      </c>
      <c r="S122" s="472">
        <v>81529</v>
      </c>
      <c r="T122" s="472">
        <v>287935</v>
      </c>
      <c r="U122" s="472">
        <v>1421841</v>
      </c>
      <c r="V122" s="472" t="s">
        <v>513</v>
      </c>
      <c r="W122" s="477" t="s">
        <v>587</v>
      </c>
    </row>
    <row r="123" spans="1:23" s="472" customFormat="1" ht="9.75" customHeight="1" x14ac:dyDescent="0.2">
      <c r="A123" s="859" t="s">
        <v>585</v>
      </c>
      <c r="B123" s="472">
        <v>4418822</v>
      </c>
      <c r="C123" s="472">
        <v>698142</v>
      </c>
      <c r="D123" s="472" t="s">
        <v>513</v>
      </c>
      <c r="E123" s="472" t="s">
        <v>513</v>
      </c>
      <c r="F123" s="472" t="s">
        <v>513</v>
      </c>
      <c r="G123" s="472" t="s">
        <v>513</v>
      </c>
      <c r="H123" s="472" t="s">
        <v>513</v>
      </c>
      <c r="I123" s="472">
        <v>54262</v>
      </c>
      <c r="J123" s="472" t="s">
        <v>513</v>
      </c>
      <c r="K123" s="472">
        <v>21661</v>
      </c>
      <c r="L123" s="472" t="s">
        <v>513</v>
      </c>
      <c r="M123" s="472">
        <v>411319</v>
      </c>
      <c r="N123" s="472" t="s">
        <v>513</v>
      </c>
      <c r="O123" s="472" t="s">
        <v>513</v>
      </c>
      <c r="P123" s="472" t="s">
        <v>513</v>
      </c>
      <c r="Q123" s="472">
        <v>39252</v>
      </c>
      <c r="R123" s="472">
        <v>236884</v>
      </c>
      <c r="S123" s="472">
        <v>187556</v>
      </c>
      <c r="T123" s="472">
        <v>817406</v>
      </c>
      <c r="U123" s="472">
        <v>1380440</v>
      </c>
      <c r="V123" s="472" t="s">
        <v>513</v>
      </c>
      <c r="W123" s="477" t="s">
        <v>94</v>
      </c>
    </row>
    <row r="124" spans="1:23" s="472" customFormat="1" ht="9.75" customHeight="1" x14ac:dyDescent="0.2">
      <c r="A124" s="859" t="s">
        <v>818</v>
      </c>
      <c r="B124" s="472">
        <v>5545656</v>
      </c>
      <c r="C124" s="472">
        <v>767859</v>
      </c>
      <c r="D124" s="472" t="s">
        <v>513</v>
      </c>
      <c r="E124" s="472" t="s">
        <v>513</v>
      </c>
      <c r="F124" s="472" t="s">
        <v>513</v>
      </c>
      <c r="G124" s="472">
        <v>47009</v>
      </c>
      <c r="H124" s="472" t="s">
        <v>513</v>
      </c>
      <c r="I124" s="472">
        <v>91822</v>
      </c>
      <c r="J124" s="472">
        <v>122549</v>
      </c>
      <c r="K124" s="472" t="s">
        <v>513</v>
      </c>
      <c r="L124" s="472" t="s">
        <v>513</v>
      </c>
      <c r="M124" s="472">
        <v>421353</v>
      </c>
      <c r="N124" s="472" t="s">
        <v>513</v>
      </c>
      <c r="O124" s="472" t="s">
        <v>513</v>
      </c>
      <c r="P124" s="472" t="s">
        <v>513</v>
      </c>
      <c r="Q124" s="472">
        <v>52551</v>
      </c>
      <c r="R124" s="472">
        <v>306327</v>
      </c>
      <c r="S124" s="472">
        <v>342682</v>
      </c>
      <c r="T124" s="472">
        <v>247344</v>
      </c>
      <c r="U124" s="472">
        <v>1535094</v>
      </c>
      <c r="V124" s="472">
        <v>31678</v>
      </c>
      <c r="W124" s="477" t="s">
        <v>95</v>
      </c>
    </row>
    <row r="125" spans="1:23" s="472" customFormat="1" ht="9.75" customHeight="1" x14ac:dyDescent="0.2">
      <c r="A125" s="859" t="s">
        <v>586</v>
      </c>
      <c r="B125" s="472">
        <v>5665206</v>
      </c>
      <c r="C125" s="472">
        <v>654961</v>
      </c>
      <c r="D125" s="472" t="s">
        <v>513</v>
      </c>
      <c r="E125" s="472" t="s">
        <v>513</v>
      </c>
      <c r="F125" s="472" t="s">
        <v>513</v>
      </c>
      <c r="G125" s="472">
        <v>44827</v>
      </c>
      <c r="H125" s="472">
        <v>47466</v>
      </c>
      <c r="I125" s="472">
        <v>107944</v>
      </c>
      <c r="J125" s="472" t="s">
        <v>513</v>
      </c>
      <c r="K125" s="472" t="s">
        <v>513</v>
      </c>
      <c r="L125" s="472" t="s">
        <v>513</v>
      </c>
      <c r="M125" s="472">
        <v>282000</v>
      </c>
      <c r="N125" s="472" t="s">
        <v>513</v>
      </c>
      <c r="O125" s="472">
        <v>21821</v>
      </c>
      <c r="P125" s="472" t="s">
        <v>513</v>
      </c>
      <c r="Q125" s="472" t="s">
        <v>513</v>
      </c>
      <c r="R125" s="472">
        <v>226240</v>
      </c>
      <c r="S125" s="472">
        <v>610324</v>
      </c>
      <c r="T125" s="472">
        <v>691850</v>
      </c>
      <c r="U125" s="472">
        <v>1521868</v>
      </c>
      <c r="V125" s="472" t="s">
        <v>513</v>
      </c>
      <c r="W125" s="477" t="s">
        <v>96</v>
      </c>
    </row>
    <row r="126" spans="1:23" s="472" customFormat="1" ht="9.75" customHeight="1" x14ac:dyDescent="0.2">
      <c r="A126" s="859" t="s">
        <v>819</v>
      </c>
      <c r="B126" s="472">
        <v>5209819</v>
      </c>
      <c r="C126" s="472">
        <v>616208</v>
      </c>
      <c r="D126" s="472" t="s">
        <v>513</v>
      </c>
      <c r="E126" s="472" t="s">
        <v>513</v>
      </c>
      <c r="F126" s="472" t="s">
        <v>513</v>
      </c>
      <c r="G126" s="472">
        <v>44772</v>
      </c>
      <c r="H126" s="472">
        <v>40327</v>
      </c>
      <c r="I126" s="472">
        <v>78719</v>
      </c>
      <c r="J126" s="472">
        <v>94330</v>
      </c>
      <c r="K126" s="472" t="s">
        <v>513</v>
      </c>
      <c r="L126" s="472" t="s">
        <v>513</v>
      </c>
      <c r="M126" s="472">
        <v>449722</v>
      </c>
      <c r="N126" s="472" t="s">
        <v>513</v>
      </c>
      <c r="O126" s="472" t="s">
        <v>513</v>
      </c>
      <c r="P126" s="472" t="s">
        <v>513</v>
      </c>
      <c r="Q126" s="472" t="s">
        <v>513</v>
      </c>
      <c r="R126" s="472">
        <v>500709</v>
      </c>
      <c r="S126" s="472">
        <v>315532</v>
      </c>
      <c r="T126" s="472">
        <v>437062</v>
      </c>
      <c r="U126" s="472">
        <v>1500874</v>
      </c>
      <c r="V126" s="472" t="s">
        <v>513</v>
      </c>
      <c r="W126" s="477" t="s">
        <v>820</v>
      </c>
    </row>
    <row r="127" spans="1:23" s="472" customFormat="1" ht="6.75" customHeight="1" x14ac:dyDescent="0.2">
      <c r="A127" s="859"/>
      <c r="W127" s="477"/>
    </row>
    <row r="128" spans="1:23" s="472" customFormat="1" ht="9.75" customHeight="1" x14ac:dyDescent="0.2">
      <c r="A128" s="859" t="s">
        <v>597</v>
      </c>
      <c r="B128" s="472">
        <v>1778650</v>
      </c>
      <c r="C128" s="472">
        <v>200240</v>
      </c>
      <c r="D128" s="472" t="s">
        <v>513</v>
      </c>
      <c r="E128" s="472">
        <v>82439</v>
      </c>
      <c r="F128" s="472" t="s">
        <v>513</v>
      </c>
      <c r="G128" s="472" t="s">
        <v>513</v>
      </c>
      <c r="H128" s="472">
        <v>47314</v>
      </c>
      <c r="I128" s="472" t="s">
        <v>513</v>
      </c>
      <c r="J128" s="472" t="s">
        <v>513</v>
      </c>
      <c r="K128" s="472" t="s">
        <v>513</v>
      </c>
      <c r="L128" s="472" t="s">
        <v>513</v>
      </c>
      <c r="M128" s="472">
        <v>286894</v>
      </c>
      <c r="N128" s="472">
        <v>14825</v>
      </c>
      <c r="O128" s="472" t="s">
        <v>513</v>
      </c>
      <c r="P128" s="472" t="s">
        <v>513</v>
      </c>
      <c r="Q128" s="472" t="s">
        <v>513</v>
      </c>
      <c r="R128" s="472">
        <v>169973</v>
      </c>
      <c r="S128" s="472">
        <v>13994</v>
      </c>
      <c r="T128" s="472">
        <v>151009</v>
      </c>
      <c r="U128" s="472">
        <v>483177</v>
      </c>
      <c r="V128" s="472" t="s">
        <v>513</v>
      </c>
      <c r="W128" s="477" t="s">
        <v>598</v>
      </c>
    </row>
    <row r="129" spans="1:23" s="472" customFormat="1" ht="9.75" customHeight="1" x14ac:dyDescent="0.2">
      <c r="A129" s="859" t="s">
        <v>588</v>
      </c>
      <c r="B129" s="472">
        <v>1543332</v>
      </c>
      <c r="C129" s="472">
        <v>364285</v>
      </c>
      <c r="D129" s="472" t="s">
        <v>513</v>
      </c>
      <c r="E129" s="472" t="s">
        <v>513</v>
      </c>
      <c r="F129" s="472">
        <v>26763</v>
      </c>
      <c r="G129" s="472" t="s">
        <v>513</v>
      </c>
      <c r="H129" s="472" t="s">
        <v>513</v>
      </c>
      <c r="I129" s="472">
        <v>31791</v>
      </c>
      <c r="J129" s="472" t="s">
        <v>513</v>
      </c>
      <c r="K129" s="472" t="s">
        <v>513</v>
      </c>
      <c r="L129" s="472" t="s">
        <v>513</v>
      </c>
      <c r="M129" s="472">
        <v>272948</v>
      </c>
      <c r="N129" s="472" t="s">
        <v>513</v>
      </c>
      <c r="O129" s="472">
        <v>8772</v>
      </c>
      <c r="P129" s="472" t="s">
        <v>513</v>
      </c>
      <c r="Q129" s="472" t="s">
        <v>513</v>
      </c>
      <c r="R129" s="472" t="s">
        <v>513</v>
      </c>
      <c r="S129" s="472">
        <v>39159</v>
      </c>
      <c r="T129" s="472">
        <v>121959</v>
      </c>
      <c r="U129" s="472">
        <v>465250</v>
      </c>
      <c r="V129" s="472" t="s">
        <v>513</v>
      </c>
      <c r="W129" s="477" t="s">
        <v>82</v>
      </c>
    </row>
    <row r="130" spans="1:23" s="472" customFormat="1" ht="9.75" customHeight="1" x14ac:dyDescent="0.2">
      <c r="A130" s="859" t="s">
        <v>599</v>
      </c>
      <c r="B130" s="472">
        <v>1412984</v>
      </c>
      <c r="C130" s="472">
        <v>219714</v>
      </c>
      <c r="D130" s="472" t="s">
        <v>513</v>
      </c>
      <c r="E130" s="472" t="s">
        <v>513</v>
      </c>
      <c r="F130" s="472" t="s">
        <v>513</v>
      </c>
      <c r="G130" s="472" t="s">
        <v>513</v>
      </c>
      <c r="H130" s="472" t="s">
        <v>513</v>
      </c>
      <c r="I130" s="472">
        <v>40428</v>
      </c>
      <c r="J130" s="472" t="s">
        <v>513</v>
      </c>
      <c r="K130" s="472" t="s">
        <v>513</v>
      </c>
      <c r="L130" s="472" t="s">
        <v>513</v>
      </c>
      <c r="M130" s="472">
        <v>207790</v>
      </c>
      <c r="N130" s="472" t="s">
        <v>513</v>
      </c>
      <c r="O130" s="472" t="s">
        <v>513</v>
      </c>
      <c r="P130" s="472" t="s">
        <v>513</v>
      </c>
      <c r="Q130" s="472" t="s">
        <v>513</v>
      </c>
      <c r="R130" s="472" t="s">
        <v>513</v>
      </c>
      <c r="S130" s="472">
        <v>28376</v>
      </c>
      <c r="T130" s="472">
        <v>14967</v>
      </c>
      <c r="U130" s="472">
        <v>473414</v>
      </c>
      <c r="V130" s="472" t="s">
        <v>513</v>
      </c>
      <c r="W130" s="477" t="s">
        <v>83</v>
      </c>
    </row>
    <row r="131" spans="1:23" s="472" customFormat="1" ht="9.75" customHeight="1" x14ac:dyDescent="0.2">
      <c r="A131" s="859" t="s">
        <v>589</v>
      </c>
      <c r="B131" s="472">
        <v>1518696</v>
      </c>
      <c r="C131" s="472">
        <v>207054</v>
      </c>
      <c r="D131" s="472" t="s">
        <v>513</v>
      </c>
      <c r="E131" s="472" t="s">
        <v>513</v>
      </c>
      <c r="F131" s="472" t="s">
        <v>513</v>
      </c>
      <c r="G131" s="472" t="s">
        <v>513</v>
      </c>
      <c r="H131" s="472" t="s">
        <v>513</v>
      </c>
      <c r="I131" s="472" t="s">
        <v>513</v>
      </c>
      <c r="J131" s="472" t="s">
        <v>513</v>
      </c>
      <c r="K131" s="472" t="s">
        <v>513</v>
      </c>
      <c r="L131" s="472" t="s">
        <v>513</v>
      </c>
      <c r="M131" s="472">
        <v>258705</v>
      </c>
      <c r="N131" s="472" t="s">
        <v>513</v>
      </c>
      <c r="O131" s="472" t="s">
        <v>513</v>
      </c>
      <c r="P131" s="472" t="s">
        <v>513</v>
      </c>
      <c r="Q131" s="472" t="s">
        <v>513</v>
      </c>
      <c r="R131" s="472">
        <v>79018</v>
      </c>
      <c r="S131" s="472" t="s">
        <v>513</v>
      </c>
      <c r="T131" s="472">
        <v>147037</v>
      </c>
      <c r="U131" s="472">
        <v>562342</v>
      </c>
      <c r="V131" s="472" t="s">
        <v>513</v>
      </c>
      <c r="W131" s="477" t="s">
        <v>84</v>
      </c>
    </row>
    <row r="132" spans="1:23" s="472" customFormat="1" ht="9.75" customHeight="1" x14ac:dyDescent="0.2">
      <c r="A132" s="859" t="s">
        <v>821</v>
      </c>
      <c r="B132" s="472">
        <v>1445312</v>
      </c>
      <c r="C132" s="472">
        <v>273311</v>
      </c>
      <c r="D132" s="472" t="s">
        <v>513</v>
      </c>
      <c r="E132" s="472" t="s">
        <v>513</v>
      </c>
      <c r="F132" s="472" t="s">
        <v>513</v>
      </c>
      <c r="G132" s="472" t="s">
        <v>513</v>
      </c>
      <c r="H132" s="472" t="s">
        <v>513</v>
      </c>
      <c r="I132" s="472">
        <v>16658</v>
      </c>
      <c r="J132" s="472" t="s">
        <v>513</v>
      </c>
      <c r="K132" s="472">
        <v>13339</v>
      </c>
      <c r="L132" s="472" t="s">
        <v>513</v>
      </c>
      <c r="M132" s="472">
        <v>152614</v>
      </c>
      <c r="N132" s="472" t="s">
        <v>513</v>
      </c>
      <c r="O132" s="472" t="s">
        <v>513</v>
      </c>
      <c r="P132" s="472" t="s">
        <v>513</v>
      </c>
      <c r="Q132" s="472">
        <v>39252</v>
      </c>
      <c r="R132" s="472">
        <v>38519</v>
      </c>
      <c r="S132" s="472">
        <v>49119</v>
      </c>
      <c r="T132" s="472">
        <v>272053</v>
      </c>
      <c r="U132" s="472">
        <v>478108</v>
      </c>
      <c r="V132" s="472" t="s">
        <v>513</v>
      </c>
      <c r="W132" s="477" t="s">
        <v>97</v>
      </c>
    </row>
    <row r="133" spans="1:23" s="472" customFormat="1" ht="9.75" customHeight="1" x14ac:dyDescent="0.2">
      <c r="A133" s="859" t="s">
        <v>590</v>
      </c>
      <c r="B133" s="472">
        <v>1454814</v>
      </c>
      <c r="C133" s="472">
        <v>217777</v>
      </c>
      <c r="D133" s="472" t="s">
        <v>513</v>
      </c>
      <c r="E133" s="472" t="s">
        <v>513</v>
      </c>
      <c r="F133" s="472" t="s">
        <v>513</v>
      </c>
      <c r="G133" s="472" t="s">
        <v>513</v>
      </c>
      <c r="H133" s="472" t="s">
        <v>513</v>
      </c>
      <c r="I133" s="472">
        <v>37604</v>
      </c>
      <c r="J133" s="472" t="s">
        <v>513</v>
      </c>
      <c r="K133" s="472">
        <v>8322</v>
      </c>
      <c r="L133" s="472" t="s">
        <v>513</v>
      </c>
      <c r="M133" s="472" t="s">
        <v>513</v>
      </c>
      <c r="N133" s="472" t="s">
        <v>513</v>
      </c>
      <c r="O133" s="472" t="s">
        <v>513</v>
      </c>
      <c r="P133" s="472" t="s">
        <v>513</v>
      </c>
      <c r="Q133" s="472" t="s">
        <v>513</v>
      </c>
      <c r="R133" s="472">
        <v>119347</v>
      </c>
      <c r="S133" s="472">
        <v>138437</v>
      </c>
      <c r="T133" s="472">
        <v>398316</v>
      </c>
      <c r="U133" s="472">
        <v>339990</v>
      </c>
      <c r="V133" s="472" t="s">
        <v>513</v>
      </c>
      <c r="W133" s="477" t="s">
        <v>98</v>
      </c>
    </row>
    <row r="134" spans="1:23" s="472" customFormat="1" ht="9.75" customHeight="1" x14ac:dyDescent="0.2">
      <c r="A134" s="859" t="s">
        <v>591</v>
      </c>
      <c r="B134" s="472">
        <v>1795965</v>
      </c>
      <c r="C134" s="472">
        <v>279245</v>
      </c>
      <c r="D134" s="472" t="s">
        <v>513</v>
      </c>
      <c r="E134" s="472" t="s">
        <v>513</v>
      </c>
      <c r="F134" s="472" t="s">
        <v>513</v>
      </c>
      <c r="G134" s="472" t="s">
        <v>513</v>
      </c>
      <c r="H134" s="472" t="s">
        <v>513</v>
      </c>
      <c r="I134" s="472">
        <v>47414</v>
      </c>
      <c r="J134" s="472">
        <v>78595</v>
      </c>
      <c r="K134" s="472" t="s">
        <v>513</v>
      </c>
      <c r="L134" s="472" t="s">
        <v>513</v>
      </c>
      <c r="M134" s="472">
        <v>128232</v>
      </c>
      <c r="N134" s="472" t="s">
        <v>513</v>
      </c>
      <c r="O134" s="472" t="s">
        <v>513</v>
      </c>
      <c r="P134" s="472" t="s">
        <v>513</v>
      </c>
      <c r="Q134" s="472" t="s">
        <v>513</v>
      </c>
      <c r="R134" s="472">
        <v>116014</v>
      </c>
      <c r="S134" s="472">
        <v>149821</v>
      </c>
      <c r="T134" s="472">
        <v>139918</v>
      </c>
      <c r="U134" s="472">
        <v>402262</v>
      </c>
      <c r="V134" s="472" t="s">
        <v>513</v>
      </c>
      <c r="W134" s="477" t="s">
        <v>99</v>
      </c>
    </row>
    <row r="135" spans="1:23" s="472" customFormat="1" ht="9.75" customHeight="1" x14ac:dyDescent="0.2">
      <c r="A135" s="859" t="s">
        <v>592</v>
      </c>
      <c r="B135" s="472">
        <v>2011561</v>
      </c>
      <c r="C135" s="472">
        <v>251079</v>
      </c>
      <c r="D135" s="472" t="s">
        <v>513</v>
      </c>
      <c r="E135" s="472" t="s">
        <v>513</v>
      </c>
      <c r="F135" s="472" t="s">
        <v>513</v>
      </c>
      <c r="G135" s="472">
        <v>47009</v>
      </c>
      <c r="H135" s="472" t="s">
        <v>513</v>
      </c>
      <c r="I135" s="472">
        <v>38953</v>
      </c>
      <c r="J135" s="472" t="s">
        <v>513</v>
      </c>
      <c r="K135" s="472" t="s">
        <v>513</v>
      </c>
      <c r="L135" s="472" t="s">
        <v>513</v>
      </c>
      <c r="M135" s="472">
        <v>39055</v>
      </c>
      <c r="N135" s="472" t="s">
        <v>513</v>
      </c>
      <c r="O135" s="472" t="s">
        <v>513</v>
      </c>
      <c r="P135" s="472" t="s">
        <v>513</v>
      </c>
      <c r="Q135" s="472">
        <v>21118</v>
      </c>
      <c r="R135" s="472">
        <v>151748</v>
      </c>
      <c r="S135" s="472">
        <v>63832</v>
      </c>
      <c r="T135" s="472" t="s">
        <v>513</v>
      </c>
      <c r="U135" s="472">
        <v>711623</v>
      </c>
      <c r="V135" s="472">
        <v>31678</v>
      </c>
      <c r="W135" s="477" t="s">
        <v>100</v>
      </c>
    </row>
    <row r="136" spans="1:23" s="472" customFormat="1" ht="9.75" customHeight="1" x14ac:dyDescent="0.2">
      <c r="A136" s="859" t="s">
        <v>593</v>
      </c>
      <c r="B136" s="472">
        <v>1738130</v>
      </c>
      <c r="C136" s="472">
        <v>237535</v>
      </c>
      <c r="D136" s="472" t="s">
        <v>513</v>
      </c>
      <c r="E136" s="472" t="s">
        <v>513</v>
      </c>
      <c r="F136" s="472" t="s">
        <v>513</v>
      </c>
      <c r="G136" s="472" t="s">
        <v>513</v>
      </c>
      <c r="H136" s="472" t="s">
        <v>513</v>
      </c>
      <c r="I136" s="472">
        <v>5455</v>
      </c>
      <c r="J136" s="472">
        <v>43954</v>
      </c>
      <c r="K136" s="472" t="s">
        <v>513</v>
      </c>
      <c r="L136" s="472" t="s">
        <v>513</v>
      </c>
      <c r="M136" s="472">
        <v>254066</v>
      </c>
      <c r="N136" s="472" t="s">
        <v>513</v>
      </c>
      <c r="O136" s="472" t="s">
        <v>513</v>
      </c>
      <c r="P136" s="472" t="s">
        <v>513</v>
      </c>
      <c r="Q136" s="472">
        <v>31433</v>
      </c>
      <c r="R136" s="472">
        <v>38565</v>
      </c>
      <c r="S136" s="472">
        <v>129029</v>
      </c>
      <c r="T136" s="472">
        <v>107426</v>
      </c>
      <c r="U136" s="472">
        <v>421209</v>
      </c>
      <c r="V136" s="472" t="s">
        <v>513</v>
      </c>
      <c r="W136" s="477" t="s">
        <v>101</v>
      </c>
    </row>
    <row r="137" spans="1:23" s="472" customFormat="1" ht="9.75" customHeight="1" x14ac:dyDescent="0.2">
      <c r="A137" s="859" t="s">
        <v>594</v>
      </c>
      <c r="B137" s="472">
        <v>1738259</v>
      </c>
      <c r="C137" s="472">
        <v>236761</v>
      </c>
      <c r="D137" s="472" t="s">
        <v>513</v>
      </c>
      <c r="E137" s="472" t="s">
        <v>513</v>
      </c>
      <c r="F137" s="472" t="s">
        <v>513</v>
      </c>
      <c r="G137" s="472" t="s">
        <v>513</v>
      </c>
      <c r="H137" s="472" t="s">
        <v>513</v>
      </c>
      <c r="I137" s="472">
        <v>66564</v>
      </c>
      <c r="J137" s="472" t="s">
        <v>513</v>
      </c>
      <c r="K137" s="472" t="s">
        <v>513</v>
      </c>
      <c r="L137" s="472" t="s">
        <v>513</v>
      </c>
      <c r="M137" s="472">
        <v>187916</v>
      </c>
      <c r="N137" s="472" t="s">
        <v>513</v>
      </c>
      <c r="O137" s="472" t="s">
        <v>513</v>
      </c>
      <c r="P137" s="472" t="s">
        <v>513</v>
      </c>
      <c r="Q137" s="472" t="s">
        <v>513</v>
      </c>
      <c r="R137" s="472">
        <v>139803</v>
      </c>
      <c r="S137" s="472">
        <v>78608</v>
      </c>
      <c r="T137" s="472">
        <v>207689</v>
      </c>
      <c r="U137" s="472">
        <v>530822</v>
      </c>
      <c r="V137" s="472" t="s">
        <v>513</v>
      </c>
      <c r="W137" s="477" t="s">
        <v>85</v>
      </c>
    </row>
    <row r="138" spans="1:23" s="472" customFormat="1" ht="9.75" customHeight="1" x14ac:dyDescent="0.2">
      <c r="A138" s="859" t="s">
        <v>595</v>
      </c>
      <c r="B138" s="472">
        <v>1831826</v>
      </c>
      <c r="C138" s="472">
        <v>199116</v>
      </c>
      <c r="D138" s="472" t="s">
        <v>513</v>
      </c>
      <c r="E138" s="472" t="s">
        <v>513</v>
      </c>
      <c r="F138" s="472" t="s">
        <v>513</v>
      </c>
      <c r="G138" s="472">
        <v>44827</v>
      </c>
      <c r="H138" s="472" t="s">
        <v>513</v>
      </c>
      <c r="I138" s="472">
        <v>27060</v>
      </c>
      <c r="J138" s="472" t="s">
        <v>513</v>
      </c>
      <c r="K138" s="472" t="s">
        <v>513</v>
      </c>
      <c r="L138" s="472" t="s">
        <v>513</v>
      </c>
      <c r="M138" s="472" t="s">
        <v>513</v>
      </c>
      <c r="N138" s="472" t="s">
        <v>513</v>
      </c>
      <c r="O138" s="472">
        <v>21821</v>
      </c>
      <c r="P138" s="472" t="s">
        <v>513</v>
      </c>
      <c r="Q138" s="472" t="s">
        <v>513</v>
      </c>
      <c r="R138" s="472">
        <v>86437</v>
      </c>
      <c r="S138" s="472">
        <v>234685</v>
      </c>
      <c r="T138" s="472">
        <v>371134</v>
      </c>
      <c r="U138" s="472">
        <v>259354</v>
      </c>
      <c r="V138" s="472" t="s">
        <v>513</v>
      </c>
      <c r="W138" s="477" t="s">
        <v>86</v>
      </c>
    </row>
    <row r="139" spans="1:23" s="472" customFormat="1" ht="9.75" customHeight="1" x14ac:dyDescent="0.2">
      <c r="A139" s="859" t="s">
        <v>596</v>
      </c>
      <c r="B139" s="472">
        <v>2095121</v>
      </c>
      <c r="C139" s="472">
        <v>219084</v>
      </c>
      <c r="D139" s="472" t="s">
        <v>513</v>
      </c>
      <c r="E139" s="472" t="s">
        <v>513</v>
      </c>
      <c r="F139" s="472" t="s">
        <v>513</v>
      </c>
      <c r="G139" s="472" t="s">
        <v>513</v>
      </c>
      <c r="H139" s="472">
        <v>47466</v>
      </c>
      <c r="I139" s="472">
        <v>14320</v>
      </c>
      <c r="J139" s="472" t="s">
        <v>513</v>
      </c>
      <c r="K139" s="472" t="s">
        <v>513</v>
      </c>
      <c r="L139" s="472" t="s">
        <v>513</v>
      </c>
      <c r="M139" s="472">
        <v>94084</v>
      </c>
      <c r="N139" s="472" t="s">
        <v>513</v>
      </c>
      <c r="O139" s="472" t="s">
        <v>513</v>
      </c>
      <c r="P139" s="472" t="s">
        <v>513</v>
      </c>
      <c r="Q139" s="472" t="s">
        <v>513</v>
      </c>
      <c r="R139" s="472" t="s">
        <v>513</v>
      </c>
      <c r="S139" s="472">
        <v>297031</v>
      </c>
      <c r="T139" s="472">
        <v>113027</v>
      </c>
      <c r="U139" s="472">
        <v>731692</v>
      </c>
      <c r="V139" s="472" t="s">
        <v>513</v>
      </c>
      <c r="W139" s="477" t="s">
        <v>87</v>
      </c>
    </row>
    <row r="140" spans="1:23" s="472" customFormat="1" ht="9.75" customHeight="1" x14ac:dyDescent="0.2">
      <c r="A140" s="859" t="s">
        <v>822</v>
      </c>
      <c r="B140" s="472">
        <v>1768534</v>
      </c>
      <c r="C140" s="472">
        <v>244905</v>
      </c>
      <c r="D140" s="472" t="s">
        <v>513</v>
      </c>
      <c r="E140" s="472" t="s">
        <v>513</v>
      </c>
      <c r="F140" s="472" t="s">
        <v>513</v>
      </c>
      <c r="G140" s="472" t="s">
        <v>513</v>
      </c>
      <c r="H140" s="472" t="s">
        <v>513</v>
      </c>
      <c r="I140" s="472">
        <v>48806</v>
      </c>
      <c r="J140" s="472">
        <v>47777</v>
      </c>
      <c r="K140" s="472" t="s">
        <v>513</v>
      </c>
      <c r="L140" s="472" t="s">
        <v>513</v>
      </c>
      <c r="M140" s="472">
        <v>243361</v>
      </c>
      <c r="N140" s="472" t="s">
        <v>513</v>
      </c>
      <c r="O140" s="472" t="s">
        <v>513</v>
      </c>
      <c r="P140" s="472" t="s">
        <v>513</v>
      </c>
      <c r="Q140" s="472" t="s">
        <v>513</v>
      </c>
      <c r="R140" s="472">
        <v>202952</v>
      </c>
      <c r="S140" s="472" t="s">
        <v>513</v>
      </c>
      <c r="T140" s="472">
        <v>158957</v>
      </c>
      <c r="U140" s="472">
        <v>655349</v>
      </c>
      <c r="V140" s="472" t="s">
        <v>513</v>
      </c>
      <c r="W140" s="477" t="s">
        <v>823</v>
      </c>
    </row>
    <row r="141" spans="1:23" s="472" customFormat="1" ht="9.75" customHeight="1" x14ac:dyDescent="0.2">
      <c r="A141" s="859" t="s">
        <v>588</v>
      </c>
      <c r="B141" s="472">
        <v>1689426</v>
      </c>
      <c r="C141" s="472">
        <v>98740</v>
      </c>
      <c r="D141" s="472" t="s">
        <v>513</v>
      </c>
      <c r="E141" s="472" t="s">
        <v>513</v>
      </c>
      <c r="F141" s="472" t="s">
        <v>513</v>
      </c>
      <c r="G141" s="472">
        <v>44772</v>
      </c>
      <c r="H141" s="472" t="s">
        <v>513</v>
      </c>
      <c r="I141" s="472">
        <v>4700</v>
      </c>
      <c r="J141" s="472">
        <v>46553</v>
      </c>
      <c r="K141" s="472" t="s">
        <v>513</v>
      </c>
      <c r="L141" s="472" t="s">
        <v>513</v>
      </c>
      <c r="M141" s="472">
        <v>18160</v>
      </c>
      <c r="N141" s="472" t="s">
        <v>513</v>
      </c>
      <c r="O141" s="472" t="s">
        <v>513</v>
      </c>
      <c r="P141" s="472" t="s">
        <v>513</v>
      </c>
      <c r="Q141" s="472" t="s">
        <v>513</v>
      </c>
      <c r="R141" s="472">
        <v>190746</v>
      </c>
      <c r="S141" s="472">
        <v>233192</v>
      </c>
      <c r="T141" s="472">
        <v>196159</v>
      </c>
      <c r="U141" s="472">
        <v>438686</v>
      </c>
      <c r="V141" s="472" t="s">
        <v>513</v>
      </c>
      <c r="W141" s="477" t="s">
        <v>82</v>
      </c>
    </row>
    <row r="142" spans="1:23" s="472" customFormat="1" ht="9.75" customHeight="1" x14ac:dyDescent="0.2">
      <c r="A142" s="860" t="s">
        <v>599</v>
      </c>
      <c r="B142" s="476">
        <v>1751859</v>
      </c>
      <c r="C142" s="475">
        <v>272563</v>
      </c>
      <c r="D142" s="475" t="s">
        <v>513</v>
      </c>
      <c r="E142" s="475" t="s">
        <v>513</v>
      </c>
      <c r="F142" s="475" t="s">
        <v>513</v>
      </c>
      <c r="G142" s="475" t="s">
        <v>513</v>
      </c>
      <c r="H142" s="475">
        <v>40327</v>
      </c>
      <c r="I142" s="475">
        <v>25213</v>
      </c>
      <c r="J142" s="475" t="s">
        <v>513</v>
      </c>
      <c r="K142" s="475" t="s">
        <v>513</v>
      </c>
      <c r="L142" s="475" t="s">
        <v>513</v>
      </c>
      <c r="M142" s="475">
        <v>188201</v>
      </c>
      <c r="N142" s="475" t="s">
        <v>513</v>
      </c>
      <c r="O142" s="475" t="s">
        <v>513</v>
      </c>
      <c r="P142" s="475" t="s">
        <v>513</v>
      </c>
      <c r="Q142" s="475" t="s">
        <v>513</v>
      </c>
      <c r="R142" s="475">
        <v>107011</v>
      </c>
      <c r="S142" s="475">
        <v>82340</v>
      </c>
      <c r="T142" s="475">
        <v>81946</v>
      </c>
      <c r="U142" s="475">
        <v>406839</v>
      </c>
      <c r="V142" s="475" t="s">
        <v>513</v>
      </c>
      <c r="W142" s="473" t="s">
        <v>83</v>
      </c>
    </row>
    <row r="143" spans="1:23" ht="12" customHeight="1" x14ac:dyDescent="0.25"/>
    <row r="144" spans="1:23" ht="12" customHeight="1" x14ac:dyDescent="0.25"/>
    <row r="145" spans="1:23" ht="12" customHeight="1" x14ac:dyDescent="0.2">
      <c r="K145" s="487" t="s">
        <v>102</v>
      </c>
      <c r="V145" s="490" t="s">
        <v>703</v>
      </c>
    </row>
    <row r="146" spans="1:23" s="483" customFormat="1" ht="21" customHeight="1" x14ac:dyDescent="0.25">
      <c r="A146" s="1084" t="s">
        <v>205</v>
      </c>
      <c r="B146" s="486" t="s">
        <v>358</v>
      </c>
      <c r="C146" s="485"/>
      <c r="D146" s="485"/>
      <c r="E146" s="485"/>
      <c r="F146" s="485"/>
      <c r="G146" s="485"/>
      <c r="H146" s="485"/>
      <c r="I146" s="485"/>
      <c r="J146" s="485"/>
      <c r="K146" s="485"/>
      <c r="L146" s="485"/>
      <c r="M146" s="485"/>
      <c r="N146" s="485"/>
      <c r="O146" s="485"/>
      <c r="P146" s="485"/>
      <c r="Q146" s="485"/>
      <c r="R146" s="485"/>
      <c r="S146" s="485"/>
      <c r="T146" s="485"/>
      <c r="U146" s="485"/>
      <c r="V146" s="485"/>
      <c r="W146" s="1087" t="s">
        <v>88</v>
      </c>
    </row>
    <row r="147" spans="1:23" s="483" customFormat="1" ht="21" customHeight="1" x14ac:dyDescent="0.25">
      <c r="A147" s="1085"/>
      <c r="B147" s="987" t="s">
        <v>309</v>
      </c>
      <c r="C147" s="879" t="s">
        <v>308</v>
      </c>
      <c r="D147" s="485"/>
      <c r="E147" s="485"/>
      <c r="F147" s="485"/>
      <c r="G147" s="485"/>
      <c r="H147" s="485"/>
      <c r="I147" s="485"/>
      <c r="J147" s="485"/>
      <c r="K147" s="485"/>
      <c r="L147" s="485"/>
      <c r="M147" s="878"/>
      <c r="N147" s="879" t="s">
        <v>307</v>
      </c>
      <c r="O147" s="485"/>
      <c r="P147" s="878"/>
      <c r="Q147" s="879" t="s">
        <v>306</v>
      </c>
      <c r="R147" s="878"/>
      <c r="S147" s="879" t="s">
        <v>290</v>
      </c>
      <c r="T147" s="485"/>
      <c r="U147" s="485"/>
      <c r="V147" s="485"/>
      <c r="W147" s="1088"/>
    </row>
    <row r="148" spans="1:23" s="483" customFormat="1" ht="52.5" customHeight="1" x14ac:dyDescent="0.25">
      <c r="A148" s="1086"/>
      <c r="B148" s="489" t="s">
        <v>1171</v>
      </c>
      <c r="C148" s="881" t="s">
        <v>111</v>
      </c>
      <c r="D148" s="484" t="s">
        <v>298</v>
      </c>
      <c r="E148" s="484" t="s">
        <v>364</v>
      </c>
      <c r="F148" s="484" t="s">
        <v>1172</v>
      </c>
      <c r="G148" s="484" t="s">
        <v>295</v>
      </c>
      <c r="H148" s="484" t="s">
        <v>339</v>
      </c>
      <c r="I148" s="484" t="s">
        <v>294</v>
      </c>
      <c r="J148" s="484" t="s">
        <v>362</v>
      </c>
      <c r="K148" s="484" t="s">
        <v>1173</v>
      </c>
      <c r="L148" s="484" t="s">
        <v>361</v>
      </c>
      <c r="M148" s="484" t="s">
        <v>1174</v>
      </c>
      <c r="N148" s="881" t="s">
        <v>113</v>
      </c>
      <c r="O148" s="484" t="s">
        <v>293</v>
      </c>
      <c r="P148" s="484" t="s">
        <v>359</v>
      </c>
      <c r="Q148" s="881" t="s">
        <v>707</v>
      </c>
      <c r="R148" s="484" t="s">
        <v>292</v>
      </c>
      <c r="S148" s="881" t="s">
        <v>26</v>
      </c>
      <c r="T148" s="484" t="s">
        <v>287</v>
      </c>
      <c r="U148" s="484" t="s">
        <v>286</v>
      </c>
      <c r="V148" s="488" t="s">
        <v>285</v>
      </c>
      <c r="W148" s="1089"/>
    </row>
    <row r="149" spans="1:23" s="472" customFormat="1" ht="9.75" customHeight="1" x14ac:dyDescent="0.2">
      <c r="A149" s="858" t="s">
        <v>811</v>
      </c>
      <c r="B149" s="482">
        <v>4634147</v>
      </c>
      <c r="C149" s="481">
        <v>2854522</v>
      </c>
      <c r="D149" s="481">
        <v>460082</v>
      </c>
      <c r="E149" s="481">
        <v>44459</v>
      </c>
      <c r="F149" s="481">
        <v>40587</v>
      </c>
      <c r="G149" s="481">
        <v>150754</v>
      </c>
      <c r="H149" s="481">
        <v>33534</v>
      </c>
      <c r="I149" s="481">
        <v>2090087</v>
      </c>
      <c r="J149" s="481" t="s">
        <v>513</v>
      </c>
      <c r="K149" s="481" t="s">
        <v>513</v>
      </c>
      <c r="L149" s="481">
        <v>35019</v>
      </c>
      <c r="M149" s="481" t="s">
        <v>513</v>
      </c>
      <c r="N149" s="481">
        <v>334419</v>
      </c>
      <c r="O149" s="481">
        <v>334419</v>
      </c>
      <c r="P149" s="481" t="s">
        <v>513</v>
      </c>
      <c r="Q149" s="481">
        <v>281383</v>
      </c>
      <c r="R149" s="481">
        <v>281383</v>
      </c>
      <c r="S149" s="481">
        <v>407857</v>
      </c>
      <c r="T149" s="481">
        <v>298124</v>
      </c>
      <c r="U149" s="481">
        <v>109733</v>
      </c>
      <c r="V149" s="481" t="s">
        <v>513</v>
      </c>
      <c r="W149" s="479" t="s">
        <v>208</v>
      </c>
    </row>
    <row r="150" spans="1:23" s="472" customFormat="1" ht="9.75" customHeight="1" x14ac:dyDescent="0.2">
      <c r="A150" s="859" t="s">
        <v>581</v>
      </c>
      <c r="B150" s="472">
        <v>5216154</v>
      </c>
      <c r="C150" s="472">
        <v>3083441</v>
      </c>
      <c r="D150" s="472">
        <v>242010</v>
      </c>
      <c r="E150" s="472">
        <v>38887</v>
      </c>
      <c r="F150" s="472">
        <v>118421</v>
      </c>
      <c r="G150" s="472">
        <v>125377</v>
      </c>
      <c r="H150" s="472" t="s">
        <v>513</v>
      </c>
      <c r="I150" s="472">
        <v>2450430</v>
      </c>
      <c r="J150" s="472">
        <v>31612</v>
      </c>
      <c r="K150" s="472" t="s">
        <v>513</v>
      </c>
      <c r="L150" s="472">
        <v>76704</v>
      </c>
      <c r="M150" s="472" t="s">
        <v>513</v>
      </c>
      <c r="N150" s="472">
        <v>571794</v>
      </c>
      <c r="O150" s="472">
        <v>571794</v>
      </c>
      <c r="P150" s="472" t="s">
        <v>513</v>
      </c>
      <c r="Q150" s="472">
        <v>193514</v>
      </c>
      <c r="R150" s="472">
        <v>193514</v>
      </c>
      <c r="S150" s="472">
        <v>554335</v>
      </c>
      <c r="T150" s="472">
        <v>554335</v>
      </c>
      <c r="U150" s="472" t="s">
        <v>513</v>
      </c>
      <c r="V150" s="472" t="s">
        <v>513</v>
      </c>
      <c r="W150" s="477" t="s">
        <v>492</v>
      </c>
    </row>
    <row r="151" spans="1:23" s="472" customFormat="1" ht="9.75" customHeight="1" x14ac:dyDescent="0.2">
      <c r="A151" s="859" t="s">
        <v>602</v>
      </c>
      <c r="B151" s="472">
        <v>6106702</v>
      </c>
      <c r="C151" s="472">
        <v>2814051</v>
      </c>
      <c r="D151" s="472">
        <v>305491</v>
      </c>
      <c r="E151" s="472" t="s">
        <v>513</v>
      </c>
      <c r="F151" s="472">
        <v>279931</v>
      </c>
      <c r="G151" s="472">
        <v>89484</v>
      </c>
      <c r="H151" s="472" t="s">
        <v>513</v>
      </c>
      <c r="I151" s="472">
        <v>2017130</v>
      </c>
      <c r="J151" s="472">
        <v>122015</v>
      </c>
      <c r="K151" s="472" t="s">
        <v>513</v>
      </c>
      <c r="L151" s="472" t="s">
        <v>513</v>
      </c>
      <c r="M151" s="472" t="s">
        <v>513</v>
      </c>
      <c r="N151" s="472">
        <v>1235912</v>
      </c>
      <c r="O151" s="472">
        <v>1103906</v>
      </c>
      <c r="P151" s="472">
        <v>132006</v>
      </c>
      <c r="Q151" s="472">
        <v>391362</v>
      </c>
      <c r="R151" s="472">
        <v>391362</v>
      </c>
      <c r="S151" s="472">
        <v>473779</v>
      </c>
      <c r="T151" s="472">
        <v>159613</v>
      </c>
      <c r="U151" s="472">
        <v>273089</v>
      </c>
      <c r="V151" s="472" t="s">
        <v>513</v>
      </c>
      <c r="W151" s="477" t="s">
        <v>518</v>
      </c>
    </row>
    <row r="152" spans="1:23" s="472" customFormat="1" ht="9.75" customHeight="1" x14ac:dyDescent="0.2">
      <c r="A152" s="859" t="s">
        <v>582</v>
      </c>
      <c r="B152" s="472">
        <v>5265788</v>
      </c>
      <c r="C152" s="472">
        <v>2301081</v>
      </c>
      <c r="D152" s="472">
        <v>421693</v>
      </c>
      <c r="E152" s="472" t="s">
        <v>513</v>
      </c>
      <c r="F152" s="472" t="s">
        <v>513</v>
      </c>
      <c r="G152" s="472">
        <v>290240</v>
      </c>
      <c r="H152" s="472" t="s">
        <v>513</v>
      </c>
      <c r="I152" s="472">
        <v>1506894</v>
      </c>
      <c r="J152" s="472">
        <v>82254</v>
      </c>
      <c r="K152" s="472" t="s">
        <v>513</v>
      </c>
      <c r="L152" s="472" t="s">
        <v>513</v>
      </c>
      <c r="M152" s="472" t="s">
        <v>513</v>
      </c>
      <c r="N152" s="472">
        <v>1804166</v>
      </c>
      <c r="O152" s="472">
        <v>1504364</v>
      </c>
      <c r="P152" s="472">
        <v>299802</v>
      </c>
      <c r="Q152" s="472">
        <v>506857</v>
      </c>
      <c r="R152" s="472">
        <v>506857</v>
      </c>
      <c r="S152" s="472">
        <v>505917</v>
      </c>
      <c r="T152" s="472">
        <v>345615</v>
      </c>
      <c r="U152" s="472">
        <v>148543</v>
      </c>
      <c r="V152" s="472" t="s">
        <v>513</v>
      </c>
      <c r="W152" s="477" t="s">
        <v>583</v>
      </c>
    </row>
    <row r="153" spans="1:23" s="472" customFormat="1" ht="9.75" customHeight="1" x14ac:dyDescent="0.2">
      <c r="A153" s="859" t="s">
        <v>813</v>
      </c>
      <c r="B153" s="472">
        <v>4576678</v>
      </c>
      <c r="C153" s="472">
        <v>1947894</v>
      </c>
      <c r="D153" s="472">
        <v>332435</v>
      </c>
      <c r="E153" s="472" t="s">
        <v>513</v>
      </c>
      <c r="F153" s="472" t="s">
        <v>513</v>
      </c>
      <c r="G153" s="472">
        <v>153215</v>
      </c>
      <c r="H153" s="472" t="s">
        <v>513</v>
      </c>
      <c r="I153" s="472">
        <v>1292660</v>
      </c>
      <c r="J153" s="472">
        <v>129163</v>
      </c>
      <c r="K153" s="472">
        <v>40421</v>
      </c>
      <c r="L153" s="472" t="s">
        <v>513</v>
      </c>
      <c r="M153" s="472" t="s">
        <v>513</v>
      </c>
      <c r="N153" s="472">
        <v>2463950</v>
      </c>
      <c r="O153" s="472">
        <v>2221850</v>
      </c>
      <c r="P153" s="472">
        <v>242100</v>
      </c>
      <c r="Q153" s="472">
        <v>1027905</v>
      </c>
      <c r="R153" s="472">
        <v>1027905</v>
      </c>
      <c r="S153" s="472">
        <v>1180307</v>
      </c>
      <c r="T153" s="472">
        <v>500734</v>
      </c>
      <c r="U153" s="472">
        <v>638148</v>
      </c>
      <c r="V153" s="472">
        <v>41425</v>
      </c>
      <c r="W153" s="477" t="s">
        <v>814</v>
      </c>
    </row>
    <row r="154" spans="1:23" s="472" customFormat="1" ht="6.75" customHeight="1" x14ac:dyDescent="0.2">
      <c r="A154" s="859"/>
      <c r="W154" s="477"/>
    </row>
    <row r="155" spans="1:23" s="472" customFormat="1" ht="9.75" customHeight="1" x14ac:dyDescent="0.2">
      <c r="A155" s="859" t="s">
        <v>815</v>
      </c>
      <c r="B155" s="472">
        <v>4963232</v>
      </c>
      <c r="C155" s="472">
        <v>2060958</v>
      </c>
      <c r="D155" s="472">
        <v>173532</v>
      </c>
      <c r="E155" s="472" t="s">
        <v>513</v>
      </c>
      <c r="F155" s="472" t="s">
        <v>513</v>
      </c>
      <c r="G155" s="472">
        <v>290240</v>
      </c>
      <c r="H155" s="472" t="s">
        <v>513</v>
      </c>
      <c r="I155" s="472">
        <v>1514932</v>
      </c>
      <c r="J155" s="472">
        <v>82254</v>
      </c>
      <c r="K155" s="472" t="s">
        <v>513</v>
      </c>
      <c r="L155" s="472" t="s">
        <v>513</v>
      </c>
      <c r="M155" s="472" t="s">
        <v>513</v>
      </c>
      <c r="N155" s="472">
        <v>2139278</v>
      </c>
      <c r="O155" s="472">
        <v>1706574</v>
      </c>
      <c r="P155" s="472">
        <v>432704</v>
      </c>
      <c r="Q155" s="472">
        <v>557403</v>
      </c>
      <c r="R155" s="472">
        <v>557403</v>
      </c>
      <c r="S155" s="472">
        <v>672128</v>
      </c>
      <c r="T155" s="472">
        <v>303110</v>
      </c>
      <c r="U155" s="472">
        <v>357259</v>
      </c>
      <c r="V155" s="472" t="s">
        <v>513</v>
      </c>
      <c r="W155" s="477" t="s">
        <v>584</v>
      </c>
    </row>
    <row r="156" spans="1:23" s="472" customFormat="1" ht="9.75" customHeight="1" x14ac:dyDescent="0.2">
      <c r="A156" s="859" t="s">
        <v>813</v>
      </c>
      <c r="B156" s="472">
        <v>4738757</v>
      </c>
      <c r="C156" s="472">
        <v>2089614</v>
      </c>
      <c r="D156" s="472">
        <v>433000</v>
      </c>
      <c r="E156" s="472" t="s">
        <v>513</v>
      </c>
      <c r="F156" s="472" t="s">
        <v>513</v>
      </c>
      <c r="G156" s="472">
        <v>259198</v>
      </c>
      <c r="H156" s="472" t="s">
        <v>513</v>
      </c>
      <c r="I156" s="472">
        <v>1128889</v>
      </c>
      <c r="J156" s="472">
        <v>129163</v>
      </c>
      <c r="K156" s="472">
        <v>40421</v>
      </c>
      <c r="L156" s="472" t="s">
        <v>513</v>
      </c>
      <c r="M156" s="472">
        <v>98943</v>
      </c>
      <c r="N156" s="472">
        <v>2645254</v>
      </c>
      <c r="O156" s="472">
        <v>2645254</v>
      </c>
      <c r="P156" s="472" t="s">
        <v>513</v>
      </c>
      <c r="Q156" s="472">
        <v>1185210</v>
      </c>
      <c r="R156" s="472">
        <v>1185210</v>
      </c>
      <c r="S156" s="472">
        <v>985750</v>
      </c>
      <c r="T156" s="472">
        <v>564206</v>
      </c>
      <c r="U156" s="472">
        <v>380119</v>
      </c>
      <c r="V156" s="472">
        <v>41425</v>
      </c>
      <c r="W156" s="477" t="s">
        <v>816</v>
      </c>
    </row>
    <row r="157" spans="1:23" s="472" customFormat="1" ht="6.75" customHeight="1" x14ac:dyDescent="0.2">
      <c r="A157" s="859"/>
      <c r="W157" s="477"/>
    </row>
    <row r="158" spans="1:23" s="472" customFormat="1" ht="9.75" customHeight="1" x14ac:dyDescent="0.2">
      <c r="A158" s="859" t="s">
        <v>817</v>
      </c>
      <c r="B158" s="472">
        <v>969485</v>
      </c>
      <c r="C158" s="472">
        <v>366952</v>
      </c>
      <c r="D158" s="472" t="s">
        <v>513</v>
      </c>
      <c r="E158" s="472" t="s">
        <v>513</v>
      </c>
      <c r="F158" s="472" t="s">
        <v>513</v>
      </c>
      <c r="G158" s="472" t="s">
        <v>513</v>
      </c>
      <c r="H158" s="472" t="s">
        <v>513</v>
      </c>
      <c r="I158" s="472">
        <v>366952</v>
      </c>
      <c r="J158" s="472" t="s">
        <v>513</v>
      </c>
      <c r="K158" s="472" t="s">
        <v>513</v>
      </c>
      <c r="L158" s="472" t="s">
        <v>513</v>
      </c>
      <c r="M158" s="472" t="s">
        <v>513</v>
      </c>
      <c r="N158" s="472">
        <v>815051</v>
      </c>
      <c r="O158" s="472">
        <v>572951</v>
      </c>
      <c r="P158" s="472">
        <v>242100</v>
      </c>
      <c r="Q158" s="472">
        <v>101855</v>
      </c>
      <c r="R158" s="472">
        <v>101855</v>
      </c>
      <c r="S158" s="472">
        <v>360381</v>
      </c>
      <c r="T158" s="472">
        <v>102352</v>
      </c>
      <c r="U158" s="472">
        <v>258029</v>
      </c>
      <c r="V158" s="472" t="s">
        <v>513</v>
      </c>
      <c r="W158" s="477" t="s">
        <v>587</v>
      </c>
    </row>
    <row r="159" spans="1:23" s="472" customFormat="1" ht="9.75" customHeight="1" x14ac:dyDescent="0.2">
      <c r="A159" s="859" t="s">
        <v>585</v>
      </c>
      <c r="B159" s="472">
        <v>571900</v>
      </c>
      <c r="C159" s="472">
        <v>616863</v>
      </c>
      <c r="D159" s="472">
        <v>122356</v>
      </c>
      <c r="E159" s="472" t="s">
        <v>513</v>
      </c>
      <c r="F159" s="472" t="s">
        <v>513</v>
      </c>
      <c r="G159" s="472">
        <v>76368</v>
      </c>
      <c r="H159" s="472" t="s">
        <v>513</v>
      </c>
      <c r="I159" s="472">
        <v>328811</v>
      </c>
      <c r="J159" s="472">
        <v>48907</v>
      </c>
      <c r="K159" s="472">
        <v>40421</v>
      </c>
      <c r="L159" s="472" t="s">
        <v>513</v>
      </c>
      <c r="M159" s="472" t="s">
        <v>513</v>
      </c>
      <c r="N159" s="472">
        <v>607701</v>
      </c>
      <c r="O159" s="472">
        <v>607701</v>
      </c>
      <c r="P159" s="472" t="s">
        <v>513</v>
      </c>
      <c r="Q159" s="472">
        <v>258921</v>
      </c>
      <c r="R159" s="472">
        <v>258921</v>
      </c>
      <c r="S159" s="472">
        <v>422002</v>
      </c>
      <c r="T159" s="472">
        <v>282244</v>
      </c>
      <c r="U159" s="472">
        <v>139758</v>
      </c>
      <c r="V159" s="472" t="s">
        <v>513</v>
      </c>
      <c r="W159" s="477" t="s">
        <v>94</v>
      </c>
    </row>
    <row r="160" spans="1:23" s="472" customFormat="1" ht="9.75" customHeight="1" x14ac:dyDescent="0.2">
      <c r="A160" s="859" t="s">
        <v>818</v>
      </c>
      <c r="B160" s="472">
        <v>1579388</v>
      </c>
      <c r="C160" s="472">
        <v>430803</v>
      </c>
      <c r="D160" s="472">
        <v>87086</v>
      </c>
      <c r="E160" s="472" t="s">
        <v>513</v>
      </c>
      <c r="F160" s="472" t="s">
        <v>513</v>
      </c>
      <c r="G160" s="472">
        <v>76847</v>
      </c>
      <c r="H160" s="472" t="s">
        <v>513</v>
      </c>
      <c r="I160" s="472">
        <v>186614</v>
      </c>
      <c r="J160" s="472">
        <v>80256</v>
      </c>
      <c r="K160" s="472" t="s">
        <v>513</v>
      </c>
      <c r="L160" s="472" t="s">
        <v>513</v>
      </c>
      <c r="M160" s="472" t="s">
        <v>513</v>
      </c>
      <c r="N160" s="472">
        <v>509646</v>
      </c>
      <c r="O160" s="472">
        <v>509646</v>
      </c>
      <c r="P160" s="472" t="s">
        <v>513</v>
      </c>
      <c r="Q160" s="472">
        <v>256221</v>
      </c>
      <c r="R160" s="472">
        <v>256221</v>
      </c>
      <c r="S160" s="472">
        <v>214305</v>
      </c>
      <c r="T160" s="472">
        <v>70852</v>
      </c>
      <c r="U160" s="472">
        <v>102028</v>
      </c>
      <c r="V160" s="472">
        <v>41425</v>
      </c>
      <c r="W160" s="477" t="s">
        <v>95</v>
      </c>
    </row>
    <row r="161" spans="1:23" s="472" customFormat="1" ht="9.75" customHeight="1" x14ac:dyDescent="0.2">
      <c r="A161" s="859" t="s">
        <v>586</v>
      </c>
      <c r="B161" s="472">
        <v>1455905</v>
      </c>
      <c r="C161" s="472">
        <v>533276</v>
      </c>
      <c r="D161" s="472">
        <v>122993</v>
      </c>
      <c r="E161" s="472" t="s">
        <v>513</v>
      </c>
      <c r="F161" s="472" t="s">
        <v>513</v>
      </c>
      <c r="G161" s="472" t="s">
        <v>513</v>
      </c>
      <c r="H161" s="472" t="s">
        <v>513</v>
      </c>
      <c r="I161" s="472">
        <v>410283</v>
      </c>
      <c r="J161" s="472" t="s">
        <v>513</v>
      </c>
      <c r="K161" s="472" t="s">
        <v>513</v>
      </c>
      <c r="L161" s="472" t="s">
        <v>513</v>
      </c>
      <c r="M161" s="472" t="s">
        <v>513</v>
      </c>
      <c r="N161" s="472">
        <v>531552</v>
      </c>
      <c r="O161" s="472">
        <v>531552</v>
      </c>
      <c r="P161" s="472" t="s">
        <v>513</v>
      </c>
      <c r="Q161" s="472">
        <v>410908</v>
      </c>
      <c r="R161" s="472">
        <v>410908</v>
      </c>
      <c r="S161" s="472">
        <v>183619</v>
      </c>
      <c r="T161" s="472">
        <v>45286</v>
      </c>
      <c r="U161" s="472">
        <v>138333</v>
      </c>
      <c r="V161" s="472" t="s">
        <v>513</v>
      </c>
      <c r="W161" s="477" t="s">
        <v>96</v>
      </c>
    </row>
    <row r="162" spans="1:23" s="472" customFormat="1" ht="9.75" customHeight="1" x14ac:dyDescent="0.2">
      <c r="A162" s="859" t="s">
        <v>819</v>
      </c>
      <c r="B162" s="472">
        <v>1131564</v>
      </c>
      <c r="C162" s="472">
        <v>508672</v>
      </c>
      <c r="D162" s="472">
        <v>100565</v>
      </c>
      <c r="E162" s="472" t="s">
        <v>513</v>
      </c>
      <c r="F162" s="472" t="s">
        <v>513</v>
      </c>
      <c r="G162" s="472">
        <v>105983</v>
      </c>
      <c r="H162" s="472" t="s">
        <v>513</v>
      </c>
      <c r="I162" s="472">
        <v>203181</v>
      </c>
      <c r="J162" s="472" t="s">
        <v>513</v>
      </c>
      <c r="K162" s="472" t="s">
        <v>513</v>
      </c>
      <c r="L162" s="472" t="s">
        <v>513</v>
      </c>
      <c r="M162" s="472">
        <v>98943</v>
      </c>
      <c r="N162" s="472">
        <v>996355</v>
      </c>
      <c r="O162" s="472">
        <v>996355</v>
      </c>
      <c r="P162" s="472" t="s">
        <v>513</v>
      </c>
      <c r="Q162" s="472">
        <v>259160</v>
      </c>
      <c r="R162" s="472">
        <v>259160</v>
      </c>
      <c r="S162" s="472">
        <v>165824</v>
      </c>
      <c r="T162" s="472">
        <v>165824</v>
      </c>
      <c r="U162" s="472" t="s">
        <v>513</v>
      </c>
      <c r="V162" s="472" t="s">
        <v>513</v>
      </c>
      <c r="W162" s="477" t="s">
        <v>820</v>
      </c>
    </row>
    <row r="163" spans="1:23" s="472" customFormat="1" ht="6.75" customHeight="1" x14ac:dyDescent="0.2">
      <c r="A163" s="859"/>
      <c r="W163" s="477"/>
    </row>
    <row r="164" spans="1:23" s="472" customFormat="1" ht="9.75" customHeight="1" x14ac:dyDescent="0.2">
      <c r="A164" s="859" t="s">
        <v>597</v>
      </c>
      <c r="B164" s="472">
        <v>328785</v>
      </c>
      <c r="C164" s="472">
        <v>179217</v>
      </c>
      <c r="D164" s="472" t="s">
        <v>513</v>
      </c>
      <c r="E164" s="472" t="s">
        <v>513</v>
      </c>
      <c r="F164" s="472" t="s">
        <v>513</v>
      </c>
      <c r="G164" s="472" t="s">
        <v>513</v>
      </c>
      <c r="H164" s="472" t="s">
        <v>513</v>
      </c>
      <c r="I164" s="472">
        <v>179217</v>
      </c>
      <c r="J164" s="472" t="s">
        <v>513</v>
      </c>
      <c r="K164" s="472" t="s">
        <v>513</v>
      </c>
      <c r="L164" s="472" t="s">
        <v>513</v>
      </c>
      <c r="M164" s="472" t="s">
        <v>513</v>
      </c>
      <c r="N164" s="472">
        <v>307192</v>
      </c>
      <c r="O164" s="472">
        <v>232855</v>
      </c>
      <c r="P164" s="472">
        <v>74337</v>
      </c>
      <c r="Q164" s="472">
        <v>51092</v>
      </c>
      <c r="R164" s="472">
        <v>51092</v>
      </c>
      <c r="S164" s="472">
        <v>107971</v>
      </c>
      <c r="T164" s="472">
        <v>31422</v>
      </c>
      <c r="U164" s="472">
        <v>76549</v>
      </c>
      <c r="V164" s="472" t="s">
        <v>513</v>
      </c>
      <c r="W164" s="477" t="s">
        <v>598</v>
      </c>
    </row>
    <row r="165" spans="1:23" s="472" customFormat="1" ht="9.75" customHeight="1" x14ac:dyDescent="0.2">
      <c r="A165" s="859" t="s">
        <v>588</v>
      </c>
      <c r="B165" s="472">
        <v>212405</v>
      </c>
      <c r="C165" s="472">
        <v>105268</v>
      </c>
      <c r="D165" s="472" t="s">
        <v>513</v>
      </c>
      <c r="E165" s="472" t="s">
        <v>513</v>
      </c>
      <c r="F165" s="472" t="s">
        <v>513</v>
      </c>
      <c r="G165" s="472" t="s">
        <v>513</v>
      </c>
      <c r="H165" s="472" t="s">
        <v>513</v>
      </c>
      <c r="I165" s="472">
        <v>105268</v>
      </c>
      <c r="J165" s="472" t="s">
        <v>513</v>
      </c>
      <c r="K165" s="472" t="s">
        <v>513</v>
      </c>
      <c r="L165" s="472" t="s">
        <v>513</v>
      </c>
      <c r="M165" s="472" t="s">
        <v>513</v>
      </c>
      <c r="N165" s="472">
        <v>200107</v>
      </c>
      <c r="O165" s="472">
        <v>104758</v>
      </c>
      <c r="P165" s="472">
        <v>95349</v>
      </c>
      <c r="Q165" s="472" t="s">
        <v>513</v>
      </c>
      <c r="R165" s="472" t="s">
        <v>513</v>
      </c>
      <c r="S165" s="472">
        <v>85324</v>
      </c>
      <c r="T165" s="472" t="s">
        <v>513</v>
      </c>
      <c r="U165" s="472">
        <v>85324</v>
      </c>
      <c r="V165" s="472" t="s">
        <v>513</v>
      </c>
      <c r="W165" s="477" t="s">
        <v>82</v>
      </c>
    </row>
    <row r="166" spans="1:23" s="472" customFormat="1" ht="9.75" customHeight="1" x14ac:dyDescent="0.2">
      <c r="A166" s="859" t="s">
        <v>599</v>
      </c>
      <c r="B166" s="472">
        <v>428295</v>
      </c>
      <c r="C166" s="472">
        <v>82467</v>
      </c>
      <c r="D166" s="472" t="s">
        <v>513</v>
      </c>
      <c r="E166" s="472" t="s">
        <v>513</v>
      </c>
      <c r="F166" s="472" t="s">
        <v>513</v>
      </c>
      <c r="G166" s="472" t="s">
        <v>513</v>
      </c>
      <c r="H166" s="472" t="s">
        <v>513</v>
      </c>
      <c r="I166" s="472">
        <v>82467</v>
      </c>
      <c r="J166" s="472" t="s">
        <v>513</v>
      </c>
      <c r="K166" s="472" t="s">
        <v>513</v>
      </c>
      <c r="L166" s="472" t="s">
        <v>513</v>
      </c>
      <c r="M166" s="472" t="s">
        <v>513</v>
      </c>
      <c r="N166" s="472">
        <v>307752</v>
      </c>
      <c r="O166" s="472">
        <v>235338</v>
      </c>
      <c r="P166" s="472">
        <v>72414</v>
      </c>
      <c r="Q166" s="472">
        <v>50763</v>
      </c>
      <c r="R166" s="472">
        <v>50763</v>
      </c>
      <c r="S166" s="472">
        <v>167086</v>
      </c>
      <c r="T166" s="472">
        <v>70930</v>
      </c>
      <c r="U166" s="472">
        <v>96156</v>
      </c>
      <c r="V166" s="472" t="s">
        <v>513</v>
      </c>
      <c r="W166" s="477" t="s">
        <v>83</v>
      </c>
    </row>
    <row r="167" spans="1:23" s="472" customFormat="1" ht="9.75" customHeight="1" x14ac:dyDescent="0.2">
      <c r="A167" s="859" t="s">
        <v>589</v>
      </c>
      <c r="B167" s="472">
        <v>264540</v>
      </c>
      <c r="C167" s="472">
        <v>153015</v>
      </c>
      <c r="D167" s="472">
        <v>40042</v>
      </c>
      <c r="E167" s="472" t="s">
        <v>513</v>
      </c>
      <c r="F167" s="472" t="s">
        <v>513</v>
      </c>
      <c r="G167" s="472" t="s">
        <v>513</v>
      </c>
      <c r="H167" s="472" t="s">
        <v>513</v>
      </c>
      <c r="I167" s="472">
        <v>112973</v>
      </c>
      <c r="J167" s="472" t="s">
        <v>513</v>
      </c>
      <c r="K167" s="472" t="s">
        <v>513</v>
      </c>
      <c r="L167" s="472" t="s">
        <v>513</v>
      </c>
      <c r="M167" s="472" t="s">
        <v>513</v>
      </c>
      <c r="N167" s="472">
        <v>51017</v>
      </c>
      <c r="O167" s="472">
        <v>51017</v>
      </c>
      <c r="P167" s="472" t="s">
        <v>513</v>
      </c>
      <c r="Q167" s="472">
        <v>51684</v>
      </c>
      <c r="R167" s="472">
        <v>51684</v>
      </c>
      <c r="S167" s="472">
        <v>167540</v>
      </c>
      <c r="T167" s="472">
        <v>123297</v>
      </c>
      <c r="U167" s="472">
        <v>44243</v>
      </c>
      <c r="V167" s="472" t="s">
        <v>513</v>
      </c>
      <c r="W167" s="477" t="s">
        <v>84</v>
      </c>
    </row>
    <row r="168" spans="1:23" s="472" customFormat="1" ht="9.75" customHeight="1" x14ac:dyDescent="0.2">
      <c r="A168" s="859" t="s">
        <v>821</v>
      </c>
      <c r="B168" s="472">
        <v>112339</v>
      </c>
      <c r="C168" s="472">
        <v>374603</v>
      </c>
      <c r="D168" s="472">
        <v>49701</v>
      </c>
      <c r="E168" s="472" t="s">
        <v>513</v>
      </c>
      <c r="F168" s="472" t="s">
        <v>513</v>
      </c>
      <c r="G168" s="472">
        <v>76368</v>
      </c>
      <c r="H168" s="472" t="s">
        <v>513</v>
      </c>
      <c r="I168" s="472">
        <v>159206</v>
      </c>
      <c r="J168" s="472">
        <v>48907</v>
      </c>
      <c r="K168" s="472">
        <v>40421</v>
      </c>
      <c r="L168" s="472" t="s">
        <v>513</v>
      </c>
      <c r="M168" s="472" t="s">
        <v>513</v>
      </c>
      <c r="N168" s="472">
        <v>226042</v>
      </c>
      <c r="O168" s="472">
        <v>226042</v>
      </c>
      <c r="P168" s="472" t="s">
        <v>513</v>
      </c>
      <c r="Q168" s="472">
        <v>52444</v>
      </c>
      <c r="R168" s="472">
        <v>52444</v>
      </c>
      <c r="S168" s="472">
        <v>96240</v>
      </c>
      <c r="T168" s="472">
        <v>51318</v>
      </c>
      <c r="U168" s="472">
        <v>44922</v>
      </c>
      <c r="V168" s="472" t="s">
        <v>513</v>
      </c>
      <c r="W168" s="477" t="s">
        <v>97</v>
      </c>
    </row>
    <row r="169" spans="1:23" s="472" customFormat="1" ht="9.75" customHeight="1" x14ac:dyDescent="0.2">
      <c r="A169" s="859" t="s">
        <v>590</v>
      </c>
      <c r="B169" s="472">
        <v>195021</v>
      </c>
      <c r="C169" s="472">
        <v>89245</v>
      </c>
      <c r="D169" s="472">
        <v>32613</v>
      </c>
      <c r="E169" s="472" t="s">
        <v>513</v>
      </c>
      <c r="F169" s="472" t="s">
        <v>513</v>
      </c>
      <c r="G169" s="472" t="s">
        <v>513</v>
      </c>
      <c r="H169" s="472" t="s">
        <v>513</v>
      </c>
      <c r="I169" s="472">
        <v>56632</v>
      </c>
      <c r="J169" s="472" t="s">
        <v>513</v>
      </c>
      <c r="K169" s="472" t="s">
        <v>513</v>
      </c>
      <c r="L169" s="472" t="s">
        <v>513</v>
      </c>
      <c r="M169" s="472" t="s">
        <v>513</v>
      </c>
      <c r="N169" s="472">
        <v>330642</v>
      </c>
      <c r="O169" s="472">
        <v>330642</v>
      </c>
      <c r="P169" s="472" t="s">
        <v>513</v>
      </c>
      <c r="Q169" s="472">
        <v>154793</v>
      </c>
      <c r="R169" s="472">
        <v>154793</v>
      </c>
      <c r="S169" s="472">
        <v>158222</v>
      </c>
      <c r="T169" s="472">
        <v>107629</v>
      </c>
      <c r="U169" s="472">
        <v>50593</v>
      </c>
      <c r="V169" s="472" t="s">
        <v>513</v>
      </c>
      <c r="W169" s="477" t="s">
        <v>98</v>
      </c>
    </row>
    <row r="170" spans="1:23" s="472" customFormat="1" ht="9.75" customHeight="1" x14ac:dyDescent="0.2">
      <c r="A170" s="859" t="s">
        <v>591</v>
      </c>
      <c r="B170" s="472">
        <v>454464</v>
      </c>
      <c r="C170" s="472">
        <v>70439</v>
      </c>
      <c r="D170" s="472" t="s">
        <v>513</v>
      </c>
      <c r="E170" s="472" t="s">
        <v>513</v>
      </c>
      <c r="F170" s="472" t="s">
        <v>513</v>
      </c>
      <c r="G170" s="472" t="s">
        <v>513</v>
      </c>
      <c r="H170" s="472" t="s">
        <v>513</v>
      </c>
      <c r="I170" s="472">
        <v>70439</v>
      </c>
      <c r="J170" s="472" t="s">
        <v>513</v>
      </c>
      <c r="K170" s="472" t="s">
        <v>513</v>
      </c>
      <c r="L170" s="472" t="s">
        <v>513</v>
      </c>
      <c r="M170" s="472" t="s">
        <v>513</v>
      </c>
      <c r="N170" s="472">
        <v>155606</v>
      </c>
      <c r="O170" s="472">
        <v>155606</v>
      </c>
      <c r="P170" s="472" t="s">
        <v>513</v>
      </c>
      <c r="Q170" s="472">
        <v>101989</v>
      </c>
      <c r="R170" s="472">
        <v>101989</v>
      </c>
      <c r="S170" s="472">
        <v>100486</v>
      </c>
      <c r="T170" s="472">
        <v>32639</v>
      </c>
      <c r="U170" s="472">
        <v>26422</v>
      </c>
      <c r="V170" s="472">
        <v>41425</v>
      </c>
      <c r="W170" s="477" t="s">
        <v>99</v>
      </c>
    </row>
    <row r="171" spans="1:23" s="472" customFormat="1" ht="9.75" customHeight="1" x14ac:dyDescent="0.2">
      <c r="A171" s="859" t="s">
        <v>592</v>
      </c>
      <c r="B171" s="472">
        <v>655466</v>
      </c>
      <c r="C171" s="472">
        <v>242322</v>
      </c>
      <c r="D171" s="472">
        <v>87086</v>
      </c>
      <c r="E171" s="472" t="s">
        <v>513</v>
      </c>
      <c r="F171" s="472" t="s">
        <v>513</v>
      </c>
      <c r="G171" s="472">
        <v>76847</v>
      </c>
      <c r="H171" s="472" t="s">
        <v>513</v>
      </c>
      <c r="I171" s="472">
        <v>78389</v>
      </c>
      <c r="J171" s="472" t="s">
        <v>513</v>
      </c>
      <c r="K171" s="472" t="s">
        <v>513</v>
      </c>
      <c r="L171" s="472" t="s">
        <v>513</v>
      </c>
      <c r="M171" s="472" t="s">
        <v>513</v>
      </c>
      <c r="N171" s="472">
        <v>229734</v>
      </c>
      <c r="O171" s="472">
        <v>229734</v>
      </c>
      <c r="P171" s="472" t="s">
        <v>513</v>
      </c>
      <c r="Q171" s="472">
        <v>101955</v>
      </c>
      <c r="R171" s="472">
        <v>101955</v>
      </c>
      <c r="S171" s="472">
        <v>113819</v>
      </c>
      <c r="T171" s="472">
        <v>38213</v>
      </c>
      <c r="U171" s="472">
        <v>75606</v>
      </c>
      <c r="V171" s="472" t="s">
        <v>513</v>
      </c>
      <c r="W171" s="477" t="s">
        <v>100</v>
      </c>
    </row>
    <row r="172" spans="1:23" s="472" customFormat="1" ht="9.75" customHeight="1" x14ac:dyDescent="0.2">
      <c r="A172" s="859" t="s">
        <v>593</v>
      </c>
      <c r="B172" s="472">
        <v>469458</v>
      </c>
      <c r="C172" s="472">
        <v>118042</v>
      </c>
      <c r="D172" s="472" t="s">
        <v>513</v>
      </c>
      <c r="E172" s="472" t="s">
        <v>513</v>
      </c>
      <c r="F172" s="472" t="s">
        <v>513</v>
      </c>
      <c r="G172" s="472" t="s">
        <v>513</v>
      </c>
      <c r="H172" s="472" t="s">
        <v>513</v>
      </c>
      <c r="I172" s="472">
        <v>37786</v>
      </c>
      <c r="J172" s="472">
        <v>80256</v>
      </c>
      <c r="K172" s="472" t="s">
        <v>513</v>
      </c>
      <c r="L172" s="472" t="s">
        <v>513</v>
      </c>
      <c r="M172" s="472" t="s">
        <v>513</v>
      </c>
      <c r="N172" s="472">
        <v>124306</v>
      </c>
      <c r="O172" s="472">
        <v>124306</v>
      </c>
      <c r="P172" s="472" t="s">
        <v>513</v>
      </c>
      <c r="Q172" s="472">
        <v>52277</v>
      </c>
      <c r="R172" s="472">
        <v>52277</v>
      </c>
      <c r="S172" s="472" t="s">
        <v>513</v>
      </c>
      <c r="T172" s="472" t="s">
        <v>513</v>
      </c>
      <c r="U172" s="472" t="s">
        <v>513</v>
      </c>
      <c r="V172" s="472" t="s">
        <v>513</v>
      </c>
      <c r="W172" s="477" t="s">
        <v>101</v>
      </c>
    </row>
    <row r="173" spans="1:23" s="472" customFormat="1" ht="9.75" customHeight="1" x14ac:dyDescent="0.2">
      <c r="A173" s="859" t="s">
        <v>594</v>
      </c>
      <c r="B173" s="472">
        <v>290096</v>
      </c>
      <c r="C173" s="472">
        <v>260390</v>
      </c>
      <c r="D173" s="472">
        <v>122993</v>
      </c>
      <c r="E173" s="472" t="s">
        <v>513</v>
      </c>
      <c r="F173" s="472" t="s">
        <v>513</v>
      </c>
      <c r="G173" s="472" t="s">
        <v>513</v>
      </c>
      <c r="H173" s="472" t="s">
        <v>513</v>
      </c>
      <c r="I173" s="472">
        <v>137397</v>
      </c>
      <c r="J173" s="472" t="s">
        <v>513</v>
      </c>
      <c r="K173" s="472" t="s">
        <v>513</v>
      </c>
      <c r="L173" s="472" t="s">
        <v>513</v>
      </c>
      <c r="M173" s="472" t="s">
        <v>513</v>
      </c>
      <c r="N173" s="472">
        <v>105605</v>
      </c>
      <c r="O173" s="472">
        <v>105605</v>
      </c>
      <c r="P173" s="472" t="s">
        <v>513</v>
      </c>
      <c r="Q173" s="472">
        <v>156590</v>
      </c>
      <c r="R173" s="472">
        <v>156590</v>
      </c>
      <c r="S173" s="472">
        <v>72400</v>
      </c>
      <c r="T173" s="472" t="s">
        <v>513</v>
      </c>
      <c r="U173" s="472">
        <v>72400</v>
      </c>
      <c r="V173" s="472" t="s">
        <v>513</v>
      </c>
      <c r="W173" s="477" t="s">
        <v>85</v>
      </c>
    </row>
    <row r="174" spans="1:23" s="472" customFormat="1" ht="9.75" customHeight="1" x14ac:dyDescent="0.2">
      <c r="A174" s="859" t="s">
        <v>595</v>
      </c>
      <c r="B174" s="472">
        <v>587392</v>
      </c>
      <c r="C174" s="472">
        <v>225182</v>
      </c>
      <c r="D174" s="472" t="s">
        <v>513</v>
      </c>
      <c r="E174" s="472" t="s">
        <v>513</v>
      </c>
      <c r="F174" s="472" t="s">
        <v>513</v>
      </c>
      <c r="G174" s="472" t="s">
        <v>513</v>
      </c>
      <c r="H174" s="472" t="s">
        <v>513</v>
      </c>
      <c r="I174" s="472">
        <v>225182</v>
      </c>
      <c r="J174" s="472" t="s">
        <v>513</v>
      </c>
      <c r="K174" s="472" t="s">
        <v>513</v>
      </c>
      <c r="L174" s="472" t="s">
        <v>513</v>
      </c>
      <c r="M174" s="472" t="s">
        <v>513</v>
      </c>
      <c r="N174" s="472">
        <v>326565</v>
      </c>
      <c r="O174" s="472">
        <v>326565</v>
      </c>
      <c r="P174" s="472" t="s">
        <v>513</v>
      </c>
      <c r="Q174" s="472">
        <v>102534</v>
      </c>
      <c r="R174" s="472">
        <v>102534</v>
      </c>
      <c r="S174" s="472">
        <v>111219</v>
      </c>
      <c r="T174" s="472">
        <v>45286</v>
      </c>
      <c r="U174" s="472">
        <v>65933</v>
      </c>
      <c r="V174" s="472" t="s">
        <v>513</v>
      </c>
      <c r="W174" s="477" t="s">
        <v>86</v>
      </c>
    </row>
    <row r="175" spans="1:23" s="472" customFormat="1" ht="9.75" customHeight="1" x14ac:dyDescent="0.2">
      <c r="A175" s="859" t="s">
        <v>596</v>
      </c>
      <c r="B175" s="472">
        <v>578417</v>
      </c>
      <c r="C175" s="472">
        <v>47704</v>
      </c>
      <c r="D175" s="472" t="s">
        <v>513</v>
      </c>
      <c r="E175" s="472" t="s">
        <v>513</v>
      </c>
      <c r="F175" s="472" t="s">
        <v>513</v>
      </c>
      <c r="G175" s="472" t="s">
        <v>513</v>
      </c>
      <c r="H175" s="472" t="s">
        <v>513</v>
      </c>
      <c r="I175" s="472">
        <v>47704</v>
      </c>
      <c r="J175" s="472" t="s">
        <v>513</v>
      </c>
      <c r="K175" s="472" t="s">
        <v>513</v>
      </c>
      <c r="L175" s="472" t="s">
        <v>513</v>
      </c>
      <c r="M175" s="472" t="s">
        <v>513</v>
      </c>
      <c r="N175" s="472">
        <v>99382</v>
      </c>
      <c r="O175" s="472">
        <v>99382</v>
      </c>
      <c r="P175" s="472" t="s">
        <v>513</v>
      </c>
      <c r="Q175" s="472">
        <v>151784</v>
      </c>
      <c r="R175" s="472">
        <v>151784</v>
      </c>
      <c r="S175" s="472" t="s">
        <v>513</v>
      </c>
      <c r="T175" s="472" t="s">
        <v>513</v>
      </c>
      <c r="U175" s="472" t="s">
        <v>513</v>
      </c>
      <c r="V175" s="472" t="s">
        <v>513</v>
      </c>
      <c r="W175" s="477" t="s">
        <v>87</v>
      </c>
    </row>
    <row r="176" spans="1:23" s="472" customFormat="1" ht="9.75" customHeight="1" x14ac:dyDescent="0.2">
      <c r="A176" s="859" t="s">
        <v>822</v>
      </c>
      <c r="B176" s="472">
        <v>166427</v>
      </c>
      <c r="C176" s="472">
        <v>170510</v>
      </c>
      <c r="D176" s="472">
        <v>32795</v>
      </c>
      <c r="E176" s="472" t="s">
        <v>513</v>
      </c>
      <c r="F176" s="472" t="s">
        <v>513</v>
      </c>
      <c r="G176" s="472">
        <v>9966</v>
      </c>
      <c r="H176" s="472" t="s">
        <v>513</v>
      </c>
      <c r="I176" s="472">
        <v>127749</v>
      </c>
      <c r="J176" s="472" t="s">
        <v>513</v>
      </c>
      <c r="K176" s="472" t="s">
        <v>513</v>
      </c>
      <c r="L176" s="472" t="s">
        <v>513</v>
      </c>
      <c r="M176" s="472" t="s">
        <v>513</v>
      </c>
      <c r="N176" s="472">
        <v>118920</v>
      </c>
      <c r="O176" s="472">
        <v>118920</v>
      </c>
      <c r="P176" s="472" t="s">
        <v>513</v>
      </c>
      <c r="Q176" s="472">
        <v>23127</v>
      </c>
      <c r="R176" s="472">
        <v>23127</v>
      </c>
      <c r="S176" s="472">
        <v>49371</v>
      </c>
      <c r="T176" s="472">
        <v>49371</v>
      </c>
      <c r="U176" s="472" t="s">
        <v>513</v>
      </c>
      <c r="V176" s="472" t="s">
        <v>513</v>
      </c>
      <c r="W176" s="477" t="s">
        <v>823</v>
      </c>
    </row>
    <row r="177" spans="1:23" s="472" customFormat="1" ht="9.75" customHeight="1" x14ac:dyDescent="0.2">
      <c r="A177" s="859" t="s">
        <v>588</v>
      </c>
      <c r="B177" s="472">
        <v>417718</v>
      </c>
      <c r="C177" s="472">
        <v>141850</v>
      </c>
      <c r="D177" s="472">
        <v>67770</v>
      </c>
      <c r="E177" s="472" t="s">
        <v>513</v>
      </c>
      <c r="F177" s="472" t="s">
        <v>513</v>
      </c>
      <c r="G177" s="472">
        <v>42434</v>
      </c>
      <c r="H177" s="472" t="s">
        <v>513</v>
      </c>
      <c r="I177" s="472">
        <v>31646</v>
      </c>
      <c r="J177" s="472" t="s">
        <v>513</v>
      </c>
      <c r="K177" s="472" t="s">
        <v>513</v>
      </c>
      <c r="L177" s="472" t="s">
        <v>513</v>
      </c>
      <c r="M177" s="472" t="s">
        <v>513</v>
      </c>
      <c r="N177" s="472">
        <v>414243</v>
      </c>
      <c r="O177" s="472">
        <v>414243</v>
      </c>
      <c r="P177" s="472" t="s">
        <v>513</v>
      </c>
      <c r="Q177" s="472">
        <v>81242</v>
      </c>
      <c r="R177" s="472">
        <v>81242</v>
      </c>
      <c r="S177" s="472">
        <v>116453</v>
      </c>
      <c r="T177" s="472">
        <v>116453</v>
      </c>
      <c r="U177" s="472" t="s">
        <v>513</v>
      </c>
      <c r="V177" s="472" t="s">
        <v>513</v>
      </c>
      <c r="W177" s="477" t="s">
        <v>82</v>
      </c>
    </row>
    <row r="178" spans="1:23" s="472" customFormat="1" ht="9.75" customHeight="1" x14ac:dyDescent="0.2">
      <c r="A178" s="860" t="s">
        <v>599</v>
      </c>
      <c r="B178" s="476">
        <v>547419</v>
      </c>
      <c r="C178" s="475">
        <v>196312</v>
      </c>
      <c r="D178" s="475" t="s">
        <v>513</v>
      </c>
      <c r="E178" s="475" t="s">
        <v>513</v>
      </c>
      <c r="F178" s="475" t="s">
        <v>513</v>
      </c>
      <c r="G178" s="475">
        <v>53583</v>
      </c>
      <c r="H178" s="475" t="s">
        <v>513</v>
      </c>
      <c r="I178" s="475">
        <v>43786</v>
      </c>
      <c r="J178" s="475" t="s">
        <v>513</v>
      </c>
      <c r="K178" s="475" t="s">
        <v>513</v>
      </c>
      <c r="L178" s="475" t="s">
        <v>513</v>
      </c>
      <c r="M178" s="475">
        <v>98943</v>
      </c>
      <c r="N178" s="475">
        <v>463192</v>
      </c>
      <c r="O178" s="475">
        <v>463192</v>
      </c>
      <c r="P178" s="475" t="s">
        <v>513</v>
      </c>
      <c r="Q178" s="475">
        <v>154791</v>
      </c>
      <c r="R178" s="475">
        <v>154791</v>
      </c>
      <c r="S178" s="475" t="s">
        <v>513</v>
      </c>
      <c r="T178" s="475" t="s">
        <v>513</v>
      </c>
      <c r="U178" s="475" t="s">
        <v>513</v>
      </c>
      <c r="V178" s="475" t="s">
        <v>513</v>
      </c>
      <c r="W178" s="473" t="s">
        <v>83</v>
      </c>
    </row>
    <row r="179" spans="1:23" ht="12" customHeight="1" x14ac:dyDescent="0.25"/>
    <row r="180" spans="1:23" ht="12" customHeight="1" x14ac:dyDescent="0.25"/>
    <row r="181" spans="1:23" ht="12" customHeight="1" x14ac:dyDescent="0.25">
      <c r="K181" s="487" t="s">
        <v>102</v>
      </c>
    </row>
    <row r="182" spans="1:23" s="483" customFormat="1" ht="21" customHeight="1" x14ac:dyDescent="0.25">
      <c r="A182" s="1084" t="s">
        <v>205</v>
      </c>
      <c r="B182" s="486" t="s">
        <v>358</v>
      </c>
      <c r="C182" s="485"/>
      <c r="D182" s="485"/>
      <c r="E182" s="485"/>
      <c r="F182" s="878"/>
      <c r="G182" s="879" t="s">
        <v>357</v>
      </c>
      <c r="H182" s="485"/>
      <c r="I182" s="485"/>
      <c r="J182" s="878"/>
      <c r="K182" s="879" t="s">
        <v>356</v>
      </c>
      <c r="L182" s="485"/>
      <c r="M182" s="485"/>
      <c r="N182" s="485"/>
      <c r="O182" s="485"/>
      <c r="P182" s="485"/>
      <c r="Q182" s="485"/>
      <c r="R182" s="878"/>
      <c r="S182" s="879" t="s">
        <v>351</v>
      </c>
      <c r="T182" s="485"/>
      <c r="U182" s="485"/>
      <c r="V182" s="485"/>
      <c r="W182" s="1087" t="s">
        <v>88</v>
      </c>
    </row>
    <row r="183" spans="1:23" s="483" customFormat="1" ht="21" customHeight="1" x14ac:dyDescent="0.25">
      <c r="A183" s="1085"/>
      <c r="B183" s="987" t="s">
        <v>355</v>
      </c>
      <c r="C183" s="879" t="s">
        <v>289</v>
      </c>
      <c r="D183" s="485"/>
      <c r="E183" s="485"/>
      <c r="F183" s="878"/>
      <c r="G183" s="1090" t="s">
        <v>354</v>
      </c>
      <c r="H183" s="879" t="s">
        <v>316</v>
      </c>
      <c r="I183" s="485"/>
      <c r="J183" s="878"/>
      <c r="K183" s="1090" t="s">
        <v>353</v>
      </c>
      <c r="L183" s="879" t="s">
        <v>316</v>
      </c>
      <c r="M183" s="485"/>
      <c r="N183" s="485"/>
      <c r="O183" s="485"/>
      <c r="P183" s="878"/>
      <c r="Q183" s="879" t="s">
        <v>308</v>
      </c>
      <c r="R183" s="878"/>
      <c r="S183" s="1090" t="s">
        <v>348</v>
      </c>
      <c r="T183" s="879" t="s">
        <v>316</v>
      </c>
      <c r="U183" s="485"/>
      <c r="V183" s="485"/>
      <c r="W183" s="1088"/>
    </row>
    <row r="184" spans="1:23" s="483" customFormat="1" ht="52.5" customHeight="1" x14ac:dyDescent="0.25">
      <c r="A184" s="1086"/>
      <c r="B184" s="484" t="s">
        <v>381</v>
      </c>
      <c r="C184" s="881" t="s">
        <v>58</v>
      </c>
      <c r="D184" s="484" t="s">
        <v>282</v>
      </c>
      <c r="E184" s="484" t="s">
        <v>281</v>
      </c>
      <c r="F184" s="484" t="s">
        <v>352</v>
      </c>
      <c r="G184" s="1091"/>
      <c r="H184" s="881" t="s">
        <v>706</v>
      </c>
      <c r="I184" s="484" t="s">
        <v>305</v>
      </c>
      <c r="J184" s="484" t="s">
        <v>1169</v>
      </c>
      <c r="K184" s="1091"/>
      <c r="L184" s="881" t="s">
        <v>706</v>
      </c>
      <c r="M184" s="484" t="s">
        <v>305</v>
      </c>
      <c r="N184" s="484" t="s">
        <v>1169</v>
      </c>
      <c r="O184" s="484" t="s">
        <v>304</v>
      </c>
      <c r="P184" s="484" t="s">
        <v>303</v>
      </c>
      <c r="Q184" s="881" t="s">
        <v>111</v>
      </c>
      <c r="R184" s="484" t="s">
        <v>1172</v>
      </c>
      <c r="S184" s="1091"/>
      <c r="T184" s="881" t="s">
        <v>706</v>
      </c>
      <c r="U184" s="484" t="s">
        <v>305</v>
      </c>
      <c r="V184" s="488" t="s">
        <v>1169</v>
      </c>
      <c r="W184" s="1089"/>
    </row>
    <row r="185" spans="1:23" s="472" customFormat="1" ht="9.75" customHeight="1" x14ac:dyDescent="0.2">
      <c r="A185" s="858" t="s">
        <v>811</v>
      </c>
      <c r="B185" s="482" t="s">
        <v>513</v>
      </c>
      <c r="C185" s="481">
        <v>429463</v>
      </c>
      <c r="D185" s="481">
        <v>182803</v>
      </c>
      <c r="E185" s="481">
        <v>246660</v>
      </c>
      <c r="F185" s="481" t="s">
        <v>513</v>
      </c>
      <c r="G185" s="481">
        <v>225079</v>
      </c>
      <c r="H185" s="481">
        <v>225079</v>
      </c>
      <c r="I185" s="481">
        <v>183770</v>
      </c>
      <c r="J185" s="481">
        <v>41309</v>
      </c>
      <c r="K185" s="481">
        <v>775196</v>
      </c>
      <c r="L185" s="481">
        <v>775130</v>
      </c>
      <c r="M185" s="481">
        <v>715685</v>
      </c>
      <c r="N185" s="481">
        <v>18490</v>
      </c>
      <c r="O185" s="481">
        <v>40864</v>
      </c>
      <c r="P185" s="481">
        <v>91</v>
      </c>
      <c r="Q185" s="481">
        <v>66</v>
      </c>
      <c r="R185" s="481">
        <v>66</v>
      </c>
      <c r="S185" s="481">
        <v>628756</v>
      </c>
      <c r="T185" s="481">
        <v>628756</v>
      </c>
      <c r="U185" s="481">
        <v>565510</v>
      </c>
      <c r="V185" s="481">
        <v>50066</v>
      </c>
      <c r="W185" s="479" t="s">
        <v>208</v>
      </c>
    </row>
    <row r="186" spans="1:23" s="472" customFormat="1" ht="9.75" customHeight="1" x14ac:dyDescent="0.2">
      <c r="A186" s="859" t="s">
        <v>581</v>
      </c>
      <c r="B186" s="472" t="s">
        <v>513</v>
      </c>
      <c r="C186" s="472">
        <v>590604</v>
      </c>
      <c r="D186" s="472">
        <v>279881</v>
      </c>
      <c r="E186" s="472">
        <v>265200</v>
      </c>
      <c r="F186" s="472">
        <v>45523</v>
      </c>
      <c r="G186" s="472">
        <v>313850</v>
      </c>
      <c r="H186" s="472">
        <v>313850</v>
      </c>
      <c r="I186" s="472">
        <v>313850</v>
      </c>
      <c r="J186" s="472" t="s">
        <v>513</v>
      </c>
      <c r="K186" s="472">
        <v>1418361</v>
      </c>
      <c r="L186" s="472">
        <v>1418361</v>
      </c>
      <c r="M186" s="472">
        <v>1393397</v>
      </c>
      <c r="N186" s="472">
        <v>23319</v>
      </c>
      <c r="O186" s="472" t="s">
        <v>513</v>
      </c>
      <c r="P186" s="472">
        <v>1645</v>
      </c>
      <c r="Q186" s="472" t="s">
        <v>513</v>
      </c>
      <c r="R186" s="472" t="s">
        <v>513</v>
      </c>
      <c r="S186" s="472">
        <v>322897</v>
      </c>
      <c r="T186" s="472">
        <v>322897</v>
      </c>
      <c r="U186" s="472">
        <v>322897</v>
      </c>
      <c r="V186" s="472" t="s">
        <v>513</v>
      </c>
      <c r="W186" s="477" t="s">
        <v>492</v>
      </c>
    </row>
    <row r="187" spans="1:23" s="472" customFormat="1" ht="9.75" customHeight="1" x14ac:dyDescent="0.2">
      <c r="A187" s="859" t="s">
        <v>602</v>
      </c>
      <c r="B187" s="472">
        <v>41077</v>
      </c>
      <c r="C187" s="472">
        <v>396074</v>
      </c>
      <c r="D187" s="472">
        <v>204021</v>
      </c>
      <c r="E187" s="472">
        <v>192053</v>
      </c>
      <c r="F187" s="472" t="s">
        <v>513</v>
      </c>
      <c r="G187" s="472">
        <v>335557</v>
      </c>
      <c r="H187" s="472">
        <v>335557</v>
      </c>
      <c r="I187" s="472">
        <v>315499</v>
      </c>
      <c r="J187" s="472">
        <v>20058</v>
      </c>
      <c r="K187" s="472">
        <v>2158301</v>
      </c>
      <c r="L187" s="472">
        <v>2158301</v>
      </c>
      <c r="M187" s="472">
        <v>1983285</v>
      </c>
      <c r="N187" s="472">
        <v>169133</v>
      </c>
      <c r="O187" s="472" t="s">
        <v>513</v>
      </c>
      <c r="P187" s="472">
        <v>5883</v>
      </c>
      <c r="Q187" s="472" t="s">
        <v>513</v>
      </c>
      <c r="R187" s="472" t="s">
        <v>513</v>
      </c>
      <c r="S187" s="472">
        <v>725308</v>
      </c>
      <c r="T187" s="472">
        <v>725308</v>
      </c>
      <c r="U187" s="472">
        <v>725308</v>
      </c>
      <c r="V187" s="472" t="s">
        <v>513</v>
      </c>
      <c r="W187" s="477" t="s">
        <v>518</v>
      </c>
    </row>
    <row r="188" spans="1:23" s="472" customFormat="1" ht="9.75" customHeight="1" x14ac:dyDescent="0.2">
      <c r="A188" s="859" t="s">
        <v>582</v>
      </c>
      <c r="B188" s="472">
        <v>11759</v>
      </c>
      <c r="C188" s="472">
        <v>772168</v>
      </c>
      <c r="D188" s="472">
        <v>599225</v>
      </c>
      <c r="E188" s="472">
        <v>172943</v>
      </c>
      <c r="F188" s="472" t="s">
        <v>513</v>
      </c>
      <c r="G188" s="472">
        <v>240422</v>
      </c>
      <c r="H188" s="472">
        <v>240422</v>
      </c>
      <c r="I188" s="472">
        <v>192882</v>
      </c>
      <c r="J188" s="472">
        <v>47540</v>
      </c>
      <c r="K188" s="472">
        <v>1692406</v>
      </c>
      <c r="L188" s="472">
        <v>1692406</v>
      </c>
      <c r="M188" s="472">
        <v>1551241</v>
      </c>
      <c r="N188" s="472">
        <v>134989</v>
      </c>
      <c r="O188" s="472" t="s">
        <v>513</v>
      </c>
      <c r="P188" s="472">
        <v>6176</v>
      </c>
      <c r="Q188" s="472" t="s">
        <v>513</v>
      </c>
      <c r="R188" s="472" t="s">
        <v>513</v>
      </c>
      <c r="S188" s="472">
        <v>707459</v>
      </c>
      <c r="T188" s="472">
        <v>707459</v>
      </c>
      <c r="U188" s="472">
        <v>707459</v>
      </c>
      <c r="V188" s="472" t="s">
        <v>513</v>
      </c>
      <c r="W188" s="477" t="s">
        <v>583</v>
      </c>
    </row>
    <row r="189" spans="1:23" s="472" customFormat="1" ht="9.75" customHeight="1" x14ac:dyDescent="0.2">
      <c r="A189" s="859" t="s">
        <v>813</v>
      </c>
      <c r="B189" s="472" t="s">
        <v>513</v>
      </c>
      <c r="C189" s="472">
        <v>993090</v>
      </c>
      <c r="D189" s="472">
        <v>614950</v>
      </c>
      <c r="E189" s="472">
        <v>378140</v>
      </c>
      <c r="F189" s="472" t="s">
        <v>513</v>
      </c>
      <c r="G189" s="472">
        <v>92324</v>
      </c>
      <c r="H189" s="472">
        <v>92324</v>
      </c>
      <c r="I189" s="472">
        <v>92324</v>
      </c>
      <c r="J189" s="472" t="s">
        <v>513</v>
      </c>
      <c r="K189" s="472">
        <v>2103609</v>
      </c>
      <c r="L189" s="472">
        <v>2103609</v>
      </c>
      <c r="M189" s="472">
        <v>1880628</v>
      </c>
      <c r="N189" s="472">
        <v>130437</v>
      </c>
      <c r="O189" s="472">
        <v>47701</v>
      </c>
      <c r="P189" s="472">
        <v>44843</v>
      </c>
      <c r="Q189" s="472" t="s">
        <v>513</v>
      </c>
      <c r="R189" s="472" t="s">
        <v>513</v>
      </c>
      <c r="S189" s="472">
        <v>1217469</v>
      </c>
      <c r="T189" s="472">
        <v>1217467</v>
      </c>
      <c r="U189" s="472">
        <v>1217467</v>
      </c>
      <c r="V189" s="472" t="s">
        <v>513</v>
      </c>
      <c r="W189" s="477" t="s">
        <v>814</v>
      </c>
    </row>
    <row r="190" spans="1:23" s="472" customFormat="1" ht="6.75" customHeight="1" x14ac:dyDescent="0.2">
      <c r="A190" s="859"/>
      <c r="W190" s="477"/>
    </row>
    <row r="191" spans="1:23" s="472" customFormat="1" ht="9.75" customHeight="1" x14ac:dyDescent="0.2">
      <c r="A191" s="859" t="s">
        <v>815</v>
      </c>
      <c r="B191" s="472">
        <v>11759</v>
      </c>
      <c r="C191" s="472">
        <v>698947</v>
      </c>
      <c r="D191" s="472">
        <v>561717</v>
      </c>
      <c r="E191" s="472">
        <v>137230</v>
      </c>
      <c r="F191" s="472" t="s">
        <v>513</v>
      </c>
      <c r="G191" s="472">
        <v>209539</v>
      </c>
      <c r="H191" s="472">
        <v>209539</v>
      </c>
      <c r="I191" s="472">
        <v>161999</v>
      </c>
      <c r="J191" s="472">
        <v>47540</v>
      </c>
      <c r="K191" s="472">
        <v>1567944</v>
      </c>
      <c r="L191" s="472">
        <v>1567944</v>
      </c>
      <c r="M191" s="472">
        <v>1342054</v>
      </c>
      <c r="N191" s="472">
        <v>219714</v>
      </c>
      <c r="O191" s="472" t="s">
        <v>513</v>
      </c>
      <c r="P191" s="472">
        <v>6176</v>
      </c>
      <c r="Q191" s="472" t="s">
        <v>513</v>
      </c>
      <c r="R191" s="472" t="s">
        <v>513</v>
      </c>
      <c r="S191" s="472">
        <v>796658</v>
      </c>
      <c r="T191" s="472">
        <v>796658</v>
      </c>
      <c r="U191" s="472">
        <v>796658</v>
      </c>
      <c r="V191" s="472" t="s">
        <v>513</v>
      </c>
      <c r="W191" s="477" t="s">
        <v>584</v>
      </c>
    </row>
    <row r="192" spans="1:23" s="472" customFormat="1" ht="9.75" customHeight="1" x14ac:dyDescent="0.2">
      <c r="A192" s="859" t="s">
        <v>813</v>
      </c>
      <c r="B192" s="472" t="s">
        <v>513</v>
      </c>
      <c r="C192" s="472">
        <v>1107508</v>
      </c>
      <c r="D192" s="472">
        <v>638906</v>
      </c>
      <c r="E192" s="472">
        <v>468602</v>
      </c>
      <c r="F192" s="472" t="s">
        <v>513</v>
      </c>
      <c r="G192" s="472">
        <v>78618</v>
      </c>
      <c r="H192" s="472">
        <v>78618</v>
      </c>
      <c r="I192" s="472">
        <v>78618</v>
      </c>
      <c r="J192" s="472" t="s">
        <v>513</v>
      </c>
      <c r="K192" s="472">
        <v>2718329</v>
      </c>
      <c r="L192" s="472">
        <v>2718329</v>
      </c>
      <c r="M192" s="472">
        <v>2379827</v>
      </c>
      <c r="N192" s="472">
        <v>143970</v>
      </c>
      <c r="O192" s="472">
        <v>47701</v>
      </c>
      <c r="P192" s="472">
        <v>146831</v>
      </c>
      <c r="Q192" s="472" t="s">
        <v>513</v>
      </c>
      <c r="R192" s="472" t="s">
        <v>513</v>
      </c>
      <c r="S192" s="472">
        <v>1448994</v>
      </c>
      <c r="T192" s="472">
        <v>1448992</v>
      </c>
      <c r="U192" s="472">
        <v>1438518</v>
      </c>
      <c r="V192" s="472">
        <v>10474</v>
      </c>
      <c r="W192" s="477" t="s">
        <v>816</v>
      </c>
    </row>
    <row r="193" spans="1:23" s="472" customFormat="1" ht="6.75" customHeight="1" x14ac:dyDescent="0.2">
      <c r="A193" s="859"/>
      <c r="W193" s="477"/>
    </row>
    <row r="194" spans="1:23" s="472" customFormat="1" ht="9.75" customHeight="1" x14ac:dyDescent="0.2">
      <c r="A194" s="859" t="s">
        <v>817</v>
      </c>
      <c r="B194" s="472" t="s">
        <v>513</v>
      </c>
      <c r="C194" s="472">
        <v>207497</v>
      </c>
      <c r="D194" s="472">
        <v>179756</v>
      </c>
      <c r="E194" s="472">
        <v>27741</v>
      </c>
      <c r="F194" s="472" t="s">
        <v>513</v>
      </c>
      <c r="G194" s="472">
        <v>54463</v>
      </c>
      <c r="H194" s="472">
        <v>54463</v>
      </c>
      <c r="I194" s="472">
        <v>54463</v>
      </c>
      <c r="J194" s="472" t="s">
        <v>513</v>
      </c>
      <c r="K194" s="472">
        <v>760043</v>
      </c>
      <c r="L194" s="472">
        <v>760043</v>
      </c>
      <c r="M194" s="472">
        <v>629606</v>
      </c>
      <c r="N194" s="472">
        <v>130437</v>
      </c>
      <c r="O194" s="472" t="s">
        <v>513</v>
      </c>
      <c r="P194" s="472" t="s">
        <v>513</v>
      </c>
      <c r="Q194" s="472" t="s">
        <v>513</v>
      </c>
      <c r="R194" s="472" t="s">
        <v>513</v>
      </c>
      <c r="S194" s="472">
        <v>261278</v>
      </c>
      <c r="T194" s="472">
        <v>261278</v>
      </c>
      <c r="U194" s="472">
        <v>261278</v>
      </c>
      <c r="V194" s="472" t="s">
        <v>513</v>
      </c>
      <c r="W194" s="477" t="s">
        <v>587</v>
      </c>
    </row>
    <row r="195" spans="1:23" s="472" customFormat="1" ht="9.75" customHeight="1" x14ac:dyDescent="0.2">
      <c r="A195" s="859" t="s">
        <v>585</v>
      </c>
      <c r="B195" s="472" t="s">
        <v>513</v>
      </c>
      <c r="C195" s="472">
        <v>162182</v>
      </c>
      <c r="D195" s="472">
        <v>71259</v>
      </c>
      <c r="E195" s="472">
        <v>90923</v>
      </c>
      <c r="F195" s="472" t="s">
        <v>513</v>
      </c>
      <c r="G195" s="472">
        <v>5853</v>
      </c>
      <c r="H195" s="472">
        <v>5853</v>
      </c>
      <c r="I195" s="472">
        <v>5853</v>
      </c>
      <c r="J195" s="472" t="s">
        <v>513</v>
      </c>
      <c r="K195" s="472">
        <v>243165</v>
      </c>
      <c r="L195" s="472">
        <v>243165</v>
      </c>
      <c r="M195" s="472">
        <v>240082</v>
      </c>
      <c r="N195" s="472" t="s">
        <v>513</v>
      </c>
      <c r="O195" s="472" t="s">
        <v>513</v>
      </c>
      <c r="P195" s="472">
        <v>3083</v>
      </c>
      <c r="Q195" s="472" t="s">
        <v>513</v>
      </c>
      <c r="R195" s="472" t="s">
        <v>513</v>
      </c>
      <c r="S195" s="472">
        <v>273263</v>
      </c>
      <c r="T195" s="472">
        <v>273261</v>
      </c>
      <c r="U195" s="472">
        <v>273261</v>
      </c>
      <c r="V195" s="472" t="s">
        <v>513</v>
      </c>
      <c r="W195" s="477" t="s">
        <v>94</v>
      </c>
    </row>
    <row r="196" spans="1:23" s="472" customFormat="1" ht="9.75" customHeight="1" x14ac:dyDescent="0.2">
      <c r="A196" s="859" t="s">
        <v>818</v>
      </c>
      <c r="B196" s="472" t="s">
        <v>513</v>
      </c>
      <c r="C196" s="472">
        <v>432944</v>
      </c>
      <c r="D196" s="472">
        <v>310943</v>
      </c>
      <c r="E196" s="472">
        <v>122001</v>
      </c>
      <c r="F196" s="472" t="s">
        <v>513</v>
      </c>
      <c r="G196" s="472">
        <v>6145</v>
      </c>
      <c r="H196" s="472">
        <v>6145</v>
      </c>
      <c r="I196" s="472">
        <v>6145</v>
      </c>
      <c r="J196" s="472" t="s">
        <v>513</v>
      </c>
      <c r="K196" s="472">
        <v>246242</v>
      </c>
      <c r="L196" s="472">
        <v>246242</v>
      </c>
      <c r="M196" s="472">
        <v>240365</v>
      </c>
      <c r="N196" s="472" t="s">
        <v>513</v>
      </c>
      <c r="O196" s="472" t="s">
        <v>513</v>
      </c>
      <c r="P196" s="472">
        <v>5877</v>
      </c>
      <c r="Q196" s="472" t="s">
        <v>513</v>
      </c>
      <c r="R196" s="472" t="s">
        <v>513</v>
      </c>
      <c r="S196" s="472">
        <v>285587</v>
      </c>
      <c r="T196" s="472">
        <v>285587</v>
      </c>
      <c r="U196" s="472">
        <v>285587</v>
      </c>
      <c r="V196" s="472" t="s">
        <v>513</v>
      </c>
      <c r="W196" s="477" t="s">
        <v>95</v>
      </c>
    </row>
    <row r="197" spans="1:23" s="472" customFormat="1" ht="9.75" customHeight="1" x14ac:dyDescent="0.2">
      <c r="A197" s="859" t="s">
        <v>586</v>
      </c>
      <c r="B197" s="472" t="s">
        <v>513</v>
      </c>
      <c r="C197" s="472">
        <v>190467</v>
      </c>
      <c r="D197" s="472">
        <v>52992</v>
      </c>
      <c r="E197" s="472">
        <v>137475</v>
      </c>
      <c r="F197" s="472" t="s">
        <v>513</v>
      </c>
      <c r="G197" s="472">
        <v>25863</v>
      </c>
      <c r="H197" s="472">
        <v>25863</v>
      </c>
      <c r="I197" s="472">
        <v>25863</v>
      </c>
      <c r="J197" s="472" t="s">
        <v>513</v>
      </c>
      <c r="K197" s="472">
        <v>854159</v>
      </c>
      <c r="L197" s="472">
        <v>854159</v>
      </c>
      <c r="M197" s="472">
        <v>770575</v>
      </c>
      <c r="N197" s="472" t="s">
        <v>513</v>
      </c>
      <c r="O197" s="472">
        <v>47701</v>
      </c>
      <c r="P197" s="472">
        <v>35883</v>
      </c>
      <c r="Q197" s="472" t="s">
        <v>513</v>
      </c>
      <c r="R197" s="472" t="s">
        <v>513</v>
      </c>
      <c r="S197" s="472">
        <v>397341</v>
      </c>
      <c r="T197" s="472">
        <v>397341</v>
      </c>
      <c r="U197" s="472">
        <v>397341</v>
      </c>
      <c r="V197" s="472" t="s">
        <v>513</v>
      </c>
      <c r="W197" s="477" t="s">
        <v>96</v>
      </c>
    </row>
    <row r="198" spans="1:23" s="472" customFormat="1" ht="9.75" customHeight="1" x14ac:dyDescent="0.2">
      <c r="A198" s="859" t="s">
        <v>819</v>
      </c>
      <c r="B198" s="472" t="s">
        <v>513</v>
      </c>
      <c r="C198" s="472">
        <v>321915</v>
      </c>
      <c r="D198" s="472">
        <v>203712</v>
      </c>
      <c r="E198" s="472">
        <v>118203</v>
      </c>
      <c r="F198" s="472" t="s">
        <v>513</v>
      </c>
      <c r="G198" s="472">
        <v>40757</v>
      </c>
      <c r="H198" s="472">
        <v>40757</v>
      </c>
      <c r="I198" s="472">
        <v>40757</v>
      </c>
      <c r="J198" s="472" t="s">
        <v>513</v>
      </c>
      <c r="K198" s="472">
        <v>1374763</v>
      </c>
      <c r="L198" s="472">
        <v>1374763</v>
      </c>
      <c r="M198" s="472">
        <v>1128805</v>
      </c>
      <c r="N198" s="472">
        <v>143970</v>
      </c>
      <c r="O198" s="472" t="s">
        <v>513</v>
      </c>
      <c r="P198" s="472">
        <v>101988</v>
      </c>
      <c r="Q198" s="472" t="s">
        <v>513</v>
      </c>
      <c r="R198" s="472" t="s">
        <v>513</v>
      </c>
      <c r="S198" s="472">
        <v>492803</v>
      </c>
      <c r="T198" s="472">
        <v>492803</v>
      </c>
      <c r="U198" s="472">
        <v>482329</v>
      </c>
      <c r="V198" s="472">
        <v>10474</v>
      </c>
      <c r="W198" s="477" t="s">
        <v>820</v>
      </c>
    </row>
    <row r="199" spans="1:23" s="472" customFormat="1" ht="6.75" customHeight="1" x14ac:dyDescent="0.2">
      <c r="A199" s="859"/>
      <c r="W199" s="477"/>
    </row>
    <row r="200" spans="1:23" s="472" customFormat="1" ht="9.75" customHeight="1" x14ac:dyDescent="0.2">
      <c r="A200" s="859" t="s">
        <v>597</v>
      </c>
      <c r="B200" s="472" t="s">
        <v>513</v>
      </c>
      <c r="C200" s="472">
        <v>79278</v>
      </c>
      <c r="D200" s="472">
        <v>79278</v>
      </c>
      <c r="E200" s="472" t="s">
        <v>513</v>
      </c>
      <c r="F200" s="472" t="s">
        <v>513</v>
      </c>
      <c r="G200" s="472" t="s">
        <v>513</v>
      </c>
      <c r="H200" s="472" t="s">
        <v>513</v>
      </c>
      <c r="I200" s="472" t="s">
        <v>513</v>
      </c>
      <c r="J200" s="472" t="s">
        <v>513</v>
      </c>
      <c r="K200" s="472">
        <v>381810</v>
      </c>
      <c r="L200" s="472">
        <v>381810</v>
      </c>
      <c r="M200" s="472">
        <v>381810</v>
      </c>
      <c r="N200" s="472" t="s">
        <v>513</v>
      </c>
      <c r="O200" s="472" t="s">
        <v>513</v>
      </c>
      <c r="P200" s="472" t="s">
        <v>513</v>
      </c>
      <c r="Q200" s="472" t="s">
        <v>513</v>
      </c>
      <c r="R200" s="472" t="s">
        <v>513</v>
      </c>
      <c r="S200" s="472">
        <v>87406</v>
      </c>
      <c r="T200" s="472">
        <v>87406</v>
      </c>
      <c r="U200" s="472">
        <v>87406</v>
      </c>
      <c r="V200" s="472" t="s">
        <v>513</v>
      </c>
      <c r="W200" s="477" t="s">
        <v>598</v>
      </c>
    </row>
    <row r="201" spans="1:23" s="472" customFormat="1" ht="9.75" customHeight="1" x14ac:dyDescent="0.2">
      <c r="A201" s="859" t="s">
        <v>588</v>
      </c>
      <c r="B201" s="472" t="s">
        <v>513</v>
      </c>
      <c r="C201" s="472">
        <v>76039</v>
      </c>
      <c r="D201" s="472">
        <v>48298</v>
      </c>
      <c r="E201" s="472">
        <v>27741</v>
      </c>
      <c r="F201" s="472" t="s">
        <v>513</v>
      </c>
      <c r="G201" s="472">
        <v>48850</v>
      </c>
      <c r="H201" s="472">
        <v>48850</v>
      </c>
      <c r="I201" s="472">
        <v>48850</v>
      </c>
      <c r="J201" s="472" t="s">
        <v>513</v>
      </c>
      <c r="K201" s="472">
        <v>279995</v>
      </c>
      <c r="L201" s="472">
        <v>279995</v>
      </c>
      <c r="M201" s="472">
        <v>149558</v>
      </c>
      <c r="N201" s="472">
        <v>130437</v>
      </c>
      <c r="O201" s="472" t="s">
        <v>513</v>
      </c>
      <c r="P201" s="472" t="s">
        <v>513</v>
      </c>
      <c r="Q201" s="472" t="s">
        <v>513</v>
      </c>
      <c r="R201" s="472" t="s">
        <v>513</v>
      </c>
      <c r="S201" s="472">
        <v>82214</v>
      </c>
      <c r="T201" s="472">
        <v>82214</v>
      </c>
      <c r="U201" s="472">
        <v>82214</v>
      </c>
      <c r="V201" s="472" t="s">
        <v>513</v>
      </c>
      <c r="W201" s="477" t="s">
        <v>82</v>
      </c>
    </row>
    <row r="202" spans="1:23" s="472" customFormat="1" ht="9.75" customHeight="1" x14ac:dyDescent="0.2">
      <c r="A202" s="859" t="s">
        <v>599</v>
      </c>
      <c r="B202" s="472" t="s">
        <v>513</v>
      </c>
      <c r="C202" s="472">
        <v>52180</v>
      </c>
      <c r="D202" s="472">
        <v>52180</v>
      </c>
      <c r="E202" s="472" t="s">
        <v>513</v>
      </c>
      <c r="F202" s="472" t="s">
        <v>513</v>
      </c>
      <c r="G202" s="472">
        <v>5613</v>
      </c>
      <c r="H202" s="472">
        <v>5613</v>
      </c>
      <c r="I202" s="472">
        <v>5613</v>
      </c>
      <c r="J202" s="472" t="s">
        <v>513</v>
      </c>
      <c r="K202" s="472">
        <v>98238</v>
      </c>
      <c r="L202" s="472">
        <v>98238</v>
      </c>
      <c r="M202" s="472">
        <v>98238</v>
      </c>
      <c r="N202" s="472" t="s">
        <v>513</v>
      </c>
      <c r="O202" s="472" t="s">
        <v>513</v>
      </c>
      <c r="P202" s="472" t="s">
        <v>513</v>
      </c>
      <c r="Q202" s="472" t="s">
        <v>513</v>
      </c>
      <c r="R202" s="472" t="s">
        <v>513</v>
      </c>
      <c r="S202" s="472">
        <v>91658</v>
      </c>
      <c r="T202" s="472">
        <v>91658</v>
      </c>
      <c r="U202" s="472">
        <v>91658</v>
      </c>
      <c r="V202" s="472" t="s">
        <v>513</v>
      </c>
      <c r="W202" s="477" t="s">
        <v>83</v>
      </c>
    </row>
    <row r="203" spans="1:23" s="472" customFormat="1" ht="9.75" customHeight="1" x14ac:dyDescent="0.2">
      <c r="A203" s="859" t="s">
        <v>589</v>
      </c>
      <c r="B203" s="472" t="s">
        <v>513</v>
      </c>
      <c r="C203" s="472">
        <v>78837</v>
      </c>
      <c r="D203" s="472">
        <v>51405</v>
      </c>
      <c r="E203" s="472">
        <v>27432</v>
      </c>
      <c r="F203" s="472" t="s">
        <v>513</v>
      </c>
      <c r="G203" s="472">
        <v>5853</v>
      </c>
      <c r="H203" s="472">
        <v>5853</v>
      </c>
      <c r="I203" s="472">
        <v>5853</v>
      </c>
      <c r="J203" s="472" t="s">
        <v>513</v>
      </c>
      <c r="K203" s="472">
        <v>124020</v>
      </c>
      <c r="L203" s="472">
        <v>124020</v>
      </c>
      <c r="M203" s="472">
        <v>124020</v>
      </c>
      <c r="N203" s="472" t="s">
        <v>513</v>
      </c>
      <c r="O203" s="472" t="s">
        <v>513</v>
      </c>
      <c r="P203" s="472" t="s">
        <v>513</v>
      </c>
      <c r="Q203" s="472" t="s">
        <v>513</v>
      </c>
      <c r="R203" s="472" t="s">
        <v>513</v>
      </c>
      <c r="S203" s="472">
        <v>86923</v>
      </c>
      <c r="T203" s="472">
        <v>86921</v>
      </c>
      <c r="U203" s="472">
        <v>86921</v>
      </c>
      <c r="V203" s="472" t="s">
        <v>513</v>
      </c>
      <c r="W203" s="477" t="s">
        <v>84</v>
      </c>
    </row>
    <row r="204" spans="1:23" s="472" customFormat="1" ht="9.75" customHeight="1" x14ac:dyDescent="0.2">
      <c r="A204" s="859" t="s">
        <v>821</v>
      </c>
      <c r="B204" s="472" t="s">
        <v>513</v>
      </c>
      <c r="C204" s="472">
        <v>14891</v>
      </c>
      <c r="D204" s="472" t="s">
        <v>513</v>
      </c>
      <c r="E204" s="472">
        <v>14891</v>
      </c>
      <c r="F204" s="472" t="s">
        <v>513</v>
      </c>
      <c r="G204" s="472" t="s">
        <v>513</v>
      </c>
      <c r="H204" s="472" t="s">
        <v>513</v>
      </c>
      <c r="I204" s="472" t="s">
        <v>513</v>
      </c>
      <c r="J204" s="472" t="s">
        <v>513</v>
      </c>
      <c r="K204" s="472">
        <v>88126</v>
      </c>
      <c r="L204" s="472">
        <v>88126</v>
      </c>
      <c r="M204" s="472">
        <v>85043</v>
      </c>
      <c r="N204" s="472" t="s">
        <v>513</v>
      </c>
      <c r="O204" s="472" t="s">
        <v>513</v>
      </c>
      <c r="P204" s="472">
        <v>3083</v>
      </c>
      <c r="Q204" s="472" t="s">
        <v>513</v>
      </c>
      <c r="R204" s="472" t="s">
        <v>513</v>
      </c>
      <c r="S204" s="472">
        <v>75870</v>
      </c>
      <c r="T204" s="472">
        <v>75870</v>
      </c>
      <c r="U204" s="472">
        <v>75870</v>
      </c>
      <c r="V204" s="472" t="s">
        <v>513</v>
      </c>
      <c r="W204" s="477" t="s">
        <v>97</v>
      </c>
    </row>
    <row r="205" spans="1:23" s="472" customFormat="1" ht="9.75" customHeight="1" x14ac:dyDescent="0.2">
      <c r="A205" s="859" t="s">
        <v>590</v>
      </c>
      <c r="B205" s="472" t="s">
        <v>513</v>
      </c>
      <c r="C205" s="472">
        <v>68454</v>
      </c>
      <c r="D205" s="472">
        <v>19854</v>
      </c>
      <c r="E205" s="472">
        <v>48600</v>
      </c>
      <c r="F205" s="472" t="s">
        <v>513</v>
      </c>
      <c r="G205" s="472" t="s">
        <v>513</v>
      </c>
      <c r="H205" s="472" t="s">
        <v>513</v>
      </c>
      <c r="I205" s="472" t="s">
        <v>513</v>
      </c>
      <c r="J205" s="472" t="s">
        <v>513</v>
      </c>
      <c r="K205" s="472">
        <v>31019</v>
      </c>
      <c r="L205" s="472">
        <v>31019</v>
      </c>
      <c r="M205" s="472">
        <v>31019</v>
      </c>
      <c r="N205" s="472" t="s">
        <v>513</v>
      </c>
      <c r="O205" s="472" t="s">
        <v>513</v>
      </c>
      <c r="P205" s="472" t="s">
        <v>513</v>
      </c>
      <c r="Q205" s="472" t="s">
        <v>513</v>
      </c>
      <c r="R205" s="472" t="s">
        <v>513</v>
      </c>
      <c r="S205" s="472">
        <v>110470</v>
      </c>
      <c r="T205" s="472">
        <v>110470</v>
      </c>
      <c r="U205" s="472">
        <v>110470</v>
      </c>
      <c r="V205" s="472" t="s">
        <v>513</v>
      </c>
      <c r="W205" s="477" t="s">
        <v>98</v>
      </c>
    </row>
    <row r="206" spans="1:23" s="472" customFormat="1" ht="9.75" customHeight="1" x14ac:dyDescent="0.2">
      <c r="A206" s="859" t="s">
        <v>591</v>
      </c>
      <c r="B206" s="472" t="s">
        <v>513</v>
      </c>
      <c r="C206" s="472">
        <v>129401</v>
      </c>
      <c r="D206" s="472">
        <v>83051</v>
      </c>
      <c r="E206" s="472">
        <v>46350</v>
      </c>
      <c r="F206" s="472" t="s">
        <v>513</v>
      </c>
      <c r="G206" s="472">
        <v>6145</v>
      </c>
      <c r="H206" s="472">
        <v>6145</v>
      </c>
      <c r="I206" s="472">
        <v>6145</v>
      </c>
      <c r="J206" s="472" t="s">
        <v>513</v>
      </c>
      <c r="K206" s="472">
        <v>89393</v>
      </c>
      <c r="L206" s="472">
        <v>89393</v>
      </c>
      <c r="M206" s="472">
        <v>83516</v>
      </c>
      <c r="N206" s="472" t="s">
        <v>513</v>
      </c>
      <c r="O206" s="472" t="s">
        <v>513</v>
      </c>
      <c r="P206" s="472">
        <v>5877</v>
      </c>
      <c r="Q206" s="472" t="s">
        <v>513</v>
      </c>
      <c r="R206" s="472" t="s">
        <v>513</v>
      </c>
      <c r="S206" s="472">
        <v>76703</v>
      </c>
      <c r="T206" s="472">
        <v>76703</v>
      </c>
      <c r="U206" s="472">
        <v>76703</v>
      </c>
      <c r="V206" s="472" t="s">
        <v>513</v>
      </c>
      <c r="W206" s="477" t="s">
        <v>99</v>
      </c>
    </row>
    <row r="207" spans="1:23" s="472" customFormat="1" ht="9.75" customHeight="1" x14ac:dyDescent="0.2">
      <c r="A207" s="859" t="s">
        <v>592</v>
      </c>
      <c r="B207" s="472" t="s">
        <v>513</v>
      </c>
      <c r="C207" s="472">
        <v>135500</v>
      </c>
      <c r="D207" s="472">
        <v>79235</v>
      </c>
      <c r="E207" s="472">
        <v>56265</v>
      </c>
      <c r="F207" s="472" t="s">
        <v>513</v>
      </c>
      <c r="G207" s="472" t="s">
        <v>513</v>
      </c>
      <c r="H207" s="472" t="s">
        <v>513</v>
      </c>
      <c r="I207" s="472" t="s">
        <v>513</v>
      </c>
      <c r="J207" s="472" t="s">
        <v>513</v>
      </c>
      <c r="K207" s="472">
        <v>56094</v>
      </c>
      <c r="L207" s="472">
        <v>56094</v>
      </c>
      <c r="M207" s="472">
        <v>56094</v>
      </c>
      <c r="N207" s="472" t="s">
        <v>513</v>
      </c>
      <c r="O207" s="472" t="s">
        <v>513</v>
      </c>
      <c r="P207" s="472" t="s">
        <v>513</v>
      </c>
      <c r="Q207" s="472" t="s">
        <v>513</v>
      </c>
      <c r="R207" s="472" t="s">
        <v>513</v>
      </c>
      <c r="S207" s="472">
        <v>107349</v>
      </c>
      <c r="T207" s="472">
        <v>107349</v>
      </c>
      <c r="U207" s="472">
        <v>107349</v>
      </c>
      <c r="V207" s="472" t="s">
        <v>513</v>
      </c>
      <c r="W207" s="477" t="s">
        <v>100</v>
      </c>
    </row>
    <row r="208" spans="1:23" s="472" customFormat="1" ht="9.75" customHeight="1" x14ac:dyDescent="0.2">
      <c r="A208" s="859" t="s">
        <v>593</v>
      </c>
      <c r="B208" s="472" t="s">
        <v>513</v>
      </c>
      <c r="C208" s="472">
        <v>168043</v>
      </c>
      <c r="D208" s="472">
        <v>148657</v>
      </c>
      <c r="E208" s="472">
        <v>19386</v>
      </c>
      <c r="F208" s="472" t="s">
        <v>513</v>
      </c>
      <c r="G208" s="472" t="s">
        <v>513</v>
      </c>
      <c r="H208" s="472" t="s">
        <v>513</v>
      </c>
      <c r="I208" s="472" t="s">
        <v>513</v>
      </c>
      <c r="J208" s="472" t="s">
        <v>513</v>
      </c>
      <c r="K208" s="472">
        <v>100755</v>
      </c>
      <c r="L208" s="472">
        <v>100755</v>
      </c>
      <c r="M208" s="472">
        <v>100755</v>
      </c>
      <c r="N208" s="472" t="s">
        <v>513</v>
      </c>
      <c r="O208" s="472" t="s">
        <v>513</v>
      </c>
      <c r="P208" s="472" t="s">
        <v>513</v>
      </c>
      <c r="Q208" s="472" t="s">
        <v>513</v>
      </c>
      <c r="R208" s="472" t="s">
        <v>513</v>
      </c>
      <c r="S208" s="472">
        <v>101535</v>
      </c>
      <c r="T208" s="472">
        <v>101535</v>
      </c>
      <c r="U208" s="472">
        <v>101535</v>
      </c>
      <c r="V208" s="472" t="s">
        <v>513</v>
      </c>
      <c r="W208" s="477" t="s">
        <v>101</v>
      </c>
    </row>
    <row r="209" spans="1:23" s="472" customFormat="1" ht="9.75" customHeight="1" x14ac:dyDescent="0.2">
      <c r="A209" s="859" t="s">
        <v>594</v>
      </c>
      <c r="B209" s="472" t="s">
        <v>513</v>
      </c>
      <c r="C209" s="472" t="s">
        <v>513</v>
      </c>
      <c r="D209" s="472" t="s">
        <v>513</v>
      </c>
      <c r="E209" s="472" t="s">
        <v>513</v>
      </c>
      <c r="F209" s="472" t="s">
        <v>513</v>
      </c>
      <c r="G209" s="472" t="s">
        <v>513</v>
      </c>
      <c r="H209" s="472" t="s">
        <v>513</v>
      </c>
      <c r="I209" s="472" t="s">
        <v>513</v>
      </c>
      <c r="J209" s="472" t="s">
        <v>513</v>
      </c>
      <c r="K209" s="472">
        <v>104121</v>
      </c>
      <c r="L209" s="472">
        <v>104121</v>
      </c>
      <c r="M209" s="472">
        <v>104121</v>
      </c>
      <c r="N209" s="472" t="s">
        <v>513</v>
      </c>
      <c r="O209" s="472" t="s">
        <v>513</v>
      </c>
      <c r="P209" s="472" t="s">
        <v>513</v>
      </c>
      <c r="Q209" s="472" t="s">
        <v>513</v>
      </c>
      <c r="R209" s="472" t="s">
        <v>513</v>
      </c>
      <c r="S209" s="472">
        <v>124139</v>
      </c>
      <c r="T209" s="472">
        <v>124139</v>
      </c>
      <c r="U209" s="472">
        <v>124139</v>
      </c>
      <c r="V209" s="472" t="s">
        <v>513</v>
      </c>
      <c r="W209" s="477" t="s">
        <v>85</v>
      </c>
    </row>
    <row r="210" spans="1:23" s="472" customFormat="1" ht="9.75" customHeight="1" x14ac:dyDescent="0.2">
      <c r="A210" s="859" t="s">
        <v>595</v>
      </c>
      <c r="B210" s="472" t="s">
        <v>513</v>
      </c>
      <c r="C210" s="472">
        <v>82204</v>
      </c>
      <c r="D210" s="472">
        <v>52992</v>
      </c>
      <c r="E210" s="472">
        <v>29212</v>
      </c>
      <c r="F210" s="472" t="s">
        <v>513</v>
      </c>
      <c r="G210" s="472">
        <v>5852</v>
      </c>
      <c r="H210" s="472">
        <v>5852</v>
      </c>
      <c r="I210" s="472">
        <v>5852</v>
      </c>
      <c r="J210" s="472" t="s">
        <v>513</v>
      </c>
      <c r="K210" s="472">
        <v>245463</v>
      </c>
      <c r="L210" s="472">
        <v>245463</v>
      </c>
      <c r="M210" s="472">
        <v>239572</v>
      </c>
      <c r="N210" s="472" t="s">
        <v>513</v>
      </c>
      <c r="O210" s="472" t="s">
        <v>513</v>
      </c>
      <c r="P210" s="472">
        <v>5891</v>
      </c>
      <c r="Q210" s="472" t="s">
        <v>513</v>
      </c>
      <c r="R210" s="472" t="s">
        <v>513</v>
      </c>
      <c r="S210" s="472">
        <v>129311</v>
      </c>
      <c r="T210" s="472">
        <v>129311</v>
      </c>
      <c r="U210" s="472">
        <v>129311</v>
      </c>
      <c r="V210" s="472" t="s">
        <v>513</v>
      </c>
      <c r="W210" s="477" t="s">
        <v>86</v>
      </c>
    </row>
    <row r="211" spans="1:23" s="472" customFormat="1" ht="9.75" customHeight="1" x14ac:dyDescent="0.2">
      <c r="A211" s="859" t="s">
        <v>596</v>
      </c>
      <c r="B211" s="472" t="s">
        <v>513</v>
      </c>
      <c r="C211" s="472">
        <v>108263</v>
      </c>
      <c r="D211" s="472" t="s">
        <v>513</v>
      </c>
      <c r="E211" s="472">
        <v>108263</v>
      </c>
      <c r="F211" s="472" t="s">
        <v>513</v>
      </c>
      <c r="G211" s="472">
        <v>20011</v>
      </c>
      <c r="H211" s="472">
        <v>20011</v>
      </c>
      <c r="I211" s="472">
        <v>20011</v>
      </c>
      <c r="J211" s="472" t="s">
        <v>513</v>
      </c>
      <c r="K211" s="472">
        <v>504575</v>
      </c>
      <c r="L211" s="472">
        <v>504575</v>
      </c>
      <c r="M211" s="472">
        <v>426882</v>
      </c>
      <c r="N211" s="472" t="s">
        <v>513</v>
      </c>
      <c r="O211" s="472">
        <v>47701</v>
      </c>
      <c r="P211" s="472">
        <v>29992</v>
      </c>
      <c r="Q211" s="472" t="s">
        <v>513</v>
      </c>
      <c r="R211" s="472" t="s">
        <v>513</v>
      </c>
      <c r="S211" s="472">
        <v>143891</v>
      </c>
      <c r="T211" s="472">
        <v>143891</v>
      </c>
      <c r="U211" s="472">
        <v>143891</v>
      </c>
      <c r="V211" s="472" t="s">
        <v>513</v>
      </c>
      <c r="W211" s="477" t="s">
        <v>87</v>
      </c>
    </row>
    <row r="212" spans="1:23" s="472" customFormat="1" ht="9.75" customHeight="1" x14ac:dyDescent="0.2">
      <c r="A212" s="859" t="s">
        <v>822</v>
      </c>
      <c r="B212" s="472" t="s">
        <v>513</v>
      </c>
      <c r="C212" s="472">
        <v>147039</v>
      </c>
      <c r="D212" s="472">
        <v>104379</v>
      </c>
      <c r="E212" s="472">
        <v>42660</v>
      </c>
      <c r="F212" s="472" t="s">
        <v>513</v>
      </c>
      <c r="G212" s="472">
        <v>20012</v>
      </c>
      <c r="H212" s="472">
        <v>20012</v>
      </c>
      <c r="I212" s="472">
        <v>20012</v>
      </c>
      <c r="J212" s="472" t="s">
        <v>513</v>
      </c>
      <c r="K212" s="472">
        <v>618854</v>
      </c>
      <c r="L212" s="472">
        <v>618854</v>
      </c>
      <c r="M212" s="472">
        <v>550927</v>
      </c>
      <c r="N212" s="472" t="s">
        <v>513</v>
      </c>
      <c r="O212" s="472" t="s">
        <v>513</v>
      </c>
      <c r="P212" s="472">
        <v>67927</v>
      </c>
      <c r="Q212" s="472" t="s">
        <v>513</v>
      </c>
      <c r="R212" s="472" t="s">
        <v>513</v>
      </c>
      <c r="S212" s="472">
        <v>140161</v>
      </c>
      <c r="T212" s="472">
        <v>140161</v>
      </c>
      <c r="U212" s="472">
        <v>140161</v>
      </c>
      <c r="V212" s="472" t="s">
        <v>513</v>
      </c>
      <c r="W212" s="477" t="s">
        <v>823</v>
      </c>
    </row>
    <row r="213" spans="1:23" s="472" customFormat="1" ht="9.75" customHeight="1" x14ac:dyDescent="0.2">
      <c r="A213" s="859" t="s">
        <v>588</v>
      </c>
      <c r="B213" s="472" t="s">
        <v>513</v>
      </c>
      <c r="C213" s="472">
        <v>30051</v>
      </c>
      <c r="D213" s="472" t="s">
        <v>513</v>
      </c>
      <c r="E213" s="472">
        <v>30051</v>
      </c>
      <c r="F213" s="472" t="s">
        <v>513</v>
      </c>
      <c r="G213" s="472">
        <v>5811</v>
      </c>
      <c r="H213" s="472">
        <v>5811</v>
      </c>
      <c r="I213" s="472">
        <v>5811</v>
      </c>
      <c r="J213" s="472" t="s">
        <v>513</v>
      </c>
      <c r="K213" s="472">
        <v>516308</v>
      </c>
      <c r="L213" s="472">
        <v>516308</v>
      </c>
      <c r="M213" s="472">
        <v>411251</v>
      </c>
      <c r="N213" s="472">
        <v>70996</v>
      </c>
      <c r="O213" s="472" t="s">
        <v>513</v>
      </c>
      <c r="P213" s="472">
        <v>34061</v>
      </c>
      <c r="Q213" s="472" t="s">
        <v>513</v>
      </c>
      <c r="R213" s="472" t="s">
        <v>513</v>
      </c>
      <c r="S213" s="472">
        <v>189949</v>
      </c>
      <c r="T213" s="472">
        <v>189949</v>
      </c>
      <c r="U213" s="472">
        <v>189949</v>
      </c>
      <c r="V213" s="472" t="s">
        <v>513</v>
      </c>
      <c r="W213" s="477" t="s">
        <v>82</v>
      </c>
    </row>
    <row r="214" spans="1:23" s="472" customFormat="1" ht="9.75" customHeight="1" x14ac:dyDescent="0.2">
      <c r="A214" s="860" t="s">
        <v>599</v>
      </c>
      <c r="B214" s="476" t="s">
        <v>513</v>
      </c>
      <c r="C214" s="475">
        <v>144825</v>
      </c>
      <c r="D214" s="475">
        <v>99333</v>
      </c>
      <c r="E214" s="475">
        <v>45492</v>
      </c>
      <c r="F214" s="475" t="s">
        <v>513</v>
      </c>
      <c r="G214" s="475">
        <v>14934</v>
      </c>
      <c r="H214" s="475">
        <v>14934</v>
      </c>
      <c r="I214" s="475">
        <v>14934</v>
      </c>
      <c r="J214" s="475" t="s">
        <v>513</v>
      </c>
      <c r="K214" s="475">
        <v>239601</v>
      </c>
      <c r="L214" s="475">
        <v>239601</v>
      </c>
      <c r="M214" s="475">
        <v>166627</v>
      </c>
      <c r="N214" s="475">
        <v>72974</v>
      </c>
      <c r="O214" s="475" t="s">
        <v>513</v>
      </c>
      <c r="P214" s="475" t="s">
        <v>513</v>
      </c>
      <c r="Q214" s="475" t="s">
        <v>513</v>
      </c>
      <c r="R214" s="475" t="s">
        <v>513</v>
      </c>
      <c r="S214" s="475">
        <v>162693</v>
      </c>
      <c r="T214" s="475">
        <v>162693</v>
      </c>
      <c r="U214" s="475">
        <v>152219</v>
      </c>
      <c r="V214" s="475">
        <v>10474</v>
      </c>
      <c r="W214" s="473" t="s">
        <v>83</v>
      </c>
    </row>
    <row r="215" spans="1:23" ht="12" customHeight="1" x14ac:dyDescent="0.25"/>
    <row r="216" spans="1:23" ht="12" customHeight="1" x14ac:dyDescent="0.25"/>
    <row r="217" spans="1:23" ht="12" customHeight="1" x14ac:dyDescent="0.2">
      <c r="K217" s="487" t="s">
        <v>102</v>
      </c>
      <c r="V217" s="490" t="s">
        <v>703</v>
      </c>
    </row>
    <row r="218" spans="1:23" s="483" customFormat="1" ht="21" customHeight="1" x14ac:dyDescent="0.25">
      <c r="A218" s="1084" t="s">
        <v>205</v>
      </c>
      <c r="B218" s="486" t="s">
        <v>404</v>
      </c>
      <c r="C218" s="485"/>
      <c r="D218" s="878"/>
      <c r="E218" s="879" t="s">
        <v>350</v>
      </c>
      <c r="F218" s="485"/>
      <c r="G218" s="878"/>
      <c r="H218" s="879" t="s">
        <v>349</v>
      </c>
      <c r="I218" s="485"/>
      <c r="J218" s="485"/>
      <c r="K218" s="485"/>
      <c r="L218" s="485"/>
      <c r="M218" s="485"/>
      <c r="N218" s="485"/>
      <c r="O218" s="485"/>
      <c r="P218" s="485"/>
      <c r="Q218" s="485"/>
      <c r="R218" s="485"/>
      <c r="S218" s="485"/>
      <c r="T218" s="485"/>
      <c r="U218" s="485"/>
      <c r="V218" s="485"/>
      <c r="W218" s="1087" t="s">
        <v>88</v>
      </c>
    </row>
    <row r="219" spans="1:23" s="483" customFormat="1" ht="21" customHeight="1" x14ac:dyDescent="0.25">
      <c r="A219" s="1085"/>
      <c r="B219" s="987" t="s">
        <v>309</v>
      </c>
      <c r="C219" s="879" t="s">
        <v>308</v>
      </c>
      <c r="D219" s="878"/>
      <c r="E219" s="1090" t="s">
        <v>347</v>
      </c>
      <c r="F219" s="879" t="s">
        <v>316</v>
      </c>
      <c r="G219" s="878"/>
      <c r="H219" s="1090" t="s">
        <v>1175</v>
      </c>
      <c r="I219" s="879" t="s">
        <v>316</v>
      </c>
      <c r="J219" s="485"/>
      <c r="K219" s="485"/>
      <c r="L219" s="485"/>
      <c r="M219" s="485"/>
      <c r="N219" s="485"/>
      <c r="O219" s="878"/>
      <c r="P219" s="879" t="s">
        <v>308</v>
      </c>
      <c r="Q219" s="485"/>
      <c r="R219" s="878"/>
      <c r="S219" s="879" t="s">
        <v>290</v>
      </c>
      <c r="T219" s="485"/>
      <c r="U219" s="878"/>
      <c r="V219" s="879" t="s">
        <v>289</v>
      </c>
      <c r="W219" s="1088"/>
    </row>
    <row r="220" spans="1:23" s="483" customFormat="1" ht="52.5" customHeight="1" x14ac:dyDescent="0.25">
      <c r="A220" s="1086"/>
      <c r="B220" s="484" t="s">
        <v>327</v>
      </c>
      <c r="C220" s="881" t="s">
        <v>111</v>
      </c>
      <c r="D220" s="484" t="s">
        <v>297</v>
      </c>
      <c r="E220" s="1091"/>
      <c r="F220" s="881" t="s">
        <v>706</v>
      </c>
      <c r="G220" s="484" t="s">
        <v>305</v>
      </c>
      <c r="H220" s="1091"/>
      <c r="I220" s="881" t="s">
        <v>706</v>
      </c>
      <c r="J220" s="484" t="s">
        <v>305</v>
      </c>
      <c r="K220" s="484" t="s">
        <v>327</v>
      </c>
      <c r="L220" s="484" t="s">
        <v>335</v>
      </c>
      <c r="M220" s="484" t="s">
        <v>304</v>
      </c>
      <c r="N220" s="484" t="s">
        <v>303</v>
      </c>
      <c r="O220" s="484" t="s">
        <v>301</v>
      </c>
      <c r="P220" s="881" t="s">
        <v>111</v>
      </c>
      <c r="Q220" s="484" t="s">
        <v>344</v>
      </c>
      <c r="R220" s="484" t="s">
        <v>294</v>
      </c>
      <c r="S220" s="881" t="s">
        <v>26</v>
      </c>
      <c r="T220" s="484" t="s">
        <v>287</v>
      </c>
      <c r="U220" s="484" t="s">
        <v>508</v>
      </c>
      <c r="V220" s="880" t="s">
        <v>58</v>
      </c>
      <c r="W220" s="1089"/>
    </row>
    <row r="221" spans="1:23" s="472" customFormat="1" ht="9.75" customHeight="1" x14ac:dyDescent="0.2">
      <c r="A221" s="858" t="s">
        <v>811</v>
      </c>
      <c r="B221" s="482">
        <v>13180</v>
      </c>
      <c r="C221" s="481" t="s">
        <v>513</v>
      </c>
      <c r="D221" s="481" t="s">
        <v>513</v>
      </c>
      <c r="E221" s="481">
        <v>41465</v>
      </c>
      <c r="F221" s="481">
        <v>41465</v>
      </c>
      <c r="G221" s="481">
        <v>41465</v>
      </c>
      <c r="H221" s="481">
        <v>2481987</v>
      </c>
      <c r="I221" s="481">
        <v>2315705</v>
      </c>
      <c r="J221" s="481">
        <v>367571</v>
      </c>
      <c r="K221" s="481" t="s">
        <v>513</v>
      </c>
      <c r="L221" s="481" t="s">
        <v>513</v>
      </c>
      <c r="M221" s="481">
        <v>1130776</v>
      </c>
      <c r="N221" s="481">
        <v>817358</v>
      </c>
      <c r="O221" s="481" t="s">
        <v>513</v>
      </c>
      <c r="P221" s="481">
        <v>166282</v>
      </c>
      <c r="Q221" s="481">
        <v>68133</v>
      </c>
      <c r="R221" s="481">
        <v>98149</v>
      </c>
      <c r="S221" s="481" t="s">
        <v>513</v>
      </c>
      <c r="T221" s="481" t="s">
        <v>513</v>
      </c>
      <c r="U221" s="481" t="s">
        <v>513</v>
      </c>
      <c r="V221" s="481" t="s">
        <v>513</v>
      </c>
      <c r="W221" s="479" t="s">
        <v>208</v>
      </c>
    </row>
    <row r="222" spans="1:23" s="472" customFormat="1" ht="9.75" customHeight="1" x14ac:dyDescent="0.2">
      <c r="A222" s="859" t="s">
        <v>581</v>
      </c>
      <c r="B222" s="472" t="s">
        <v>513</v>
      </c>
      <c r="C222" s="472" t="s">
        <v>513</v>
      </c>
      <c r="D222" s="472" t="s">
        <v>513</v>
      </c>
      <c r="E222" s="472">
        <v>77316</v>
      </c>
      <c r="F222" s="472">
        <v>77316</v>
      </c>
      <c r="G222" s="472">
        <v>77316</v>
      </c>
      <c r="H222" s="472">
        <v>2116758</v>
      </c>
      <c r="I222" s="472">
        <v>1827706</v>
      </c>
      <c r="J222" s="472">
        <v>246492</v>
      </c>
      <c r="K222" s="472" t="s">
        <v>513</v>
      </c>
      <c r="L222" s="472">
        <v>33532</v>
      </c>
      <c r="M222" s="472">
        <v>915648</v>
      </c>
      <c r="N222" s="472">
        <v>632034</v>
      </c>
      <c r="O222" s="472" t="s">
        <v>513</v>
      </c>
      <c r="P222" s="472">
        <v>175144</v>
      </c>
      <c r="Q222" s="472" t="s">
        <v>513</v>
      </c>
      <c r="R222" s="472">
        <v>175144</v>
      </c>
      <c r="S222" s="472">
        <v>62722</v>
      </c>
      <c r="T222" s="472">
        <v>62722</v>
      </c>
      <c r="U222" s="472" t="s">
        <v>513</v>
      </c>
      <c r="V222" s="472">
        <v>51186</v>
      </c>
      <c r="W222" s="477" t="s">
        <v>492</v>
      </c>
    </row>
    <row r="223" spans="1:23" s="472" customFormat="1" ht="9.75" customHeight="1" x14ac:dyDescent="0.2">
      <c r="A223" s="859" t="s">
        <v>602</v>
      </c>
      <c r="B223" s="472" t="s">
        <v>513</v>
      </c>
      <c r="C223" s="472" t="s">
        <v>513</v>
      </c>
      <c r="D223" s="472" t="s">
        <v>513</v>
      </c>
      <c r="E223" s="472">
        <v>71561</v>
      </c>
      <c r="F223" s="472">
        <v>71561</v>
      </c>
      <c r="G223" s="472">
        <v>71561</v>
      </c>
      <c r="H223" s="472">
        <v>2498701</v>
      </c>
      <c r="I223" s="472">
        <v>2253393</v>
      </c>
      <c r="J223" s="472">
        <v>384892</v>
      </c>
      <c r="K223" s="472" t="s">
        <v>513</v>
      </c>
      <c r="L223" s="472">
        <v>43696</v>
      </c>
      <c r="M223" s="472">
        <v>861940</v>
      </c>
      <c r="N223" s="472">
        <v>954038</v>
      </c>
      <c r="O223" s="472">
        <v>8827</v>
      </c>
      <c r="P223" s="472">
        <v>180407</v>
      </c>
      <c r="Q223" s="472" t="s">
        <v>513</v>
      </c>
      <c r="R223" s="472">
        <v>180407</v>
      </c>
      <c r="S223" s="472">
        <v>8663</v>
      </c>
      <c r="T223" s="472" t="s">
        <v>513</v>
      </c>
      <c r="U223" s="472">
        <v>8663</v>
      </c>
      <c r="V223" s="472">
        <v>56238</v>
      </c>
      <c r="W223" s="477" t="s">
        <v>518</v>
      </c>
    </row>
    <row r="224" spans="1:23" s="472" customFormat="1" ht="9.75" customHeight="1" x14ac:dyDescent="0.2">
      <c r="A224" s="859" t="s">
        <v>582</v>
      </c>
      <c r="B224" s="472" t="s">
        <v>513</v>
      </c>
      <c r="C224" s="472" t="s">
        <v>513</v>
      </c>
      <c r="D224" s="472" t="s">
        <v>513</v>
      </c>
      <c r="E224" s="472">
        <v>114834</v>
      </c>
      <c r="F224" s="472">
        <v>114834</v>
      </c>
      <c r="G224" s="472">
        <v>114834</v>
      </c>
      <c r="H224" s="472">
        <v>690500</v>
      </c>
      <c r="I224" s="472">
        <v>635972</v>
      </c>
      <c r="J224" s="472">
        <v>175282</v>
      </c>
      <c r="K224" s="472">
        <v>35468</v>
      </c>
      <c r="L224" s="472" t="s">
        <v>513</v>
      </c>
      <c r="M224" s="472">
        <v>165788</v>
      </c>
      <c r="N224" s="472">
        <v>259434</v>
      </c>
      <c r="O224" s="472" t="s">
        <v>513</v>
      </c>
      <c r="P224" s="472" t="s">
        <v>513</v>
      </c>
      <c r="Q224" s="472" t="s">
        <v>513</v>
      </c>
      <c r="R224" s="472" t="s">
        <v>513</v>
      </c>
      <c r="S224" s="472" t="s">
        <v>513</v>
      </c>
      <c r="T224" s="472" t="s">
        <v>513</v>
      </c>
      <c r="U224" s="472" t="s">
        <v>513</v>
      </c>
      <c r="V224" s="472">
        <v>54528</v>
      </c>
      <c r="W224" s="477" t="s">
        <v>583</v>
      </c>
    </row>
    <row r="225" spans="1:23" s="472" customFormat="1" ht="9.75" customHeight="1" x14ac:dyDescent="0.2">
      <c r="A225" s="859" t="s">
        <v>813</v>
      </c>
      <c r="B225" s="472" t="s">
        <v>513</v>
      </c>
      <c r="C225" s="472">
        <v>2</v>
      </c>
      <c r="D225" s="472">
        <v>2</v>
      </c>
      <c r="E225" s="472">
        <v>123613</v>
      </c>
      <c r="F225" s="472">
        <v>123613</v>
      </c>
      <c r="G225" s="472">
        <v>123613</v>
      </c>
      <c r="H225" s="472">
        <v>313944</v>
      </c>
      <c r="I225" s="472">
        <v>227811</v>
      </c>
      <c r="J225" s="472">
        <v>84591</v>
      </c>
      <c r="K225" s="472" t="s">
        <v>513</v>
      </c>
      <c r="L225" s="472" t="s">
        <v>513</v>
      </c>
      <c r="M225" s="472" t="s">
        <v>513</v>
      </c>
      <c r="N225" s="472">
        <v>143220</v>
      </c>
      <c r="O225" s="472" t="s">
        <v>513</v>
      </c>
      <c r="P225" s="472">
        <v>65864</v>
      </c>
      <c r="Q225" s="472" t="s">
        <v>513</v>
      </c>
      <c r="R225" s="472">
        <v>65864</v>
      </c>
      <c r="S225" s="472" t="s">
        <v>513</v>
      </c>
      <c r="T225" s="472" t="s">
        <v>513</v>
      </c>
      <c r="U225" s="472" t="s">
        <v>513</v>
      </c>
      <c r="V225" s="472">
        <v>20269</v>
      </c>
      <c r="W225" s="477" t="s">
        <v>814</v>
      </c>
    </row>
    <row r="226" spans="1:23" s="472" customFormat="1" ht="6.75" customHeight="1" x14ac:dyDescent="0.2">
      <c r="A226" s="859"/>
      <c r="W226" s="477"/>
    </row>
    <row r="227" spans="1:23" s="472" customFormat="1" ht="9.75" customHeight="1" x14ac:dyDescent="0.2">
      <c r="A227" s="859" t="s">
        <v>815</v>
      </c>
      <c r="B227" s="472" t="s">
        <v>513</v>
      </c>
      <c r="C227" s="472" t="s">
        <v>513</v>
      </c>
      <c r="D227" s="472" t="s">
        <v>513</v>
      </c>
      <c r="E227" s="472">
        <v>123099</v>
      </c>
      <c r="F227" s="472">
        <v>123099</v>
      </c>
      <c r="G227" s="472">
        <v>123099</v>
      </c>
      <c r="H227" s="472">
        <v>456935</v>
      </c>
      <c r="I227" s="472">
        <v>415706</v>
      </c>
      <c r="J227" s="472">
        <v>145903</v>
      </c>
      <c r="K227" s="472">
        <v>35468</v>
      </c>
      <c r="L227" s="472" t="s">
        <v>513</v>
      </c>
      <c r="M227" s="472">
        <v>43123</v>
      </c>
      <c r="N227" s="472">
        <v>191212</v>
      </c>
      <c r="O227" s="472" t="s">
        <v>513</v>
      </c>
      <c r="P227" s="472" t="s">
        <v>513</v>
      </c>
      <c r="Q227" s="472" t="s">
        <v>513</v>
      </c>
      <c r="R227" s="472" t="s">
        <v>513</v>
      </c>
      <c r="S227" s="472" t="s">
        <v>513</v>
      </c>
      <c r="T227" s="472" t="s">
        <v>513</v>
      </c>
      <c r="U227" s="472" t="s">
        <v>513</v>
      </c>
      <c r="V227" s="472">
        <v>41229</v>
      </c>
      <c r="W227" s="477" t="s">
        <v>584</v>
      </c>
    </row>
    <row r="228" spans="1:23" s="472" customFormat="1" ht="9.75" customHeight="1" x14ac:dyDescent="0.2">
      <c r="A228" s="859" t="s">
        <v>813</v>
      </c>
      <c r="B228" s="472" t="s">
        <v>513</v>
      </c>
      <c r="C228" s="472">
        <v>2</v>
      </c>
      <c r="D228" s="472">
        <v>2</v>
      </c>
      <c r="E228" s="472">
        <v>115155</v>
      </c>
      <c r="F228" s="472">
        <v>115155</v>
      </c>
      <c r="G228" s="472">
        <v>115155</v>
      </c>
      <c r="H228" s="472">
        <v>606250</v>
      </c>
      <c r="I228" s="472">
        <v>520117</v>
      </c>
      <c r="J228" s="472">
        <v>144193</v>
      </c>
      <c r="K228" s="472" t="s">
        <v>513</v>
      </c>
      <c r="L228" s="472" t="s">
        <v>513</v>
      </c>
      <c r="M228" s="472">
        <v>79787</v>
      </c>
      <c r="N228" s="472">
        <v>296137</v>
      </c>
      <c r="O228" s="472" t="s">
        <v>513</v>
      </c>
      <c r="P228" s="472">
        <v>65864</v>
      </c>
      <c r="Q228" s="472" t="s">
        <v>513</v>
      </c>
      <c r="R228" s="472">
        <v>65864</v>
      </c>
      <c r="S228" s="472" t="s">
        <v>513</v>
      </c>
      <c r="T228" s="472" t="s">
        <v>513</v>
      </c>
      <c r="U228" s="472" t="s">
        <v>513</v>
      </c>
      <c r="V228" s="472">
        <v>20269</v>
      </c>
      <c r="W228" s="477" t="s">
        <v>816</v>
      </c>
    </row>
    <row r="229" spans="1:23" s="472" customFormat="1" ht="6.75" customHeight="1" x14ac:dyDescent="0.2">
      <c r="A229" s="859"/>
      <c r="W229" s="477"/>
    </row>
    <row r="230" spans="1:23" s="472" customFormat="1" ht="9.75" customHeight="1" x14ac:dyDescent="0.2">
      <c r="A230" s="859" t="s">
        <v>817</v>
      </c>
      <c r="B230" s="472" t="s">
        <v>513</v>
      </c>
      <c r="C230" s="472" t="s">
        <v>513</v>
      </c>
      <c r="D230" s="472" t="s">
        <v>513</v>
      </c>
      <c r="E230" s="472">
        <v>30484</v>
      </c>
      <c r="F230" s="472">
        <v>30484</v>
      </c>
      <c r="G230" s="472">
        <v>30484</v>
      </c>
      <c r="H230" s="472">
        <v>60849</v>
      </c>
      <c r="I230" s="472">
        <v>60849</v>
      </c>
      <c r="J230" s="472">
        <v>21078</v>
      </c>
      <c r="K230" s="472" t="s">
        <v>513</v>
      </c>
      <c r="L230" s="472" t="s">
        <v>513</v>
      </c>
      <c r="M230" s="472" t="s">
        <v>513</v>
      </c>
      <c r="N230" s="472">
        <v>39771</v>
      </c>
      <c r="O230" s="472" t="s">
        <v>513</v>
      </c>
      <c r="P230" s="472" t="s">
        <v>513</v>
      </c>
      <c r="Q230" s="472" t="s">
        <v>513</v>
      </c>
      <c r="R230" s="472" t="s">
        <v>513</v>
      </c>
      <c r="S230" s="472" t="s">
        <v>513</v>
      </c>
      <c r="T230" s="472" t="s">
        <v>513</v>
      </c>
      <c r="U230" s="472" t="s">
        <v>513</v>
      </c>
      <c r="V230" s="472" t="s">
        <v>513</v>
      </c>
      <c r="W230" s="477" t="s">
        <v>587</v>
      </c>
    </row>
    <row r="231" spans="1:23" s="472" customFormat="1" ht="9.75" customHeight="1" x14ac:dyDescent="0.2">
      <c r="A231" s="859" t="s">
        <v>585</v>
      </c>
      <c r="B231" s="472" t="s">
        <v>513</v>
      </c>
      <c r="C231" s="472">
        <v>2</v>
      </c>
      <c r="D231" s="472">
        <v>2</v>
      </c>
      <c r="E231" s="472">
        <v>28038</v>
      </c>
      <c r="F231" s="472">
        <v>28038</v>
      </c>
      <c r="G231" s="472">
        <v>28038</v>
      </c>
      <c r="H231" s="472">
        <v>89602</v>
      </c>
      <c r="I231" s="472">
        <v>29092</v>
      </c>
      <c r="J231" s="472">
        <v>9223</v>
      </c>
      <c r="K231" s="472" t="s">
        <v>513</v>
      </c>
      <c r="L231" s="472" t="s">
        <v>513</v>
      </c>
      <c r="M231" s="472" t="s">
        <v>513</v>
      </c>
      <c r="N231" s="472">
        <v>19869</v>
      </c>
      <c r="O231" s="472" t="s">
        <v>513</v>
      </c>
      <c r="P231" s="472">
        <v>40241</v>
      </c>
      <c r="Q231" s="472" t="s">
        <v>513</v>
      </c>
      <c r="R231" s="472">
        <v>40241</v>
      </c>
      <c r="S231" s="472" t="s">
        <v>513</v>
      </c>
      <c r="T231" s="472" t="s">
        <v>513</v>
      </c>
      <c r="U231" s="472" t="s">
        <v>513</v>
      </c>
      <c r="V231" s="472">
        <v>20269</v>
      </c>
      <c r="W231" s="477" t="s">
        <v>94</v>
      </c>
    </row>
    <row r="232" spans="1:23" s="472" customFormat="1" ht="9.75" customHeight="1" x14ac:dyDescent="0.2">
      <c r="A232" s="859" t="s">
        <v>818</v>
      </c>
      <c r="B232" s="472" t="s">
        <v>513</v>
      </c>
      <c r="C232" s="472" t="s">
        <v>513</v>
      </c>
      <c r="D232" s="472" t="s">
        <v>513</v>
      </c>
      <c r="E232" s="472">
        <v>36438</v>
      </c>
      <c r="F232" s="472">
        <v>36438</v>
      </c>
      <c r="G232" s="472">
        <v>36438</v>
      </c>
      <c r="H232" s="472">
        <v>91887</v>
      </c>
      <c r="I232" s="472">
        <v>66264</v>
      </c>
      <c r="J232" s="472">
        <v>14088</v>
      </c>
      <c r="K232" s="472" t="s">
        <v>513</v>
      </c>
      <c r="L232" s="472" t="s">
        <v>513</v>
      </c>
      <c r="M232" s="472" t="s">
        <v>513</v>
      </c>
      <c r="N232" s="472">
        <v>52176</v>
      </c>
      <c r="O232" s="472" t="s">
        <v>513</v>
      </c>
      <c r="P232" s="472">
        <v>25623</v>
      </c>
      <c r="Q232" s="472" t="s">
        <v>513</v>
      </c>
      <c r="R232" s="472">
        <v>25623</v>
      </c>
      <c r="S232" s="472" t="s">
        <v>513</v>
      </c>
      <c r="T232" s="472" t="s">
        <v>513</v>
      </c>
      <c r="U232" s="472" t="s">
        <v>513</v>
      </c>
      <c r="V232" s="472" t="s">
        <v>513</v>
      </c>
      <c r="W232" s="477" t="s">
        <v>95</v>
      </c>
    </row>
    <row r="233" spans="1:23" s="472" customFormat="1" ht="9.75" customHeight="1" x14ac:dyDescent="0.2">
      <c r="A233" s="859" t="s">
        <v>586</v>
      </c>
      <c r="B233" s="472" t="s">
        <v>513</v>
      </c>
      <c r="C233" s="472" t="s">
        <v>513</v>
      </c>
      <c r="D233" s="472" t="s">
        <v>513</v>
      </c>
      <c r="E233" s="472">
        <v>28653</v>
      </c>
      <c r="F233" s="472">
        <v>28653</v>
      </c>
      <c r="G233" s="472">
        <v>28653</v>
      </c>
      <c r="H233" s="472">
        <v>71606</v>
      </c>
      <c r="I233" s="472">
        <v>71606</v>
      </c>
      <c r="J233" s="472">
        <v>40202</v>
      </c>
      <c r="K233" s="472" t="s">
        <v>513</v>
      </c>
      <c r="L233" s="472" t="s">
        <v>513</v>
      </c>
      <c r="M233" s="472" t="s">
        <v>513</v>
      </c>
      <c r="N233" s="472">
        <v>31404</v>
      </c>
      <c r="O233" s="472" t="s">
        <v>513</v>
      </c>
      <c r="P233" s="472" t="s">
        <v>513</v>
      </c>
      <c r="Q233" s="472" t="s">
        <v>513</v>
      </c>
      <c r="R233" s="472" t="s">
        <v>513</v>
      </c>
      <c r="S233" s="472" t="s">
        <v>513</v>
      </c>
      <c r="T233" s="472" t="s">
        <v>513</v>
      </c>
      <c r="U233" s="472" t="s">
        <v>513</v>
      </c>
      <c r="V233" s="472" t="s">
        <v>513</v>
      </c>
      <c r="W233" s="477" t="s">
        <v>96</v>
      </c>
    </row>
    <row r="234" spans="1:23" s="472" customFormat="1" ht="9.75" customHeight="1" x14ac:dyDescent="0.2">
      <c r="A234" s="859" t="s">
        <v>819</v>
      </c>
      <c r="B234" s="472" t="s">
        <v>513</v>
      </c>
      <c r="C234" s="472" t="s">
        <v>513</v>
      </c>
      <c r="D234" s="472" t="s">
        <v>513</v>
      </c>
      <c r="E234" s="472">
        <v>22026</v>
      </c>
      <c r="F234" s="472">
        <v>22026</v>
      </c>
      <c r="G234" s="472">
        <v>22026</v>
      </c>
      <c r="H234" s="472">
        <v>353155</v>
      </c>
      <c r="I234" s="472">
        <v>353155</v>
      </c>
      <c r="J234" s="472">
        <v>80680</v>
      </c>
      <c r="K234" s="472" t="s">
        <v>513</v>
      </c>
      <c r="L234" s="472" t="s">
        <v>513</v>
      </c>
      <c r="M234" s="472">
        <v>79787</v>
      </c>
      <c r="N234" s="472">
        <v>192688</v>
      </c>
      <c r="O234" s="472" t="s">
        <v>513</v>
      </c>
      <c r="P234" s="472" t="s">
        <v>513</v>
      </c>
      <c r="Q234" s="472" t="s">
        <v>513</v>
      </c>
      <c r="R234" s="472" t="s">
        <v>513</v>
      </c>
      <c r="S234" s="472" t="s">
        <v>513</v>
      </c>
      <c r="T234" s="472" t="s">
        <v>513</v>
      </c>
      <c r="U234" s="472" t="s">
        <v>513</v>
      </c>
      <c r="V234" s="472" t="s">
        <v>513</v>
      </c>
      <c r="W234" s="477" t="s">
        <v>820</v>
      </c>
    </row>
    <row r="235" spans="1:23" s="472" customFormat="1" ht="6.75" customHeight="1" x14ac:dyDescent="0.2">
      <c r="A235" s="859"/>
      <c r="W235" s="477"/>
    </row>
    <row r="236" spans="1:23" s="472" customFormat="1" ht="9.75" customHeight="1" x14ac:dyDescent="0.2">
      <c r="A236" s="859" t="s">
        <v>597</v>
      </c>
      <c r="B236" s="472" t="s">
        <v>513</v>
      </c>
      <c r="C236" s="472" t="s">
        <v>513</v>
      </c>
      <c r="D236" s="472" t="s">
        <v>513</v>
      </c>
      <c r="E236" s="472">
        <v>12247</v>
      </c>
      <c r="F236" s="472">
        <v>12247</v>
      </c>
      <c r="G236" s="472">
        <v>12247</v>
      </c>
      <c r="H236" s="472">
        <v>44487</v>
      </c>
      <c r="I236" s="472">
        <v>44487</v>
      </c>
      <c r="J236" s="472">
        <v>4716</v>
      </c>
      <c r="K236" s="472" t="s">
        <v>513</v>
      </c>
      <c r="L236" s="472" t="s">
        <v>513</v>
      </c>
      <c r="M236" s="472" t="s">
        <v>513</v>
      </c>
      <c r="N236" s="472">
        <v>39771</v>
      </c>
      <c r="O236" s="472" t="s">
        <v>513</v>
      </c>
      <c r="P236" s="472" t="s">
        <v>513</v>
      </c>
      <c r="Q236" s="472" t="s">
        <v>513</v>
      </c>
      <c r="R236" s="472" t="s">
        <v>513</v>
      </c>
      <c r="S236" s="472" t="s">
        <v>513</v>
      </c>
      <c r="T236" s="472" t="s">
        <v>513</v>
      </c>
      <c r="U236" s="472" t="s">
        <v>513</v>
      </c>
      <c r="V236" s="472" t="s">
        <v>513</v>
      </c>
      <c r="W236" s="477" t="s">
        <v>598</v>
      </c>
    </row>
    <row r="237" spans="1:23" s="472" customFormat="1" ht="9.75" customHeight="1" x14ac:dyDescent="0.2">
      <c r="A237" s="859" t="s">
        <v>588</v>
      </c>
      <c r="B237" s="472" t="s">
        <v>513</v>
      </c>
      <c r="C237" s="472" t="s">
        <v>513</v>
      </c>
      <c r="D237" s="472" t="s">
        <v>513</v>
      </c>
      <c r="E237" s="472">
        <v>5974</v>
      </c>
      <c r="F237" s="472">
        <v>5974</v>
      </c>
      <c r="G237" s="472">
        <v>5974</v>
      </c>
      <c r="H237" s="472">
        <v>6492</v>
      </c>
      <c r="I237" s="472">
        <v>6492</v>
      </c>
      <c r="J237" s="472">
        <v>6492</v>
      </c>
      <c r="K237" s="472" t="s">
        <v>513</v>
      </c>
      <c r="L237" s="472" t="s">
        <v>513</v>
      </c>
      <c r="M237" s="472" t="s">
        <v>513</v>
      </c>
      <c r="N237" s="472" t="s">
        <v>513</v>
      </c>
      <c r="O237" s="472" t="s">
        <v>513</v>
      </c>
      <c r="P237" s="472" t="s">
        <v>513</v>
      </c>
      <c r="Q237" s="472" t="s">
        <v>513</v>
      </c>
      <c r="R237" s="472" t="s">
        <v>513</v>
      </c>
      <c r="S237" s="472" t="s">
        <v>513</v>
      </c>
      <c r="T237" s="472" t="s">
        <v>513</v>
      </c>
      <c r="U237" s="472" t="s">
        <v>513</v>
      </c>
      <c r="V237" s="472" t="s">
        <v>513</v>
      </c>
      <c r="W237" s="477" t="s">
        <v>82</v>
      </c>
    </row>
    <row r="238" spans="1:23" s="472" customFormat="1" ht="9.75" customHeight="1" x14ac:dyDescent="0.2">
      <c r="A238" s="859" t="s">
        <v>599</v>
      </c>
      <c r="B238" s="472" t="s">
        <v>513</v>
      </c>
      <c r="C238" s="472" t="s">
        <v>513</v>
      </c>
      <c r="D238" s="472" t="s">
        <v>513</v>
      </c>
      <c r="E238" s="472">
        <v>12263</v>
      </c>
      <c r="F238" s="472">
        <v>12263</v>
      </c>
      <c r="G238" s="472">
        <v>12263</v>
      </c>
      <c r="H238" s="472">
        <v>9870</v>
      </c>
      <c r="I238" s="472">
        <v>9870</v>
      </c>
      <c r="J238" s="472">
        <v>9870</v>
      </c>
      <c r="K238" s="472" t="s">
        <v>513</v>
      </c>
      <c r="L238" s="472" t="s">
        <v>513</v>
      </c>
      <c r="M238" s="472" t="s">
        <v>513</v>
      </c>
      <c r="N238" s="472" t="s">
        <v>513</v>
      </c>
      <c r="O238" s="472" t="s">
        <v>513</v>
      </c>
      <c r="P238" s="472" t="s">
        <v>513</v>
      </c>
      <c r="Q238" s="472" t="s">
        <v>513</v>
      </c>
      <c r="R238" s="472" t="s">
        <v>513</v>
      </c>
      <c r="S238" s="472" t="s">
        <v>513</v>
      </c>
      <c r="T238" s="472" t="s">
        <v>513</v>
      </c>
      <c r="U238" s="472" t="s">
        <v>513</v>
      </c>
      <c r="V238" s="472" t="s">
        <v>513</v>
      </c>
      <c r="W238" s="477" t="s">
        <v>83</v>
      </c>
    </row>
    <row r="239" spans="1:23" s="472" customFormat="1" ht="9.75" customHeight="1" x14ac:dyDescent="0.2">
      <c r="A239" s="859" t="s">
        <v>589</v>
      </c>
      <c r="B239" s="472" t="s">
        <v>513</v>
      </c>
      <c r="C239" s="472">
        <v>2</v>
      </c>
      <c r="D239" s="472">
        <v>2</v>
      </c>
      <c r="E239" s="472">
        <v>3996</v>
      </c>
      <c r="F239" s="472">
        <v>3996</v>
      </c>
      <c r="G239" s="472">
        <v>3996</v>
      </c>
      <c r="H239" s="472">
        <v>60510</v>
      </c>
      <c r="I239" s="472" t="s">
        <v>513</v>
      </c>
      <c r="J239" s="472" t="s">
        <v>513</v>
      </c>
      <c r="K239" s="472" t="s">
        <v>513</v>
      </c>
      <c r="L239" s="472" t="s">
        <v>513</v>
      </c>
      <c r="M239" s="472" t="s">
        <v>513</v>
      </c>
      <c r="N239" s="472" t="s">
        <v>513</v>
      </c>
      <c r="O239" s="472" t="s">
        <v>513</v>
      </c>
      <c r="P239" s="472">
        <v>40241</v>
      </c>
      <c r="Q239" s="472" t="s">
        <v>513</v>
      </c>
      <c r="R239" s="472">
        <v>40241</v>
      </c>
      <c r="S239" s="472" t="s">
        <v>513</v>
      </c>
      <c r="T239" s="472" t="s">
        <v>513</v>
      </c>
      <c r="U239" s="472" t="s">
        <v>513</v>
      </c>
      <c r="V239" s="472">
        <v>20269</v>
      </c>
      <c r="W239" s="477" t="s">
        <v>84</v>
      </c>
    </row>
    <row r="240" spans="1:23" s="472" customFormat="1" ht="9.75" customHeight="1" x14ac:dyDescent="0.2">
      <c r="A240" s="859" t="s">
        <v>821</v>
      </c>
      <c r="B240" s="472" t="s">
        <v>513</v>
      </c>
      <c r="C240" s="472" t="s">
        <v>513</v>
      </c>
      <c r="D240" s="472" t="s">
        <v>513</v>
      </c>
      <c r="E240" s="472">
        <v>17490</v>
      </c>
      <c r="F240" s="472">
        <v>17490</v>
      </c>
      <c r="G240" s="472">
        <v>17490</v>
      </c>
      <c r="H240" s="472">
        <v>24413</v>
      </c>
      <c r="I240" s="472">
        <v>24413</v>
      </c>
      <c r="J240" s="472">
        <v>4544</v>
      </c>
      <c r="K240" s="472" t="s">
        <v>513</v>
      </c>
      <c r="L240" s="472" t="s">
        <v>513</v>
      </c>
      <c r="M240" s="472" t="s">
        <v>513</v>
      </c>
      <c r="N240" s="472">
        <v>19869</v>
      </c>
      <c r="O240" s="472" t="s">
        <v>513</v>
      </c>
      <c r="P240" s="472" t="s">
        <v>513</v>
      </c>
      <c r="Q240" s="472" t="s">
        <v>513</v>
      </c>
      <c r="R240" s="472" t="s">
        <v>513</v>
      </c>
      <c r="S240" s="472" t="s">
        <v>513</v>
      </c>
      <c r="T240" s="472" t="s">
        <v>513</v>
      </c>
      <c r="U240" s="472" t="s">
        <v>513</v>
      </c>
      <c r="V240" s="472" t="s">
        <v>513</v>
      </c>
      <c r="W240" s="477" t="s">
        <v>97</v>
      </c>
    </row>
    <row r="241" spans="1:23" s="472" customFormat="1" ht="9.75" customHeight="1" x14ac:dyDescent="0.2">
      <c r="A241" s="859" t="s">
        <v>590</v>
      </c>
      <c r="B241" s="472" t="s">
        <v>513</v>
      </c>
      <c r="C241" s="472" t="s">
        <v>513</v>
      </c>
      <c r="D241" s="472" t="s">
        <v>513</v>
      </c>
      <c r="E241" s="472">
        <v>6552</v>
      </c>
      <c r="F241" s="472">
        <v>6552</v>
      </c>
      <c r="G241" s="472">
        <v>6552</v>
      </c>
      <c r="H241" s="472">
        <v>4679</v>
      </c>
      <c r="I241" s="472">
        <v>4679</v>
      </c>
      <c r="J241" s="472">
        <v>4679</v>
      </c>
      <c r="K241" s="472" t="s">
        <v>513</v>
      </c>
      <c r="L241" s="472" t="s">
        <v>513</v>
      </c>
      <c r="M241" s="472" t="s">
        <v>513</v>
      </c>
      <c r="N241" s="472" t="s">
        <v>513</v>
      </c>
      <c r="O241" s="472" t="s">
        <v>513</v>
      </c>
      <c r="P241" s="472" t="s">
        <v>513</v>
      </c>
      <c r="Q241" s="472" t="s">
        <v>513</v>
      </c>
      <c r="R241" s="472" t="s">
        <v>513</v>
      </c>
      <c r="S241" s="472" t="s">
        <v>513</v>
      </c>
      <c r="T241" s="472" t="s">
        <v>513</v>
      </c>
      <c r="U241" s="472" t="s">
        <v>513</v>
      </c>
      <c r="V241" s="472" t="s">
        <v>513</v>
      </c>
      <c r="W241" s="477" t="s">
        <v>98</v>
      </c>
    </row>
    <row r="242" spans="1:23" s="472" customFormat="1" ht="9.75" customHeight="1" x14ac:dyDescent="0.2">
      <c r="A242" s="859" t="s">
        <v>591</v>
      </c>
      <c r="B242" s="472" t="s">
        <v>513</v>
      </c>
      <c r="C242" s="472" t="s">
        <v>513</v>
      </c>
      <c r="D242" s="472" t="s">
        <v>513</v>
      </c>
      <c r="E242" s="472">
        <v>12745</v>
      </c>
      <c r="F242" s="472">
        <v>12745</v>
      </c>
      <c r="G242" s="472">
        <v>12745</v>
      </c>
      <c r="H242" s="472">
        <v>82472</v>
      </c>
      <c r="I242" s="472">
        <v>56849</v>
      </c>
      <c r="J242" s="472">
        <v>4673</v>
      </c>
      <c r="K242" s="472" t="s">
        <v>513</v>
      </c>
      <c r="L242" s="472" t="s">
        <v>513</v>
      </c>
      <c r="M242" s="472" t="s">
        <v>513</v>
      </c>
      <c r="N242" s="472">
        <v>52176</v>
      </c>
      <c r="O242" s="472" t="s">
        <v>513</v>
      </c>
      <c r="P242" s="472">
        <v>25623</v>
      </c>
      <c r="Q242" s="472" t="s">
        <v>513</v>
      </c>
      <c r="R242" s="472">
        <v>25623</v>
      </c>
      <c r="S242" s="472" t="s">
        <v>513</v>
      </c>
      <c r="T242" s="472" t="s">
        <v>513</v>
      </c>
      <c r="U242" s="472" t="s">
        <v>513</v>
      </c>
      <c r="V242" s="472" t="s">
        <v>513</v>
      </c>
      <c r="W242" s="477" t="s">
        <v>99</v>
      </c>
    </row>
    <row r="243" spans="1:23" s="472" customFormat="1" ht="9.75" customHeight="1" x14ac:dyDescent="0.2">
      <c r="A243" s="859" t="s">
        <v>592</v>
      </c>
      <c r="B243" s="472" t="s">
        <v>513</v>
      </c>
      <c r="C243" s="472" t="s">
        <v>513</v>
      </c>
      <c r="D243" s="472" t="s">
        <v>513</v>
      </c>
      <c r="E243" s="472">
        <v>11036</v>
      </c>
      <c r="F243" s="472">
        <v>11036</v>
      </c>
      <c r="G243" s="472">
        <v>11036</v>
      </c>
      <c r="H243" s="472">
        <v>4706</v>
      </c>
      <c r="I243" s="472">
        <v>4706</v>
      </c>
      <c r="J243" s="472">
        <v>4706</v>
      </c>
      <c r="K243" s="472" t="s">
        <v>513</v>
      </c>
      <c r="L243" s="472" t="s">
        <v>513</v>
      </c>
      <c r="M243" s="472" t="s">
        <v>513</v>
      </c>
      <c r="N243" s="472" t="s">
        <v>513</v>
      </c>
      <c r="O243" s="472" t="s">
        <v>513</v>
      </c>
      <c r="P243" s="472" t="s">
        <v>513</v>
      </c>
      <c r="Q243" s="472" t="s">
        <v>513</v>
      </c>
      <c r="R243" s="472" t="s">
        <v>513</v>
      </c>
      <c r="S243" s="472" t="s">
        <v>513</v>
      </c>
      <c r="T243" s="472" t="s">
        <v>513</v>
      </c>
      <c r="U243" s="472" t="s">
        <v>513</v>
      </c>
      <c r="V243" s="472" t="s">
        <v>513</v>
      </c>
      <c r="W243" s="477" t="s">
        <v>100</v>
      </c>
    </row>
    <row r="244" spans="1:23" s="472" customFormat="1" ht="9.75" customHeight="1" x14ac:dyDescent="0.2">
      <c r="A244" s="859" t="s">
        <v>593</v>
      </c>
      <c r="B244" s="472" t="s">
        <v>513</v>
      </c>
      <c r="C244" s="472" t="s">
        <v>513</v>
      </c>
      <c r="D244" s="472" t="s">
        <v>513</v>
      </c>
      <c r="E244" s="472">
        <v>12657</v>
      </c>
      <c r="F244" s="472">
        <v>12657</v>
      </c>
      <c r="G244" s="472">
        <v>12657</v>
      </c>
      <c r="H244" s="472">
        <v>4709</v>
      </c>
      <c r="I244" s="472">
        <v>4709</v>
      </c>
      <c r="J244" s="472">
        <v>4709</v>
      </c>
      <c r="K244" s="472" t="s">
        <v>513</v>
      </c>
      <c r="L244" s="472" t="s">
        <v>513</v>
      </c>
      <c r="M244" s="472" t="s">
        <v>513</v>
      </c>
      <c r="N244" s="472" t="s">
        <v>513</v>
      </c>
      <c r="O244" s="472" t="s">
        <v>513</v>
      </c>
      <c r="P244" s="472" t="s">
        <v>513</v>
      </c>
      <c r="Q244" s="472" t="s">
        <v>513</v>
      </c>
      <c r="R244" s="472" t="s">
        <v>513</v>
      </c>
      <c r="S244" s="472" t="s">
        <v>513</v>
      </c>
      <c r="T244" s="472" t="s">
        <v>513</v>
      </c>
      <c r="U244" s="472" t="s">
        <v>513</v>
      </c>
      <c r="V244" s="472" t="s">
        <v>513</v>
      </c>
      <c r="W244" s="477" t="s">
        <v>101</v>
      </c>
    </row>
    <row r="245" spans="1:23" s="472" customFormat="1" ht="9.75" customHeight="1" x14ac:dyDescent="0.2">
      <c r="A245" s="859" t="s">
        <v>594</v>
      </c>
      <c r="B245" s="472" t="s">
        <v>513</v>
      </c>
      <c r="C245" s="472" t="s">
        <v>513</v>
      </c>
      <c r="D245" s="472" t="s">
        <v>513</v>
      </c>
      <c r="E245" s="472">
        <v>11039</v>
      </c>
      <c r="F245" s="472">
        <v>11039</v>
      </c>
      <c r="G245" s="472">
        <v>11039</v>
      </c>
      <c r="H245" s="472">
        <v>29256</v>
      </c>
      <c r="I245" s="472">
        <v>29256</v>
      </c>
      <c r="J245" s="472">
        <v>9408</v>
      </c>
      <c r="K245" s="472" t="s">
        <v>513</v>
      </c>
      <c r="L245" s="472" t="s">
        <v>513</v>
      </c>
      <c r="M245" s="472" t="s">
        <v>513</v>
      </c>
      <c r="N245" s="472">
        <v>19848</v>
      </c>
      <c r="O245" s="472" t="s">
        <v>513</v>
      </c>
      <c r="P245" s="472" t="s">
        <v>513</v>
      </c>
      <c r="Q245" s="472" t="s">
        <v>513</v>
      </c>
      <c r="R245" s="472" t="s">
        <v>513</v>
      </c>
      <c r="S245" s="472" t="s">
        <v>513</v>
      </c>
      <c r="T245" s="472" t="s">
        <v>513</v>
      </c>
      <c r="U245" s="472" t="s">
        <v>513</v>
      </c>
      <c r="V245" s="472" t="s">
        <v>513</v>
      </c>
      <c r="W245" s="477" t="s">
        <v>85</v>
      </c>
    </row>
    <row r="246" spans="1:23" s="472" customFormat="1" ht="9.75" customHeight="1" x14ac:dyDescent="0.2">
      <c r="A246" s="859" t="s">
        <v>595</v>
      </c>
      <c r="B246" s="472" t="s">
        <v>513</v>
      </c>
      <c r="C246" s="472" t="s">
        <v>513</v>
      </c>
      <c r="D246" s="472" t="s">
        <v>513</v>
      </c>
      <c r="E246" s="472">
        <v>6162</v>
      </c>
      <c r="F246" s="472">
        <v>6162</v>
      </c>
      <c r="G246" s="472">
        <v>6162</v>
      </c>
      <c r="H246" s="472">
        <v>16251</v>
      </c>
      <c r="I246" s="472">
        <v>16251</v>
      </c>
      <c r="J246" s="472">
        <v>16251</v>
      </c>
      <c r="K246" s="472" t="s">
        <v>513</v>
      </c>
      <c r="L246" s="472" t="s">
        <v>513</v>
      </c>
      <c r="M246" s="472" t="s">
        <v>513</v>
      </c>
      <c r="N246" s="472" t="s">
        <v>513</v>
      </c>
      <c r="O246" s="472" t="s">
        <v>513</v>
      </c>
      <c r="P246" s="472" t="s">
        <v>513</v>
      </c>
      <c r="Q246" s="472" t="s">
        <v>513</v>
      </c>
      <c r="R246" s="472" t="s">
        <v>513</v>
      </c>
      <c r="S246" s="472" t="s">
        <v>513</v>
      </c>
      <c r="T246" s="472" t="s">
        <v>513</v>
      </c>
      <c r="U246" s="472" t="s">
        <v>513</v>
      </c>
      <c r="V246" s="472" t="s">
        <v>513</v>
      </c>
      <c r="W246" s="477" t="s">
        <v>86</v>
      </c>
    </row>
    <row r="247" spans="1:23" s="472" customFormat="1" ht="9.75" customHeight="1" x14ac:dyDescent="0.2">
      <c r="A247" s="859" t="s">
        <v>596</v>
      </c>
      <c r="B247" s="472" t="s">
        <v>513</v>
      </c>
      <c r="C247" s="472" t="s">
        <v>513</v>
      </c>
      <c r="D247" s="472" t="s">
        <v>513</v>
      </c>
      <c r="E247" s="472">
        <v>11452</v>
      </c>
      <c r="F247" s="472">
        <v>11452</v>
      </c>
      <c r="G247" s="472">
        <v>11452</v>
      </c>
      <c r="H247" s="472">
        <v>26099</v>
      </c>
      <c r="I247" s="472">
        <v>26099</v>
      </c>
      <c r="J247" s="472">
        <v>14543</v>
      </c>
      <c r="K247" s="472" t="s">
        <v>513</v>
      </c>
      <c r="L247" s="472" t="s">
        <v>513</v>
      </c>
      <c r="M247" s="472" t="s">
        <v>513</v>
      </c>
      <c r="N247" s="472">
        <v>11556</v>
      </c>
      <c r="O247" s="472" t="s">
        <v>513</v>
      </c>
      <c r="P247" s="472" t="s">
        <v>513</v>
      </c>
      <c r="Q247" s="472" t="s">
        <v>513</v>
      </c>
      <c r="R247" s="472" t="s">
        <v>513</v>
      </c>
      <c r="S247" s="472" t="s">
        <v>513</v>
      </c>
      <c r="T247" s="472" t="s">
        <v>513</v>
      </c>
      <c r="U247" s="472" t="s">
        <v>513</v>
      </c>
      <c r="V247" s="472" t="s">
        <v>513</v>
      </c>
      <c r="W247" s="477" t="s">
        <v>87</v>
      </c>
    </row>
    <row r="248" spans="1:23" s="472" customFormat="1" ht="9.75" customHeight="1" x14ac:dyDescent="0.2">
      <c r="A248" s="859" t="s">
        <v>822</v>
      </c>
      <c r="B248" s="472" t="s">
        <v>513</v>
      </c>
      <c r="C248" s="472" t="s">
        <v>513</v>
      </c>
      <c r="D248" s="472" t="s">
        <v>513</v>
      </c>
      <c r="E248" s="472">
        <v>4472</v>
      </c>
      <c r="F248" s="472">
        <v>4472</v>
      </c>
      <c r="G248" s="472">
        <v>4472</v>
      </c>
      <c r="H248" s="472">
        <v>126974</v>
      </c>
      <c r="I248" s="472">
        <v>126974</v>
      </c>
      <c r="J248" s="472">
        <v>19386</v>
      </c>
      <c r="K248" s="472" t="s">
        <v>513</v>
      </c>
      <c r="L248" s="472" t="s">
        <v>513</v>
      </c>
      <c r="M248" s="472">
        <v>79787</v>
      </c>
      <c r="N248" s="472">
        <v>27801</v>
      </c>
      <c r="O248" s="472" t="s">
        <v>513</v>
      </c>
      <c r="P248" s="472" t="s">
        <v>513</v>
      </c>
      <c r="Q248" s="472" t="s">
        <v>513</v>
      </c>
      <c r="R248" s="472" t="s">
        <v>513</v>
      </c>
      <c r="S248" s="472" t="s">
        <v>513</v>
      </c>
      <c r="T248" s="472" t="s">
        <v>513</v>
      </c>
      <c r="U248" s="472" t="s">
        <v>513</v>
      </c>
      <c r="V248" s="472" t="s">
        <v>513</v>
      </c>
      <c r="W248" s="477" t="s">
        <v>823</v>
      </c>
    </row>
    <row r="249" spans="1:23" s="472" customFormat="1" ht="9.75" customHeight="1" x14ac:dyDescent="0.2">
      <c r="A249" s="859" t="s">
        <v>588</v>
      </c>
      <c r="B249" s="472" t="s">
        <v>513</v>
      </c>
      <c r="C249" s="472" t="s">
        <v>513</v>
      </c>
      <c r="D249" s="472" t="s">
        <v>513</v>
      </c>
      <c r="E249" s="472">
        <v>6026</v>
      </c>
      <c r="F249" s="472">
        <v>6026</v>
      </c>
      <c r="G249" s="472">
        <v>6026</v>
      </c>
      <c r="H249" s="472">
        <v>202346</v>
      </c>
      <c r="I249" s="472">
        <v>202346</v>
      </c>
      <c r="J249" s="472">
        <v>37459</v>
      </c>
      <c r="K249" s="472" t="s">
        <v>513</v>
      </c>
      <c r="L249" s="472" t="s">
        <v>513</v>
      </c>
      <c r="M249" s="472" t="s">
        <v>513</v>
      </c>
      <c r="N249" s="472">
        <v>164887</v>
      </c>
      <c r="O249" s="472" t="s">
        <v>513</v>
      </c>
      <c r="P249" s="472" t="s">
        <v>513</v>
      </c>
      <c r="Q249" s="472" t="s">
        <v>513</v>
      </c>
      <c r="R249" s="472" t="s">
        <v>513</v>
      </c>
      <c r="S249" s="472" t="s">
        <v>513</v>
      </c>
      <c r="T249" s="472" t="s">
        <v>513</v>
      </c>
      <c r="U249" s="472" t="s">
        <v>513</v>
      </c>
      <c r="V249" s="472" t="s">
        <v>513</v>
      </c>
      <c r="W249" s="477" t="s">
        <v>82</v>
      </c>
    </row>
    <row r="250" spans="1:23" s="472" customFormat="1" ht="9.75" customHeight="1" x14ac:dyDescent="0.2">
      <c r="A250" s="860" t="s">
        <v>599</v>
      </c>
      <c r="B250" s="476" t="s">
        <v>513</v>
      </c>
      <c r="C250" s="475" t="s">
        <v>513</v>
      </c>
      <c r="D250" s="475" t="s">
        <v>513</v>
      </c>
      <c r="E250" s="475">
        <v>11528</v>
      </c>
      <c r="F250" s="475">
        <v>11528</v>
      </c>
      <c r="G250" s="475">
        <v>11528</v>
      </c>
      <c r="H250" s="475">
        <v>23835</v>
      </c>
      <c r="I250" s="475">
        <v>23835</v>
      </c>
      <c r="J250" s="475">
        <v>23835</v>
      </c>
      <c r="K250" s="475" t="s">
        <v>513</v>
      </c>
      <c r="L250" s="475" t="s">
        <v>513</v>
      </c>
      <c r="M250" s="475" t="s">
        <v>513</v>
      </c>
      <c r="N250" s="475" t="s">
        <v>513</v>
      </c>
      <c r="O250" s="475" t="s">
        <v>513</v>
      </c>
      <c r="P250" s="475" t="s">
        <v>513</v>
      </c>
      <c r="Q250" s="475" t="s">
        <v>513</v>
      </c>
      <c r="R250" s="475" t="s">
        <v>513</v>
      </c>
      <c r="S250" s="475" t="s">
        <v>513</v>
      </c>
      <c r="T250" s="475" t="s">
        <v>513</v>
      </c>
      <c r="U250" s="475" t="s">
        <v>513</v>
      </c>
      <c r="V250" s="475" t="s">
        <v>513</v>
      </c>
      <c r="W250" s="473" t="s">
        <v>83</v>
      </c>
    </row>
    <row r="251" spans="1:23" ht="12" customHeight="1" x14ac:dyDescent="0.25"/>
    <row r="252" spans="1:23" ht="12" customHeight="1" x14ac:dyDescent="0.25"/>
    <row r="253" spans="1:23" ht="12" customHeight="1" x14ac:dyDescent="0.25">
      <c r="K253" s="487" t="s">
        <v>102</v>
      </c>
    </row>
    <row r="254" spans="1:23" s="483" customFormat="1" ht="21" customHeight="1" x14ac:dyDescent="0.25">
      <c r="A254" s="1084" t="s">
        <v>205</v>
      </c>
      <c r="B254" s="987" t="s">
        <v>1176</v>
      </c>
      <c r="C254" s="879" t="s">
        <v>346</v>
      </c>
      <c r="D254" s="485"/>
      <c r="E254" s="485"/>
      <c r="F254" s="485"/>
      <c r="G254" s="485"/>
      <c r="H254" s="485"/>
      <c r="I254" s="485"/>
      <c r="J254" s="485"/>
      <c r="K254" s="485"/>
      <c r="L254" s="485"/>
      <c r="M254" s="485"/>
      <c r="N254" s="485"/>
      <c r="O254" s="485"/>
      <c r="P254" s="485"/>
      <c r="Q254" s="485"/>
      <c r="R254" s="485"/>
      <c r="S254" s="485"/>
      <c r="T254" s="485"/>
      <c r="U254" s="485"/>
      <c r="V254" s="485"/>
      <c r="W254" s="1087" t="s">
        <v>88</v>
      </c>
    </row>
    <row r="255" spans="1:23" s="483" customFormat="1" ht="21" customHeight="1" x14ac:dyDescent="0.25">
      <c r="A255" s="1085"/>
      <c r="B255" s="987" t="s">
        <v>123</v>
      </c>
      <c r="C255" s="1090" t="s">
        <v>345</v>
      </c>
      <c r="D255" s="879" t="s">
        <v>316</v>
      </c>
      <c r="E255" s="485"/>
      <c r="F255" s="485"/>
      <c r="G255" s="485"/>
      <c r="H255" s="485"/>
      <c r="I255" s="485"/>
      <c r="J255" s="485"/>
      <c r="K255" s="485"/>
      <c r="L255" s="485"/>
      <c r="M255" s="878"/>
      <c r="N255" s="879" t="s">
        <v>308</v>
      </c>
      <c r="O255" s="485"/>
      <c r="P255" s="485"/>
      <c r="Q255" s="485"/>
      <c r="R255" s="485"/>
      <c r="S255" s="485"/>
      <c r="T255" s="878"/>
      <c r="U255" s="879" t="s">
        <v>307</v>
      </c>
      <c r="V255" s="485"/>
      <c r="W255" s="1088"/>
    </row>
    <row r="256" spans="1:23" s="483" customFormat="1" ht="52.5" customHeight="1" x14ac:dyDescent="0.25">
      <c r="A256" s="1086"/>
      <c r="B256" s="484" t="s">
        <v>281</v>
      </c>
      <c r="C256" s="1091"/>
      <c r="D256" s="881" t="s">
        <v>706</v>
      </c>
      <c r="E256" s="484" t="s">
        <v>305</v>
      </c>
      <c r="F256" s="484" t="s">
        <v>1169</v>
      </c>
      <c r="G256" s="484" t="s">
        <v>327</v>
      </c>
      <c r="H256" s="484" t="s">
        <v>336</v>
      </c>
      <c r="I256" s="484" t="s">
        <v>335</v>
      </c>
      <c r="J256" s="484" t="s">
        <v>304</v>
      </c>
      <c r="K256" s="484" t="s">
        <v>303</v>
      </c>
      <c r="L256" s="484" t="s">
        <v>340</v>
      </c>
      <c r="M256" s="489" t="s">
        <v>1171</v>
      </c>
      <c r="N256" s="881" t="s">
        <v>111</v>
      </c>
      <c r="O256" s="484" t="s">
        <v>166</v>
      </c>
      <c r="P256" s="484" t="s">
        <v>1172</v>
      </c>
      <c r="Q256" s="484" t="s">
        <v>296</v>
      </c>
      <c r="R256" s="484" t="s">
        <v>334</v>
      </c>
      <c r="S256" s="484" t="s">
        <v>295</v>
      </c>
      <c r="T256" s="484" t="s">
        <v>339</v>
      </c>
      <c r="U256" s="881" t="s">
        <v>113</v>
      </c>
      <c r="V256" s="488" t="s">
        <v>332</v>
      </c>
      <c r="W256" s="1089"/>
    </row>
    <row r="257" spans="1:23" s="472" customFormat="1" ht="9.75" customHeight="1" x14ac:dyDescent="0.2">
      <c r="A257" s="858" t="s">
        <v>811</v>
      </c>
      <c r="B257" s="482" t="s">
        <v>513</v>
      </c>
      <c r="C257" s="481">
        <v>160437</v>
      </c>
      <c r="D257" s="481">
        <v>137724</v>
      </c>
      <c r="E257" s="481">
        <v>49546</v>
      </c>
      <c r="F257" s="481">
        <v>29763</v>
      </c>
      <c r="G257" s="481">
        <v>235</v>
      </c>
      <c r="H257" s="481">
        <v>34140</v>
      </c>
      <c r="I257" s="481">
        <v>10</v>
      </c>
      <c r="J257" s="481">
        <v>24030</v>
      </c>
      <c r="K257" s="481" t="s">
        <v>513</v>
      </c>
      <c r="L257" s="481" t="s">
        <v>513</v>
      </c>
      <c r="M257" s="481" t="s">
        <v>513</v>
      </c>
      <c r="N257" s="481">
        <v>12370</v>
      </c>
      <c r="O257" s="481">
        <v>90</v>
      </c>
      <c r="P257" s="481">
        <v>8065</v>
      </c>
      <c r="Q257" s="481">
        <v>955</v>
      </c>
      <c r="R257" s="481">
        <v>3243</v>
      </c>
      <c r="S257" s="481" t="s">
        <v>513</v>
      </c>
      <c r="T257" s="481">
        <v>17</v>
      </c>
      <c r="U257" s="481">
        <v>9725</v>
      </c>
      <c r="V257" s="481">
        <v>446</v>
      </c>
      <c r="W257" s="479" t="s">
        <v>208</v>
      </c>
    </row>
    <row r="258" spans="1:23" s="472" customFormat="1" ht="9.75" customHeight="1" x14ac:dyDescent="0.2">
      <c r="A258" s="859" t="s">
        <v>581</v>
      </c>
      <c r="B258" s="472">
        <v>51186</v>
      </c>
      <c r="C258" s="472">
        <v>173087</v>
      </c>
      <c r="D258" s="472">
        <v>152126</v>
      </c>
      <c r="E258" s="472">
        <v>53847</v>
      </c>
      <c r="F258" s="472">
        <v>26133</v>
      </c>
      <c r="G258" s="472">
        <v>96</v>
      </c>
      <c r="H258" s="472">
        <v>40536</v>
      </c>
      <c r="I258" s="472">
        <v>16</v>
      </c>
      <c r="J258" s="472">
        <v>30418</v>
      </c>
      <c r="K258" s="472">
        <v>33</v>
      </c>
      <c r="L258" s="472">
        <v>611</v>
      </c>
      <c r="M258" s="472">
        <v>436</v>
      </c>
      <c r="N258" s="472">
        <v>8125</v>
      </c>
      <c r="O258" s="472">
        <v>175</v>
      </c>
      <c r="P258" s="472">
        <v>146</v>
      </c>
      <c r="Q258" s="472">
        <v>1713</v>
      </c>
      <c r="R258" s="472">
        <v>6032</v>
      </c>
      <c r="S258" s="472">
        <v>14</v>
      </c>
      <c r="T258" s="472">
        <v>45</v>
      </c>
      <c r="U258" s="472">
        <v>12405</v>
      </c>
      <c r="V258" s="472">
        <v>826</v>
      </c>
      <c r="W258" s="477" t="s">
        <v>492</v>
      </c>
    </row>
    <row r="259" spans="1:23" s="472" customFormat="1" ht="9.75" customHeight="1" x14ac:dyDescent="0.2">
      <c r="A259" s="859" t="s">
        <v>602</v>
      </c>
      <c r="B259" s="472">
        <v>56238</v>
      </c>
      <c r="C259" s="472">
        <v>225524</v>
      </c>
      <c r="D259" s="472">
        <v>208471</v>
      </c>
      <c r="E259" s="472">
        <v>75097</v>
      </c>
      <c r="F259" s="472">
        <v>29688</v>
      </c>
      <c r="G259" s="472">
        <v>160</v>
      </c>
      <c r="H259" s="472">
        <v>71212</v>
      </c>
      <c r="I259" s="472">
        <v>35</v>
      </c>
      <c r="J259" s="472">
        <v>30950</v>
      </c>
      <c r="K259" s="472" t="s">
        <v>513</v>
      </c>
      <c r="L259" s="472">
        <v>2</v>
      </c>
      <c r="M259" s="472">
        <v>1327</v>
      </c>
      <c r="N259" s="472">
        <v>3432</v>
      </c>
      <c r="O259" s="472">
        <v>894</v>
      </c>
      <c r="P259" s="472">
        <v>153</v>
      </c>
      <c r="Q259" s="472">
        <v>1494</v>
      </c>
      <c r="R259" s="472">
        <v>788</v>
      </c>
      <c r="S259" s="472" t="s">
        <v>513</v>
      </c>
      <c r="T259" s="472">
        <v>103</v>
      </c>
      <c r="U259" s="472">
        <v>13599</v>
      </c>
      <c r="V259" s="472">
        <v>697</v>
      </c>
      <c r="W259" s="477" t="s">
        <v>518</v>
      </c>
    </row>
    <row r="260" spans="1:23" s="472" customFormat="1" ht="9.75" customHeight="1" x14ac:dyDescent="0.2">
      <c r="A260" s="859" t="s">
        <v>582</v>
      </c>
      <c r="B260" s="472">
        <v>54528</v>
      </c>
      <c r="C260" s="472">
        <v>235247</v>
      </c>
      <c r="D260" s="472">
        <v>209965</v>
      </c>
      <c r="E260" s="472">
        <v>77556</v>
      </c>
      <c r="F260" s="472">
        <v>32121</v>
      </c>
      <c r="G260" s="472">
        <v>160</v>
      </c>
      <c r="H260" s="472">
        <v>73879</v>
      </c>
      <c r="I260" s="472" t="s">
        <v>513</v>
      </c>
      <c r="J260" s="472">
        <v>26241</v>
      </c>
      <c r="K260" s="472" t="s">
        <v>513</v>
      </c>
      <c r="L260" s="472">
        <v>8</v>
      </c>
      <c r="M260" s="472" t="s">
        <v>513</v>
      </c>
      <c r="N260" s="472">
        <v>15438</v>
      </c>
      <c r="O260" s="472">
        <v>253</v>
      </c>
      <c r="P260" s="472">
        <v>153</v>
      </c>
      <c r="Q260" s="472">
        <v>5707</v>
      </c>
      <c r="R260" s="472">
        <v>9242</v>
      </c>
      <c r="S260" s="472" t="s">
        <v>513</v>
      </c>
      <c r="T260" s="472">
        <v>83</v>
      </c>
      <c r="U260" s="472">
        <v>9844</v>
      </c>
      <c r="V260" s="472">
        <v>768</v>
      </c>
      <c r="W260" s="477" t="s">
        <v>583</v>
      </c>
    </row>
    <row r="261" spans="1:23" s="472" customFormat="1" ht="9.75" customHeight="1" x14ac:dyDescent="0.2">
      <c r="A261" s="859" t="s">
        <v>813</v>
      </c>
      <c r="B261" s="472">
        <v>20269</v>
      </c>
      <c r="C261" s="472">
        <v>195920</v>
      </c>
      <c r="D261" s="472">
        <v>180467</v>
      </c>
      <c r="E261" s="472">
        <v>64035</v>
      </c>
      <c r="F261" s="472">
        <v>27129</v>
      </c>
      <c r="G261" s="472">
        <v>112</v>
      </c>
      <c r="H261" s="472">
        <v>63947</v>
      </c>
      <c r="I261" s="472">
        <v>140</v>
      </c>
      <c r="J261" s="472">
        <v>25095</v>
      </c>
      <c r="K261" s="472" t="s">
        <v>513</v>
      </c>
      <c r="L261" s="472">
        <v>9</v>
      </c>
      <c r="M261" s="472" t="s">
        <v>513</v>
      </c>
      <c r="N261" s="472">
        <v>6300</v>
      </c>
      <c r="O261" s="472">
        <v>271</v>
      </c>
      <c r="P261" s="472">
        <v>51</v>
      </c>
      <c r="Q261" s="472">
        <v>5283</v>
      </c>
      <c r="R261" s="472">
        <v>562</v>
      </c>
      <c r="S261" s="472" t="s">
        <v>513</v>
      </c>
      <c r="T261" s="472">
        <v>133</v>
      </c>
      <c r="U261" s="472">
        <v>8966</v>
      </c>
      <c r="V261" s="472">
        <v>683</v>
      </c>
      <c r="W261" s="477" t="s">
        <v>814</v>
      </c>
    </row>
    <row r="262" spans="1:23" s="472" customFormat="1" ht="6.75" customHeight="1" x14ac:dyDescent="0.2">
      <c r="A262" s="859"/>
      <c r="W262" s="477"/>
    </row>
    <row r="263" spans="1:23" s="472" customFormat="1" ht="9.75" customHeight="1" x14ac:dyDescent="0.2">
      <c r="A263" s="859" t="s">
        <v>815</v>
      </c>
      <c r="B263" s="472">
        <v>41229</v>
      </c>
      <c r="C263" s="472">
        <v>238904</v>
      </c>
      <c r="D263" s="472">
        <v>213552</v>
      </c>
      <c r="E263" s="472">
        <v>80879</v>
      </c>
      <c r="F263" s="472">
        <v>34528</v>
      </c>
      <c r="G263" s="472">
        <v>112</v>
      </c>
      <c r="H263" s="472">
        <v>74955</v>
      </c>
      <c r="I263" s="472" t="s">
        <v>513</v>
      </c>
      <c r="J263" s="472">
        <v>23067</v>
      </c>
      <c r="K263" s="472" t="s">
        <v>513</v>
      </c>
      <c r="L263" s="472">
        <v>11</v>
      </c>
      <c r="M263" s="472" t="s">
        <v>513</v>
      </c>
      <c r="N263" s="472">
        <v>15563</v>
      </c>
      <c r="O263" s="472">
        <v>211</v>
      </c>
      <c r="P263" s="472">
        <v>136</v>
      </c>
      <c r="Q263" s="472">
        <v>6013</v>
      </c>
      <c r="R263" s="472">
        <v>9136</v>
      </c>
      <c r="S263" s="472" t="s">
        <v>513</v>
      </c>
      <c r="T263" s="472">
        <v>67</v>
      </c>
      <c r="U263" s="472">
        <v>9742</v>
      </c>
      <c r="V263" s="472">
        <v>829</v>
      </c>
      <c r="W263" s="477" t="s">
        <v>584</v>
      </c>
    </row>
    <row r="264" spans="1:23" s="472" customFormat="1" ht="9.75" customHeight="1" x14ac:dyDescent="0.2">
      <c r="A264" s="859" t="s">
        <v>813</v>
      </c>
      <c r="B264" s="472">
        <v>20269</v>
      </c>
      <c r="C264" s="472">
        <v>192810</v>
      </c>
      <c r="D264" s="472">
        <v>178189</v>
      </c>
      <c r="E264" s="472">
        <v>60788</v>
      </c>
      <c r="F264" s="472">
        <v>33907</v>
      </c>
      <c r="G264" s="472">
        <v>128</v>
      </c>
      <c r="H264" s="472">
        <v>55312</v>
      </c>
      <c r="I264" s="472">
        <v>140</v>
      </c>
      <c r="J264" s="472">
        <v>27905</v>
      </c>
      <c r="K264" s="472" t="s">
        <v>513</v>
      </c>
      <c r="L264" s="472">
        <v>9</v>
      </c>
      <c r="M264" s="472" t="s">
        <v>513</v>
      </c>
      <c r="N264" s="472">
        <v>6139</v>
      </c>
      <c r="O264" s="472">
        <v>228</v>
      </c>
      <c r="P264" s="472">
        <v>68</v>
      </c>
      <c r="Q264" s="472">
        <v>5219</v>
      </c>
      <c r="R264" s="472">
        <v>491</v>
      </c>
      <c r="S264" s="472" t="s">
        <v>513</v>
      </c>
      <c r="T264" s="472">
        <v>133</v>
      </c>
      <c r="U264" s="472">
        <v>8320</v>
      </c>
      <c r="V264" s="472">
        <v>735</v>
      </c>
      <c r="W264" s="477" t="s">
        <v>816</v>
      </c>
    </row>
    <row r="265" spans="1:23" s="472" customFormat="1" ht="6.75" customHeight="1" x14ac:dyDescent="0.2">
      <c r="A265" s="859"/>
      <c r="W265" s="477"/>
    </row>
    <row r="266" spans="1:23" s="472" customFormat="1" ht="9.75" customHeight="1" x14ac:dyDescent="0.2">
      <c r="A266" s="859" t="s">
        <v>817</v>
      </c>
      <c r="B266" s="472" t="s">
        <v>513</v>
      </c>
      <c r="C266" s="472">
        <v>56936</v>
      </c>
      <c r="D266" s="472">
        <v>52776</v>
      </c>
      <c r="E266" s="472">
        <v>19256</v>
      </c>
      <c r="F266" s="472">
        <v>6135</v>
      </c>
      <c r="G266" s="472">
        <v>16</v>
      </c>
      <c r="H266" s="472">
        <v>21462</v>
      </c>
      <c r="I266" s="472" t="s">
        <v>513</v>
      </c>
      <c r="J266" s="472">
        <v>5904</v>
      </c>
      <c r="K266" s="472" t="s">
        <v>513</v>
      </c>
      <c r="L266" s="472">
        <v>3</v>
      </c>
      <c r="M266" s="472" t="s">
        <v>513</v>
      </c>
      <c r="N266" s="472">
        <v>1567</v>
      </c>
      <c r="O266" s="472">
        <v>68</v>
      </c>
      <c r="P266" s="472">
        <v>17</v>
      </c>
      <c r="Q266" s="472">
        <v>1346</v>
      </c>
      <c r="R266" s="472">
        <v>119</v>
      </c>
      <c r="S266" s="472" t="s">
        <v>513</v>
      </c>
      <c r="T266" s="472">
        <v>17</v>
      </c>
      <c r="U266" s="472">
        <v>2546</v>
      </c>
      <c r="V266" s="472">
        <v>242</v>
      </c>
      <c r="W266" s="477" t="s">
        <v>587</v>
      </c>
    </row>
    <row r="267" spans="1:23" s="472" customFormat="1" ht="9.75" customHeight="1" x14ac:dyDescent="0.2">
      <c r="A267" s="859" t="s">
        <v>585</v>
      </c>
      <c r="B267" s="472">
        <v>20269</v>
      </c>
      <c r="C267" s="472">
        <v>39969</v>
      </c>
      <c r="D267" s="472">
        <v>34931</v>
      </c>
      <c r="E267" s="472">
        <v>12110</v>
      </c>
      <c r="F267" s="472">
        <v>7429</v>
      </c>
      <c r="G267" s="472">
        <v>32</v>
      </c>
      <c r="H267" s="472">
        <v>10457</v>
      </c>
      <c r="I267" s="472" t="s">
        <v>513</v>
      </c>
      <c r="J267" s="472">
        <v>4897</v>
      </c>
      <c r="K267" s="472" t="s">
        <v>513</v>
      </c>
      <c r="L267" s="472">
        <v>6</v>
      </c>
      <c r="M267" s="472" t="s">
        <v>513</v>
      </c>
      <c r="N267" s="472">
        <v>1689</v>
      </c>
      <c r="O267" s="472">
        <v>119</v>
      </c>
      <c r="P267" s="472">
        <v>34</v>
      </c>
      <c r="Q267" s="472">
        <v>1324</v>
      </c>
      <c r="R267" s="472">
        <v>129</v>
      </c>
      <c r="S267" s="472" t="s">
        <v>513</v>
      </c>
      <c r="T267" s="472">
        <v>83</v>
      </c>
      <c r="U267" s="472">
        <v>3303</v>
      </c>
      <c r="V267" s="472">
        <v>159</v>
      </c>
      <c r="W267" s="477" t="s">
        <v>94</v>
      </c>
    </row>
    <row r="268" spans="1:23" s="472" customFormat="1" ht="9.75" customHeight="1" x14ac:dyDescent="0.2">
      <c r="A268" s="859" t="s">
        <v>818</v>
      </c>
      <c r="B268" s="472" t="s">
        <v>513</v>
      </c>
      <c r="C268" s="472">
        <v>40630</v>
      </c>
      <c r="D268" s="472">
        <v>37412</v>
      </c>
      <c r="E268" s="472">
        <v>15753</v>
      </c>
      <c r="F268" s="472">
        <v>6155</v>
      </c>
      <c r="G268" s="472">
        <v>32</v>
      </c>
      <c r="H268" s="472">
        <v>12208</v>
      </c>
      <c r="I268" s="472">
        <v>132</v>
      </c>
      <c r="J268" s="472">
        <v>3132</v>
      </c>
      <c r="K268" s="472" t="s">
        <v>513</v>
      </c>
      <c r="L268" s="472" t="s">
        <v>513</v>
      </c>
      <c r="M268" s="472" t="s">
        <v>513</v>
      </c>
      <c r="N268" s="472">
        <v>1911</v>
      </c>
      <c r="O268" s="472">
        <v>51</v>
      </c>
      <c r="P268" s="472" t="s">
        <v>513</v>
      </c>
      <c r="Q268" s="472">
        <v>1633</v>
      </c>
      <c r="R268" s="472">
        <v>210</v>
      </c>
      <c r="S268" s="472" t="s">
        <v>513</v>
      </c>
      <c r="T268" s="472">
        <v>17</v>
      </c>
      <c r="U268" s="472">
        <v>1284</v>
      </c>
      <c r="V268" s="472">
        <v>133</v>
      </c>
      <c r="W268" s="477" t="s">
        <v>95</v>
      </c>
    </row>
    <row r="269" spans="1:23" s="472" customFormat="1" ht="9.75" customHeight="1" x14ac:dyDescent="0.2">
      <c r="A269" s="859" t="s">
        <v>586</v>
      </c>
      <c r="B269" s="472" t="s">
        <v>513</v>
      </c>
      <c r="C269" s="472">
        <v>58385</v>
      </c>
      <c r="D269" s="472">
        <v>55348</v>
      </c>
      <c r="E269" s="472">
        <v>16916</v>
      </c>
      <c r="F269" s="472">
        <v>7410</v>
      </c>
      <c r="G269" s="472">
        <v>32</v>
      </c>
      <c r="H269" s="472">
        <v>19820</v>
      </c>
      <c r="I269" s="472">
        <v>8</v>
      </c>
      <c r="J269" s="472">
        <v>11162</v>
      </c>
      <c r="K269" s="472" t="s">
        <v>513</v>
      </c>
      <c r="L269" s="472" t="s">
        <v>513</v>
      </c>
      <c r="M269" s="472" t="s">
        <v>513</v>
      </c>
      <c r="N269" s="472">
        <v>1133</v>
      </c>
      <c r="O269" s="472">
        <v>33</v>
      </c>
      <c r="P269" s="472" t="s">
        <v>513</v>
      </c>
      <c r="Q269" s="472">
        <v>980</v>
      </c>
      <c r="R269" s="472">
        <v>104</v>
      </c>
      <c r="S269" s="472" t="s">
        <v>513</v>
      </c>
      <c r="T269" s="472">
        <v>16</v>
      </c>
      <c r="U269" s="472">
        <v>1833</v>
      </c>
      <c r="V269" s="472">
        <v>149</v>
      </c>
      <c r="W269" s="477" t="s">
        <v>96</v>
      </c>
    </row>
    <row r="270" spans="1:23" s="472" customFormat="1" ht="9.75" customHeight="1" x14ac:dyDescent="0.2">
      <c r="A270" s="859" t="s">
        <v>819</v>
      </c>
      <c r="B270" s="472" t="s">
        <v>513</v>
      </c>
      <c r="C270" s="472">
        <v>53826</v>
      </c>
      <c r="D270" s="472">
        <v>50498</v>
      </c>
      <c r="E270" s="472">
        <v>16009</v>
      </c>
      <c r="F270" s="472">
        <v>12913</v>
      </c>
      <c r="G270" s="472">
        <v>32</v>
      </c>
      <c r="H270" s="472">
        <v>12827</v>
      </c>
      <c r="I270" s="472" t="s">
        <v>513</v>
      </c>
      <c r="J270" s="472">
        <v>8714</v>
      </c>
      <c r="K270" s="472" t="s">
        <v>513</v>
      </c>
      <c r="L270" s="472">
        <v>3</v>
      </c>
      <c r="M270" s="472" t="s">
        <v>513</v>
      </c>
      <c r="N270" s="472">
        <v>1406</v>
      </c>
      <c r="O270" s="472">
        <v>25</v>
      </c>
      <c r="P270" s="472">
        <v>34</v>
      </c>
      <c r="Q270" s="472">
        <v>1282</v>
      </c>
      <c r="R270" s="472">
        <v>48</v>
      </c>
      <c r="S270" s="472" t="s">
        <v>513</v>
      </c>
      <c r="T270" s="472">
        <v>17</v>
      </c>
      <c r="U270" s="472">
        <v>1900</v>
      </c>
      <c r="V270" s="472">
        <v>294</v>
      </c>
      <c r="W270" s="477" t="s">
        <v>820</v>
      </c>
    </row>
    <row r="271" spans="1:23" s="472" customFormat="1" ht="6.75" customHeight="1" x14ac:dyDescent="0.2">
      <c r="A271" s="859"/>
      <c r="W271" s="477"/>
    </row>
    <row r="272" spans="1:23" s="472" customFormat="1" ht="9.75" customHeight="1" x14ac:dyDescent="0.2">
      <c r="A272" s="859" t="s">
        <v>597</v>
      </c>
      <c r="B272" s="472" t="s">
        <v>513</v>
      </c>
      <c r="C272" s="472">
        <v>20046</v>
      </c>
      <c r="D272" s="472">
        <v>18660</v>
      </c>
      <c r="E272" s="472">
        <v>4439</v>
      </c>
      <c r="F272" s="472" t="s">
        <v>513</v>
      </c>
      <c r="G272" s="472" t="s">
        <v>513</v>
      </c>
      <c r="H272" s="472">
        <v>10804</v>
      </c>
      <c r="I272" s="472" t="s">
        <v>513</v>
      </c>
      <c r="J272" s="472">
        <v>3417</v>
      </c>
      <c r="K272" s="472" t="s">
        <v>513</v>
      </c>
      <c r="L272" s="472" t="s">
        <v>513</v>
      </c>
      <c r="M272" s="472" t="s">
        <v>513</v>
      </c>
      <c r="N272" s="472">
        <v>579</v>
      </c>
      <c r="O272" s="472">
        <v>42</v>
      </c>
      <c r="P272" s="472">
        <v>17</v>
      </c>
      <c r="Q272" s="472">
        <v>457</v>
      </c>
      <c r="R272" s="472">
        <v>46</v>
      </c>
      <c r="S272" s="472" t="s">
        <v>513</v>
      </c>
      <c r="T272" s="472">
        <v>17</v>
      </c>
      <c r="U272" s="472">
        <v>807</v>
      </c>
      <c r="V272" s="472">
        <v>19</v>
      </c>
      <c r="W272" s="477" t="s">
        <v>598</v>
      </c>
    </row>
    <row r="273" spans="1:23" s="472" customFormat="1" ht="9.75" customHeight="1" x14ac:dyDescent="0.2">
      <c r="A273" s="859" t="s">
        <v>588</v>
      </c>
      <c r="B273" s="472" t="s">
        <v>513</v>
      </c>
      <c r="C273" s="472">
        <v>17782</v>
      </c>
      <c r="D273" s="472">
        <v>16679</v>
      </c>
      <c r="E273" s="472">
        <v>6863</v>
      </c>
      <c r="F273" s="472">
        <v>6135</v>
      </c>
      <c r="G273" s="472" t="s">
        <v>513</v>
      </c>
      <c r="H273" s="472">
        <v>1782</v>
      </c>
      <c r="I273" s="472" t="s">
        <v>513</v>
      </c>
      <c r="J273" s="472">
        <v>1896</v>
      </c>
      <c r="K273" s="472" t="s">
        <v>513</v>
      </c>
      <c r="L273" s="472">
        <v>3</v>
      </c>
      <c r="M273" s="472" t="s">
        <v>513</v>
      </c>
      <c r="N273" s="472">
        <v>222</v>
      </c>
      <c r="O273" s="472">
        <v>5</v>
      </c>
      <c r="P273" s="472" t="s">
        <v>513</v>
      </c>
      <c r="Q273" s="472">
        <v>180</v>
      </c>
      <c r="R273" s="472">
        <v>37</v>
      </c>
      <c r="S273" s="472" t="s">
        <v>513</v>
      </c>
      <c r="T273" s="472" t="s">
        <v>513</v>
      </c>
      <c r="U273" s="472">
        <v>881</v>
      </c>
      <c r="V273" s="472">
        <v>46</v>
      </c>
      <c r="W273" s="477" t="s">
        <v>82</v>
      </c>
    </row>
    <row r="274" spans="1:23" s="472" customFormat="1" ht="9.75" customHeight="1" x14ac:dyDescent="0.2">
      <c r="A274" s="859" t="s">
        <v>599</v>
      </c>
      <c r="B274" s="472" t="s">
        <v>513</v>
      </c>
      <c r="C274" s="472">
        <v>19108</v>
      </c>
      <c r="D274" s="472">
        <v>17437</v>
      </c>
      <c r="E274" s="472">
        <v>7954</v>
      </c>
      <c r="F274" s="472" t="s">
        <v>513</v>
      </c>
      <c r="G274" s="472">
        <v>16</v>
      </c>
      <c r="H274" s="472">
        <v>8876</v>
      </c>
      <c r="I274" s="472" t="s">
        <v>513</v>
      </c>
      <c r="J274" s="472">
        <v>591</v>
      </c>
      <c r="K274" s="472" t="s">
        <v>513</v>
      </c>
      <c r="L274" s="472" t="s">
        <v>513</v>
      </c>
      <c r="M274" s="472" t="s">
        <v>513</v>
      </c>
      <c r="N274" s="472">
        <v>766</v>
      </c>
      <c r="O274" s="472">
        <v>21</v>
      </c>
      <c r="P274" s="472" t="s">
        <v>513</v>
      </c>
      <c r="Q274" s="472">
        <v>709</v>
      </c>
      <c r="R274" s="472">
        <v>36</v>
      </c>
      <c r="S274" s="472" t="s">
        <v>513</v>
      </c>
      <c r="T274" s="472" t="s">
        <v>513</v>
      </c>
      <c r="U274" s="472">
        <v>858</v>
      </c>
      <c r="V274" s="472">
        <v>177</v>
      </c>
      <c r="W274" s="477" t="s">
        <v>83</v>
      </c>
    </row>
    <row r="275" spans="1:23" s="472" customFormat="1" ht="9.75" customHeight="1" x14ac:dyDescent="0.2">
      <c r="A275" s="859" t="s">
        <v>589</v>
      </c>
      <c r="B275" s="472">
        <v>20269</v>
      </c>
      <c r="C275" s="472">
        <v>17303</v>
      </c>
      <c r="D275" s="472">
        <v>14723</v>
      </c>
      <c r="E275" s="472">
        <v>4998</v>
      </c>
      <c r="F275" s="472">
        <v>7413</v>
      </c>
      <c r="G275" s="472">
        <v>16</v>
      </c>
      <c r="H275" s="472">
        <v>146</v>
      </c>
      <c r="I275" s="472" t="s">
        <v>513</v>
      </c>
      <c r="J275" s="472">
        <v>2150</v>
      </c>
      <c r="K275" s="472" t="s">
        <v>513</v>
      </c>
      <c r="L275" s="472" t="s">
        <v>513</v>
      </c>
      <c r="M275" s="472" t="s">
        <v>513</v>
      </c>
      <c r="N275" s="472">
        <v>839</v>
      </c>
      <c r="O275" s="472">
        <v>19</v>
      </c>
      <c r="P275" s="472" t="s">
        <v>513</v>
      </c>
      <c r="Q275" s="472">
        <v>793</v>
      </c>
      <c r="R275" s="472">
        <v>27</v>
      </c>
      <c r="S275" s="472" t="s">
        <v>513</v>
      </c>
      <c r="T275" s="472" t="s">
        <v>513</v>
      </c>
      <c r="U275" s="472">
        <v>1695</v>
      </c>
      <c r="V275" s="472">
        <v>14</v>
      </c>
      <c r="W275" s="477" t="s">
        <v>84</v>
      </c>
    </row>
    <row r="276" spans="1:23" s="472" customFormat="1" ht="9.75" customHeight="1" x14ac:dyDescent="0.2">
      <c r="A276" s="859" t="s">
        <v>821</v>
      </c>
      <c r="B276" s="472" t="s">
        <v>513</v>
      </c>
      <c r="C276" s="472">
        <v>15242</v>
      </c>
      <c r="D276" s="472">
        <v>14171</v>
      </c>
      <c r="E276" s="472">
        <v>2530</v>
      </c>
      <c r="F276" s="472">
        <v>16</v>
      </c>
      <c r="G276" s="472" t="s">
        <v>513</v>
      </c>
      <c r="H276" s="472">
        <v>9749</v>
      </c>
      <c r="I276" s="472" t="s">
        <v>513</v>
      </c>
      <c r="J276" s="472">
        <v>1870</v>
      </c>
      <c r="K276" s="472" t="s">
        <v>513</v>
      </c>
      <c r="L276" s="472">
        <v>6</v>
      </c>
      <c r="M276" s="472" t="s">
        <v>513</v>
      </c>
      <c r="N276" s="472">
        <v>311</v>
      </c>
      <c r="O276" s="472">
        <v>75</v>
      </c>
      <c r="P276" s="472" t="s">
        <v>513</v>
      </c>
      <c r="Q276" s="472">
        <v>162</v>
      </c>
      <c r="R276" s="472">
        <v>58</v>
      </c>
      <c r="S276" s="472" t="s">
        <v>513</v>
      </c>
      <c r="T276" s="472">
        <v>16</v>
      </c>
      <c r="U276" s="472">
        <v>760</v>
      </c>
      <c r="V276" s="472">
        <v>61</v>
      </c>
      <c r="W276" s="477" t="s">
        <v>97</v>
      </c>
    </row>
    <row r="277" spans="1:23" s="472" customFormat="1" ht="9.75" customHeight="1" x14ac:dyDescent="0.2">
      <c r="A277" s="859" t="s">
        <v>590</v>
      </c>
      <c r="B277" s="472" t="s">
        <v>513</v>
      </c>
      <c r="C277" s="472">
        <v>7424</v>
      </c>
      <c r="D277" s="472">
        <v>6037</v>
      </c>
      <c r="E277" s="472">
        <v>4582</v>
      </c>
      <c r="F277" s="472" t="s">
        <v>513</v>
      </c>
      <c r="G277" s="472">
        <v>16</v>
      </c>
      <c r="H277" s="472">
        <v>562</v>
      </c>
      <c r="I277" s="472" t="s">
        <v>513</v>
      </c>
      <c r="J277" s="472">
        <v>877</v>
      </c>
      <c r="K277" s="472" t="s">
        <v>513</v>
      </c>
      <c r="L277" s="472" t="s">
        <v>513</v>
      </c>
      <c r="M277" s="472" t="s">
        <v>513</v>
      </c>
      <c r="N277" s="472">
        <v>539</v>
      </c>
      <c r="O277" s="472">
        <v>25</v>
      </c>
      <c r="P277" s="472">
        <v>34</v>
      </c>
      <c r="Q277" s="472">
        <v>369</v>
      </c>
      <c r="R277" s="472">
        <v>44</v>
      </c>
      <c r="S277" s="472" t="s">
        <v>513</v>
      </c>
      <c r="T277" s="472">
        <v>67</v>
      </c>
      <c r="U277" s="472">
        <v>848</v>
      </c>
      <c r="V277" s="472">
        <v>84</v>
      </c>
      <c r="W277" s="477" t="s">
        <v>98</v>
      </c>
    </row>
    <row r="278" spans="1:23" s="472" customFormat="1" ht="9.75" customHeight="1" x14ac:dyDescent="0.2">
      <c r="A278" s="859" t="s">
        <v>591</v>
      </c>
      <c r="B278" s="472" t="s">
        <v>513</v>
      </c>
      <c r="C278" s="472">
        <v>10722</v>
      </c>
      <c r="D278" s="472">
        <v>9584</v>
      </c>
      <c r="E278" s="472">
        <v>6274</v>
      </c>
      <c r="F278" s="472">
        <v>24</v>
      </c>
      <c r="G278" s="472">
        <v>16</v>
      </c>
      <c r="H278" s="472">
        <v>2984</v>
      </c>
      <c r="I278" s="472" t="s">
        <v>513</v>
      </c>
      <c r="J278" s="472">
        <v>286</v>
      </c>
      <c r="K278" s="472" t="s">
        <v>513</v>
      </c>
      <c r="L278" s="472" t="s">
        <v>513</v>
      </c>
      <c r="M278" s="472" t="s">
        <v>513</v>
      </c>
      <c r="N278" s="472">
        <v>702</v>
      </c>
      <c r="O278" s="472" t="s">
        <v>513</v>
      </c>
      <c r="P278" s="472" t="s">
        <v>513</v>
      </c>
      <c r="Q278" s="472">
        <v>621</v>
      </c>
      <c r="R278" s="472">
        <v>81</v>
      </c>
      <c r="S278" s="472" t="s">
        <v>513</v>
      </c>
      <c r="T278" s="472" t="s">
        <v>513</v>
      </c>
      <c r="U278" s="472">
        <v>436</v>
      </c>
      <c r="V278" s="472">
        <v>101</v>
      </c>
      <c r="W278" s="477" t="s">
        <v>99</v>
      </c>
    </row>
    <row r="279" spans="1:23" s="472" customFormat="1" ht="9.75" customHeight="1" x14ac:dyDescent="0.2">
      <c r="A279" s="859" t="s">
        <v>592</v>
      </c>
      <c r="B279" s="472" t="s">
        <v>513</v>
      </c>
      <c r="C279" s="472">
        <v>20483</v>
      </c>
      <c r="D279" s="472">
        <v>19411</v>
      </c>
      <c r="E279" s="472">
        <v>1260</v>
      </c>
      <c r="F279" s="472">
        <v>6107</v>
      </c>
      <c r="G279" s="472" t="s">
        <v>513</v>
      </c>
      <c r="H279" s="472">
        <v>9202</v>
      </c>
      <c r="I279" s="472">
        <v>132</v>
      </c>
      <c r="J279" s="472">
        <v>2710</v>
      </c>
      <c r="K279" s="472" t="s">
        <v>513</v>
      </c>
      <c r="L279" s="472" t="s">
        <v>513</v>
      </c>
      <c r="M279" s="472" t="s">
        <v>513</v>
      </c>
      <c r="N279" s="472">
        <v>705</v>
      </c>
      <c r="O279" s="472">
        <v>14</v>
      </c>
      <c r="P279" s="472" t="s">
        <v>513</v>
      </c>
      <c r="Q279" s="472">
        <v>618</v>
      </c>
      <c r="R279" s="472">
        <v>73</v>
      </c>
      <c r="S279" s="472" t="s">
        <v>513</v>
      </c>
      <c r="T279" s="472" t="s">
        <v>513</v>
      </c>
      <c r="U279" s="472">
        <v>367</v>
      </c>
      <c r="V279" s="472">
        <v>18</v>
      </c>
      <c r="W279" s="477" t="s">
        <v>100</v>
      </c>
    </row>
    <row r="280" spans="1:23" s="472" customFormat="1" ht="9.75" customHeight="1" x14ac:dyDescent="0.2">
      <c r="A280" s="859" t="s">
        <v>593</v>
      </c>
      <c r="B280" s="472" t="s">
        <v>513</v>
      </c>
      <c r="C280" s="472">
        <v>9425</v>
      </c>
      <c r="D280" s="472">
        <v>8417</v>
      </c>
      <c r="E280" s="472">
        <v>8219</v>
      </c>
      <c r="F280" s="472">
        <v>24</v>
      </c>
      <c r="G280" s="472">
        <v>16</v>
      </c>
      <c r="H280" s="472">
        <v>22</v>
      </c>
      <c r="I280" s="472" t="s">
        <v>513</v>
      </c>
      <c r="J280" s="472">
        <v>136</v>
      </c>
      <c r="K280" s="472" t="s">
        <v>513</v>
      </c>
      <c r="L280" s="472" t="s">
        <v>513</v>
      </c>
      <c r="M280" s="472" t="s">
        <v>513</v>
      </c>
      <c r="N280" s="472">
        <v>504</v>
      </c>
      <c r="O280" s="472">
        <v>37</v>
      </c>
      <c r="P280" s="472" t="s">
        <v>513</v>
      </c>
      <c r="Q280" s="472">
        <v>394</v>
      </c>
      <c r="R280" s="472">
        <v>56</v>
      </c>
      <c r="S280" s="472" t="s">
        <v>513</v>
      </c>
      <c r="T280" s="472">
        <v>17</v>
      </c>
      <c r="U280" s="472">
        <v>481</v>
      </c>
      <c r="V280" s="472">
        <v>14</v>
      </c>
      <c r="W280" s="477" t="s">
        <v>101</v>
      </c>
    </row>
    <row r="281" spans="1:23" s="472" customFormat="1" ht="9.75" customHeight="1" x14ac:dyDescent="0.2">
      <c r="A281" s="859" t="s">
        <v>594</v>
      </c>
      <c r="B281" s="472" t="s">
        <v>513</v>
      </c>
      <c r="C281" s="472">
        <v>10690</v>
      </c>
      <c r="D281" s="472">
        <v>9569</v>
      </c>
      <c r="E281" s="472">
        <v>4735</v>
      </c>
      <c r="F281" s="472" t="s">
        <v>513</v>
      </c>
      <c r="G281" s="472" t="s">
        <v>513</v>
      </c>
      <c r="H281" s="472" t="s">
        <v>513</v>
      </c>
      <c r="I281" s="472">
        <v>8</v>
      </c>
      <c r="J281" s="472">
        <v>4826</v>
      </c>
      <c r="K281" s="472" t="s">
        <v>513</v>
      </c>
      <c r="L281" s="472" t="s">
        <v>513</v>
      </c>
      <c r="M281" s="472" t="s">
        <v>513</v>
      </c>
      <c r="N281" s="472">
        <v>403</v>
      </c>
      <c r="O281" s="472">
        <v>29</v>
      </c>
      <c r="P281" s="472" t="s">
        <v>513</v>
      </c>
      <c r="Q281" s="472">
        <v>332</v>
      </c>
      <c r="R281" s="472">
        <v>42</v>
      </c>
      <c r="S281" s="472" t="s">
        <v>513</v>
      </c>
      <c r="T281" s="472" t="s">
        <v>513</v>
      </c>
      <c r="U281" s="472">
        <v>673</v>
      </c>
      <c r="V281" s="472">
        <v>77</v>
      </c>
      <c r="W281" s="477" t="s">
        <v>85</v>
      </c>
    </row>
    <row r="282" spans="1:23" s="472" customFormat="1" ht="9.75" customHeight="1" x14ac:dyDescent="0.2">
      <c r="A282" s="859" t="s">
        <v>595</v>
      </c>
      <c r="B282" s="472" t="s">
        <v>513</v>
      </c>
      <c r="C282" s="472">
        <v>27587</v>
      </c>
      <c r="D282" s="472">
        <v>26440</v>
      </c>
      <c r="E282" s="472">
        <v>4433</v>
      </c>
      <c r="F282" s="472">
        <v>7391</v>
      </c>
      <c r="G282" s="472">
        <v>16</v>
      </c>
      <c r="H282" s="472">
        <v>9720</v>
      </c>
      <c r="I282" s="472" t="s">
        <v>513</v>
      </c>
      <c r="J282" s="472">
        <v>4880</v>
      </c>
      <c r="K282" s="472" t="s">
        <v>513</v>
      </c>
      <c r="L282" s="472" t="s">
        <v>513</v>
      </c>
      <c r="M282" s="472" t="s">
        <v>513</v>
      </c>
      <c r="N282" s="472">
        <v>467</v>
      </c>
      <c r="O282" s="472">
        <v>1</v>
      </c>
      <c r="P282" s="472" t="s">
        <v>513</v>
      </c>
      <c r="Q282" s="472">
        <v>406</v>
      </c>
      <c r="R282" s="472">
        <v>44</v>
      </c>
      <c r="S282" s="472" t="s">
        <v>513</v>
      </c>
      <c r="T282" s="472">
        <v>16</v>
      </c>
      <c r="U282" s="472">
        <v>654</v>
      </c>
      <c r="V282" s="472">
        <v>33</v>
      </c>
      <c r="W282" s="477" t="s">
        <v>86</v>
      </c>
    </row>
    <row r="283" spans="1:23" s="472" customFormat="1" ht="9.75" customHeight="1" x14ac:dyDescent="0.2">
      <c r="A283" s="859" t="s">
        <v>596</v>
      </c>
      <c r="B283" s="472" t="s">
        <v>513</v>
      </c>
      <c r="C283" s="472">
        <v>20108</v>
      </c>
      <c r="D283" s="472">
        <v>19339</v>
      </c>
      <c r="E283" s="472">
        <v>7748</v>
      </c>
      <c r="F283" s="472">
        <v>19</v>
      </c>
      <c r="G283" s="472">
        <v>16</v>
      </c>
      <c r="H283" s="472">
        <v>10100</v>
      </c>
      <c r="I283" s="472" t="s">
        <v>513</v>
      </c>
      <c r="J283" s="472">
        <v>1456</v>
      </c>
      <c r="K283" s="472" t="s">
        <v>513</v>
      </c>
      <c r="L283" s="472" t="s">
        <v>513</v>
      </c>
      <c r="M283" s="472" t="s">
        <v>513</v>
      </c>
      <c r="N283" s="472">
        <v>263</v>
      </c>
      <c r="O283" s="472">
        <v>3</v>
      </c>
      <c r="P283" s="472" t="s">
        <v>513</v>
      </c>
      <c r="Q283" s="472">
        <v>242</v>
      </c>
      <c r="R283" s="472">
        <v>18</v>
      </c>
      <c r="S283" s="472" t="s">
        <v>513</v>
      </c>
      <c r="T283" s="472" t="s">
        <v>513</v>
      </c>
      <c r="U283" s="472">
        <v>506</v>
      </c>
      <c r="V283" s="472">
        <v>39</v>
      </c>
      <c r="W283" s="477" t="s">
        <v>87</v>
      </c>
    </row>
    <row r="284" spans="1:23" s="472" customFormat="1" ht="9.75" customHeight="1" x14ac:dyDescent="0.2">
      <c r="A284" s="859" t="s">
        <v>822</v>
      </c>
      <c r="B284" s="472" t="s">
        <v>513</v>
      </c>
      <c r="C284" s="472">
        <v>14315</v>
      </c>
      <c r="D284" s="472">
        <v>13158</v>
      </c>
      <c r="E284" s="472">
        <v>4178</v>
      </c>
      <c r="F284" s="472">
        <v>6110</v>
      </c>
      <c r="G284" s="472">
        <v>16</v>
      </c>
      <c r="H284" s="472">
        <v>22</v>
      </c>
      <c r="I284" s="472" t="s">
        <v>513</v>
      </c>
      <c r="J284" s="472">
        <v>2832</v>
      </c>
      <c r="K284" s="472" t="s">
        <v>513</v>
      </c>
      <c r="L284" s="472" t="s">
        <v>513</v>
      </c>
      <c r="M284" s="472" t="s">
        <v>513</v>
      </c>
      <c r="N284" s="472">
        <v>354</v>
      </c>
      <c r="O284" s="472">
        <v>23</v>
      </c>
      <c r="P284" s="472" t="s">
        <v>513</v>
      </c>
      <c r="Q284" s="472">
        <v>324</v>
      </c>
      <c r="R284" s="472">
        <v>7</v>
      </c>
      <c r="S284" s="472" t="s">
        <v>513</v>
      </c>
      <c r="T284" s="472" t="s">
        <v>513</v>
      </c>
      <c r="U284" s="472">
        <v>781</v>
      </c>
      <c r="V284" s="472">
        <v>74</v>
      </c>
      <c r="W284" s="477" t="s">
        <v>823</v>
      </c>
    </row>
    <row r="285" spans="1:23" s="472" customFormat="1" ht="9.75" customHeight="1" x14ac:dyDescent="0.2">
      <c r="A285" s="859" t="s">
        <v>588</v>
      </c>
      <c r="B285" s="472" t="s">
        <v>513</v>
      </c>
      <c r="C285" s="472">
        <v>17096</v>
      </c>
      <c r="D285" s="472">
        <v>16018</v>
      </c>
      <c r="E285" s="472">
        <v>2993</v>
      </c>
      <c r="F285" s="472" t="s">
        <v>513</v>
      </c>
      <c r="G285" s="472" t="s">
        <v>513</v>
      </c>
      <c r="H285" s="472">
        <v>9404</v>
      </c>
      <c r="I285" s="472" t="s">
        <v>513</v>
      </c>
      <c r="J285" s="472">
        <v>3621</v>
      </c>
      <c r="K285" s="472" t="s">
        <v>513</v>
      </c>
      <c r="L285" s="472" t="s">
        <v>513</v>
      </c>
      <c r="M285" s="472" t="s">
        <v>513</v>
      </c>
      <c r="N285" s="472">
        <v>599</v>
      </c>
      <c r="O285" s="472">
        <v>2</v>
      </c>
      <c r="P285" s="472">
        <v>34</v>
      </c>
      <c r="Q285" s="472">
        <v>554</v>
      </c>
      <c r="R285" s="472">
        <v>9</v>
      </c>
      <c r="S285" s="472" t="s">
        <v>513</v>
      </c>
      <c r="T285" s="472" t="s">
        <v>513</v>
      </c>
      <c r="U285" s="472">
        <v>479</v>
      </c>
      <c r="V285" s="472">
        <v>20</v>
      </c>
      <c r="W285" s="477" t="s">
        <v>82</v>
      </c>
    </row>
    <row r="286" spans="1:23" s="472" customFormat="1" ht="9.75" customHeight="1" x14ac:dyDescent="0.2">
      <c r="A286" s="860" t="s">
        <v>599</v>
      </c>
      <c r="B286" s="476" t="s">
        <v>513</v>
      </c>
      <c r="C286" s="475">
        <v>22415</v>
      </c>
      <c r="D286" s="475">
        <v>21322</v>
      </c>
      <c r="E286" s="475">
        <v>8838</v>
      </c>
      <c r="F286" s="475">
        <v>6803</v>
      </c>
      <c r="G286" s="475">
        <v>16</v>
      </c>
      <c r="H286" s="475">
        <v>3401</v>
      </c>
      <c r="I286" s="475" t="s">
        <v>513</v>
      </c>
      <c r="J286" s="475">
        <v>2261</v>
      </c>
      <c r="K286" s="475" t="s">
        <v>513</v>
      </c>
      <c r="L286" s="475">
        <v>3</v>
      </c>
      <c r="M286" s="475" t="s">
        <v>513</v>
      </c>
      <c r="N286" s="475">
        <v>453</v>
      </c>
      <c r="O286" s="475" t="s">
        <v>513</v>
      </c>
      <c r="P286" s="475" t="s">
        <v>513</v>
      </c>
      <c r="Q286" s="475">
        <v>404</v>
      </c>
      <c r="R286" s="475">
        <v>32</v>
      </c>
      <c r="S286" s="475" t="s">
        <v>513</v>
      </c>
      <c r="T286" s="475">
        <v>17</v>
      </c>
      <c r="U286" s="475">
        <v>640</v>
      </c>
      <c r="V286" s="475">
        <v>200</v>
      </c>
      <c r="W286" s="473" t="s">
        <v>83</v>
      </c>
    </row>
    <row r="287" spans="1:23" ht="12" customHeight="1" x14ac:dyDescent="0.25"/>
    <row r="288" spans="1:23" ht="12" customHeight="1" x14ac:dyDescent="0.25"/>
    <row r="289" spans="1:23" ht="12" customHeight="1" x14ac:dyDescent="0.2">
      <c r="K289" s="487" t="s">
        <v>102</v>
      </c>
      <c r="V289" s="490" t="s">
        <v>703</v>
      </c>
    </row>
    <row r="290" spans="1:23" s="483" customFormat="1" ht="21" customHeight="1" x14ac:dyDescent="0.25">
      <c r="A290" s="1084" t="s">
        <v>205</v>
      </c>
      <c r="B290" s="486" t="s">
        <v>343</v>
      </c>
      <c r="C290" s="485"/>
      <c r="D290" s="878"/>
      <c r="E290" s="492" t="s">
        <v>342</v>
      </c>
      <c r="F290" s="485"/>
      <c r="G290" s="485"/>
      <c r="H290" s="485"/>
      <c r="I290" s="485"/>
      <c r="J290" s="878"/>
      <c r="K290" s="879" t="s">
        <v>338</v>
      </c>
      <c r="L290" s="485"/>
      <c r="M290" s="485"/>
      <c r="N290" s="485"/>
      <c r="O290" s="485"/>
      <c r="P290" s="485"/>
      <c r="Q290" s="485"/>
      <c r="R290" s="485"/>
      <c r="S290" s="485"/>
      <c r="T290" s="485"/>
      <c r="U290" s="485"/>
      <c r="V290" s="485"/>
      <c r="W290" s="1087" t="s">
        <v>88</v>
      </c>
    </row>
    <row r="291" spans="1:23" s="483" customFormat="1" ht="21" customHeight="1" x14ac:dyDescent="0.25">
      <c r="A291" s="1085"/>
      <c r="B291" s="987" t="s">
        <v>387</v>
      </c>
      <c r="C291" s="879" t="s">
        <v>290</v>
      </c>
      <c r="D291" s="878"/>
      <c r="E291" s="1090" t="s">
        <v>341</v>
      </c>
      <c r="F291" s="879" t="s">
        <v>316</v>
      </c>
      <c r="G291" s="485"/>
      <c r="H291" s="878"/>
      <c r="I291" s="879" t="s">
        <v>308</v>
      </c>
      <c r="J291" s="878"/>
      <c r="K291" s="1090" t="s">
        <v>337</v>
      </c>
      <c r="L291" s="879" t="s">
        <v>316</v>
      </c>
      <c r="M291" s="485"/>
      <c r="N291" s="485"/>
      <c r="O291" s="485"/>
      <c r="P291" s="878"/>
      <c r="Q291" s="879" t="s">
        <v>308</v>
      </c>
      <c r="R291" s="485"/>
      <c r="S291" s="485"/>
      <c r="T291" s="878"/>
      <c r="U291" s="879" t="s">
        <v>307</v>
      </c>
      <c r="V291" s="485"/>
      <c r="W291" s="1088"/>
    </row>
    <row r="292" spans="1:23" s="483" customFormat="1" ht="52.5" customHeight="1" x14ac:dyDescent="0.25">
      <c r="A292" s="1086"/>
      <c r="B292" s="484" t="s">
        <v>293</v>
      </c>
      <c r="C292" s="881" t="s">
        <v>26</v>
      </c>
      <c r="D292" s="484" t="s">
        <v>286</v>
      </c>
      <c r="E292" s="1091"/>
      <c r="F292" s="881" t="s">
        <v>706</v>
      </c>
      <c r="G292" s="484" t="s">
        <v>305</v>
      </c>
      <c r="H292" s="484" t="s">
        <v>1169</v>
      </c>
      <c r="I292" s="881" t="s">
        <v>111</v>
      </c>
      <c r="J292" s="484" t="s">
        <v>334</v>
      </c>
      <c r="K292" s="1091"/>
      <c r="L292" s="881" t="s">
        <v>706</v>
      </c>
      <c r="M292" s="484" t="s">
        <v>305</v>
      </c>
      <c r="N292" s="484" t="s">
        <v>336</v>
      </c>
      <c r="O292" s="484" t="s">
        <v>335</v>
      </c>
      <c r="P292" s="484" t="s">
        <v>304</v>
      </c>
      <c r="Q292" s="881" t="s">
        <v>111</v>
      </c>
      <c r="R292" s="484" t="s">
        <v>1172</v>
      </c>
      <c r="S292" s="484" t="s">
        <v>296</v>
      </c>
      <c r="T292" s="484" t="s">
        <v>334</v>
      </c>
      <c r="U292" s="881" t="s">
        <v>113</v>
      </c>
      <c r="V292" s="488" t="s">
        <v>332</v>
      </c>
      <c r="W292" s="1089"/>
    </row>
    <row r="293" spans="1:23" s="472" customFormat="1" ht="9.75" customHeight="1" x14ac:dyDescent="0.2">
      <c r="A293" s="858" t="s">
        <v>811</v>
      </c>
      <c r="B293" s="482">
        <v>9279</v>
      </c>
      <c r="C293" s="481">
        <v>618</v>
      </c>
      <c r="D293" s="481">
        <v>618</v>
      </c>
      <c r="E293" s="481">
        <v>91652</v>
      </c>
      <c r="F293" s="481">
        <v>91644</v>
      </c>
      <c r="G293" s="481">
        <v>82594</v>
      </c>
      <c r="H293" s="481">
        <v>9050</v>
      </c>
      <c r="I293" s="481">
        <v>8</v>
      </c>
      <c r="J293" s="481">
        <v>8</v>
      </c>
      <c r="K293" s="481">
        <v>1213</v>
      </c>
      <c r="L293" s="481">
        <v>45</v>
      </c>
      <c r="M293" s="481">
        <v>1</v>
      </c>
      <c r="N293" s="481">
        <v>10</v>
      </c>
      <c r="O293" s="481">
        <v>17</v>
      </c>
      <c r="P293" s="481">
        <v>17</v>
      </c>
      <c r="Q293" s="481">
        <v>147</v>
      </c>
      <c r="R293" s="481">
        <v>90</v>
      </c>
      <c r="S293" s="481">
        <v>13</v>
      </c>
      <c r="T293" s="481">
        <v>44</v>
      </c>
      <c r="U293" s="481">
        <v>1021</v>
      </c>
      <c r="V293" s="481" t="s">
        <v>513</v>
      </c>
      <c r="W293" s="479" t="s">
        <v>208</v>
      </c>
    </row>
    <row r="294" spans="1:23" s="472" customFormat="1" ht="9.75" customHeight="1" x14ac:dyDescent="0.2">
      <c r="A294" s="859" t="s">
        <v>581</v>
      </c>
      <c r="B294" s="472">
        <v>11579</v>
      </c>
      <c r="C294" s="472">
        <v>431</v>
      </c>
      <c r="D294" s="472">
        <v>431</v>
      </c>
      <c r="E294" s="472">
        <v>91593</v>
      </c>
      <c r="F294" s="472">
        <v>91571</v>
      </c>
      <c r="G294" s="472">
        <v>85541</v>
      </c>
      <c r="H294" s="472">
        <v>6030</v>
      </c>
      <c r="I294" s="472">
        <v>22</v>
      </c>
      <c r="J294" s="472">
        <v>22</v>
      </c>
      <c r="K294" s="472">
        <v>1226</v>
      </c>
      <c r="L294" s="472">
        <v>300</v>
      </c>
      <c r="M294" s="472">
        <v>13</v>
      </c>
      <c r="N294" s="472">
        <v>19</v>
      </c>
      <c r="O294" s="472">
        <v>220</v>
      </c>
      <c r="P294" s="472">
        <v>48</v>
      </c>
      <c r="Q294" s="472">
        <v>149</v>
      </c>
      <c r="R294" s="472">
        <v>73</v>
      </c>
      <c r="S294" s="472" t="s">
        <v>513</v>
      </c>
      <c r="T294" s="472">
        <v>76</v>
      </c>
      <c r="U294" s="472">
        <v>774</v>
      </c>
      <c r="V294" s="472">
        <v>60</v>
      </c>
      <c r="W294" s="477" t="s">
        <v>492</v>
      </c>
    </row>
    <row r="295" spans="1:23" s="472" customFormat="1" ht="9.75" customHeight="1" x14ac:dyDescent="0.2">
      <c r="A295" s="859" t="s">
        <v>602</v>
      </c>
      <c r="B295" s="472">
        <v>12902</v>
      </c>
      <c r="C295" s="472">
        <v>22</v>
      </c>
      <c r="D295" s="472">
        <v>22</v>
      </c>
      <c r="E295" s="472">
        <v>69534</v>
      </c>
      <c r="F295" s="472">
        <v>69534</v>
      </c>
      <c r="G295" s="472">
        <v>63514</v>
      </c>
      <c r="H295" s="472">
        <v>6020</v>
      </c>
      <c r="I295" s="472" t="s">
        <v>513</v>
      </c>
      <c r="J295" s="472" t="s">
        <v>513</v>
      </c>
      <c r="K295" s="472">
        <v>1711</v>
      </c>
      <c r="L295" s="472">
        <v>671</v>
      </c>
      <c r="M295" s="472">
        <v>7</v>
      </c>
      <c r="N295" s="472">
        <v>2</v>
      </c>
      <c r="O295" s="472">
        <v>654</v>
      </c>
      <c r="P295" s="472">
        <v>8</v>
      </c>
      <c r="Q295" s="472">
        <v>228</v>
      </c>
      <c r="R295" s="472">
        <v>36</v>
      </c>
      <c r="S295" s="472">
        <v>1</v>
      </c>
      <c r="T295" s="472">
        <v>191</v>
      </c>
      <c r="U295" s="472">
        <v>811</v>
      </c>
      <c r="V295" s="472" t="s">
        <v>513</v>
      </c>
      <c r="W295" s="477" t="s">
        <v>518</v>
      </c>
    </row>
    <row r="296" spans="1:23" s="472" customFormat="1" ht="9.75" customHeight="1" x14ac:dyDescent="0.2">
      <c r="A296" s="859" t="s">
        <v>582</v>
      </c>
      <c r="B296" s="472">
        <v>9076</v>
      </c>
      <c r="C296" s="472" t="s">
        <v>513</v>
      </c>
      <c r="D296" s="472" t="s">
        <v>513</v>
      </c>
      <c r="E296" s="472">
        <v>44425</v>
      </c>
      <c r="F296" s="472">
        <v>44425</v>
      </c>
      <c r="G296" s="472">
        <v>41405</v>
      </c>
      <c r="H296" s="472">
        <v>3020</v>
      </c>
      <c r="I296" s="472" t="s">
        <v>513</v>
      </c>
      <c r="J296" s="472" t="s">
        <v>513</v>
      </c>
      <c r="K296" s="472">
        <v>1817</v>
      </c>
      <c r="L296" s="472">
        <v>858</v>
      </c>
      <c r="M296" s="472" t="s">
        <v>513</v>
      </c>
      <c r="N296" s="472">
        <v>8</v>
      </c>
      <c r="O296" s="472">
        <v>825</v>
      </c>
      <c r="P296" s="472">
        <v>25</v>
      </c>
      <c r="Q296" s="472">
        <v>168</v>
      </c>
      <c r="R296" s="472">
        <v>119</v>
      </c>
      <c r="S296" s="472" t="s">
        <v>513</v>
      </c>
      <c r="T296" s="472">
        <v>49</v>
      </c>
      <c r="U296" s="472">
        <v>791</v>
      </c>
      <c r="V296" s="472" t="s">
        <v>513</v>
      </c>
      <c r="W296" s="477" t="s">
        <v>583</v>
      </c>
    </row>
    <row r="297" spans="1:23" s="472" customFormat="1" ht="9.75" customHeight="1" x14ac:dyDescent="0.2">
      <c r="A297" s="859" t="s">
        <v>813</v>
      </c>
      <c r="B297" s="472">
        <v>8283</v>
      </c>
      <c r="C297" s="472">
        <v>187</v>
      </c>
      <c r="D297" s="472">
        <v>187</v>
      </c>
      <c r="E297" s="472">
        <v>8030</v>
      </c>
      <c r="F297" s="472">
        <v>8030</v>
      </c>
      <c r="G297" s="472">
        <v>8030</v>
      </c>
      <c r="H297" s="472" t="s">
        <v>513</v>
      </c>
      <c r="I297" s="472" t="s">
        <v>513</v>
      </c>
      <c r="J297" s="472" t="s">
        <v>513</v>
      </c>
      <c r="K297" s="472">
        <v>1735</v>
      </c>
      <c r="L297" s="472">
        <v>970</v>
      </c>
      <c r="M297" s="472" t="s">
        <v>513</v>
      </c>
      <c r="N297" s="472">
        <v>6</v>
      </c>
      <c r="O297" s="472">
        <v>835</v>
      </c>
      <c r="P297" s="472">
        <v>129</v>
      </c>
      <c r="Q297" s="472">
        <v>195</v>
      </c>
      <c r="R297" s="472">
        <v>90</v>
      </c>
      <c r="S297" s="472" t="s">
        <v>513</v>
      </c>
      <c r="T297" s="472">
        <v>105</v>
      </c>
      <c r="U297" s="472">
        <v>570</v>
      </c>
      <c r="V297" s="472" t="s">
        <v>513</v>
      </c>
      <c r="W297" s="477" t="s">
        <v>814</v>
      </c>
    </row>
    <row r="298" spans="1:23" s="472" customFormat="1" ht="6.75" customHeight="1" x14ac:dyDescent="0.2">
      <c r="A298" s="859"/>
      <c r="W298" s="477"/>
    </row>
    <row r="299" spans="1:23" s="472" customFormat="1" ht="9.75" customHeight="1" x14ac:dyDescent="0.2">
      <c r="A299" s="859" t="s">
        <v>815</v>
      </c>
      <c r="B299" s="472">
        <v>8913</v>
      </c>
      <c r="C299" s="472">
        <v>47</v>
      </c>
      <c r="D299" s="472">
        <v>47</v>
      </c>
      <c r="E299" s="472">
        <v>22274</v>
      </c>
      <c r="F299" s="472">
        <v>22274</v>
      </c>
      <c r="G299" s="472">
        <v>22274</v>
      </c>
      <c r="H299" s="472" t="s">
        <v>513</v>
      </c>
      <c r="I299" s="472" t="s">
        <v>513</v>
      </c>
      <c r="J299" s="472" t="s">
        <v>513</v>
      </c>
      <c r="K299" s="472">
        <v>1954</v>
      </c>
      <c r="L299" s="472">
        <v>1013</v>
      </c>
      <c r="M299" s="472" t="s">
        <v>513</v>
      </c>
      <c r="N299" s="472">
        <v>11</v>
      </c>
      <c r="O299" s="472">
        <v>976</v>
      </c>
      <c r="P299" s="472">
        <v>26</v>
      </c>
      <c r="Q299" s="472">
        <v>177</v>
      </c>
      <c r="R299" s="472">
        <v>101</v>
      </c>
      <c r="S299" s="472" t="s">
        <v>513</v>
      </c>
      <c r="T299" s="472">
        <v>76</v>
      </c>
      <c r="U299" s="472">
        <v>764</v>
      </c>
      <c r="V299" s="472" t="s">
        <v>513</v>
      </c>
      <c r="W299" s="477" t="s">
        <v>584</v>
      </c>
    </row>
    <row r="300" spans="1:23" s="472" customFormat="1" ht="9.75" customHeight="1" x14ac:dyDescent="0.2">
      <c r="A300" s="859" t="s">
        <v>813</v>
      </c>
      <c r="B300" s="472">
        <v>7585</v>
      </c>
      <c r="C300" s="472">
        <v>162</v>
      </c>
      <c r="D300" s="472">
        <v>162</v>
      </c>
      <c r="E300" s="472">
        <v>7019</v>
      </c>
      <c r="F300" s="472">
        <v>7019</v>
      </c>
      <c r="G300" s="472">
        <v>7019</v>
      </c>
      <c r="H300" s="472" t="s">
        <v>513</v>
      </c>
      <c r="I300" s="472" t="s">
        <v>513</v>
      </c>
      <c r="J300" s="472" t="s">
        <v>513</v>
      </c>
      <c r="K300" s="472">
        <v>1670</v>
      </c>
      <c r="L300" s="472">
        <v>922</v>
      </c>
      <c r="M300" s="472" t="s">
        <v>513</v>
      </c>
      <c r="N300" s="472">
        <v>4</v>
      </c>
      <c r="O300" s="472">
        <v>784</v>
      </c>
      <c r="P300" s="472">
        <v>134</v>
      </c>
      <c r="Q300" s="472">
        <v>206</v>
      </c>
      <c r="R300" s="472">
        <v>126</v>
      </c>
      <c r="S300" s="472" t="s">
        <v>513</v>
      </c>
      <c r="T300" s="472">
        <v>80</v>
      </c>
      <c r="U300" s="472">
        <v>542</v>
      </c>
      <c r="V300" s="472" t="s">
        <v>513</v>
      </c>
      <c r="W300" s="477" t="s">
        <v>816</v>
      </c>
    </row>
    <row r="301" spans="1:23" s="472" customFormat="1" ht="6.75" customHeight="1" x14ac:dyDescent="0.2">
      <c r="A301" s="859"/>
      <c r="W301" s="477"/>
    </row>
    <row r="302" spans="1:23" s="472" customFormat="1" ht="9.75" customHeight="1" x14ac:dyDescent="0.2">
      <c r="A302" s="859" t="s">
        <v>817</v>
      </c>
      <c r="B302" s="472">
        <v>2304</v>
      </c>
      <c r="C302" s="472">
        <v>47</v>
      </c>
      <c r="D302" s="472">
        <v>47</v>
      </c>
      <c r="E302" s="472">
        <v>4987</v>
      </c>
      <c r="F302" s="472">
        <v>4987</v>
      </c>
      <c r="G302" s="472">
        <v>4987</v>
      </c>
      <c r="H302" s="472" t="s">
        <v>513</v>
      </c>
      <c r="I302" s="472" t="s">
        <v>513</v>
      </c>
      <c r="J302" s="472" t="s">
        <v>513</v>
      </c>
      <c r="K302" s="472">
        <v>464</v>
      </c>
      <c r="L302" s="472">
        <v>309</v>
      </c>
      <c r="M302" s="472" t="s">
        <v>513</v>
      </c>
      <c r="N302" s="472">
        <v>3</v>
      </c>
      <c r="O302" s="472">
        <v>298</v>
      </c>
      <c r="P302" s="472">
        <v>8</v>
      </c>
      <c r="Q302" s="472">
        <v>33</v>
      </c>
      <c r="R302" s="472" t="s">
        <v>513</v>
      </c>
      <c r="S302" s="472" t="s">
        <v>513</v>
      </c>
      <c r="T302" s="472">
        <v>33</v>
      </c>
      <c r="U302" s="472">
        <v>122</v>
      </c>
      <c r="V302" s="472" t="s">
        <v>513</v>
      </c>
      <c r="W302" s="477" t="s">
        <v>587</v>
      </c>
    </row>
    <row r="303" spans="1:23" s="472" customFormat="1" ht="9.75" customHeight="1" x14ac:dyDescent="0.2">
      <c r="A303" s="859" t="s">
        <v>585</v>
      </c>
      <c r="B303" s="472">
        <v>3144</v>
      </c>
      <c r="C303" s="472">
        <v>46</v>
      </c>
      <c r="D303" s="472">
        <v>46</v>
      </c>
      <c r="E303" s="472">
        <v>1010</v>
      </c>
      <c r="F303" s="472">
        <v>1010</v>
      </c>
      <c r="G303" s="472">
        <v>1010</v>
      </c>
      <c r="H303" s="472" t="s">
        <v>513</v>
      </c>
      <c r="I303" s="472" t="s">
        <v>513</v>
      </c>
      <c r="J303" s="472" t="s">
        <v>513</v>
      </c>
      <c r="K303" s="472">
        <v>560</v>
      </c>
      <c r="L303" s="472">
        <v>269</v>
      </c>
      <c r="M303" s="472" t="s">
        <v>513</v>
      </c>
      <c r="N303" s="472" t="s">
        <v>513</v>
      </c>
      <c r="O303" s="472">
        <v>264</v>
      </c>
      <c r="P303" s="472">
        <v>5</v>
      </c>
      <c r="Q303" s="472">
        <v>104</v>
      </c>
      <c r="R303" s="472">
        <v>72</v>
      </c>
      <c r="S303" s="472" t="s">
        <v>513</v>
      </c>
      <c r="T303" s="472">
        <v>32</v>
      </c>
      <c r="U303" s="472">
        <v>187</v>
      </c>
      <c r="V303" s="472" t="s">
        <v>513</v>
      </c>
      <c r="W303" s="477" t="s">
        <v>94</v>
      </c>
    </row>
    <row r="304" spans="1:23" s="472" customFormat="1" ht="9.75" customHeight="1" x14ac:dyDescent="0.2">
      <c r="A304" s="859" t="s">
        <v>818</v>
      </c>
      <c r="B304" s="472">
        <v>1151</v>
      </c>
      <c r="C304" s="472">
        <v>23</v>
      </c>
      <c r="D304" s="472">
        <v>23</v>
      </c>
      <c r="E304" s="472" t="s">
        <v>513</v>
      </c>
      <c r="F304" s="472" t="s">
        <v>513</v>
      </c>
      <c r="G304" s="472" t="s">
        <v>513</v>
      </c>
      <c r="H304" s="472" t="s">
        <v>513</v>
      </c>
      <c r="I304" s="472" t="s">
        <v>513</v>
      </c>
      <c r="J304" s="472" t="s">
        <v>513</v>
      </c>
      <c r="K304" s="472">
        <v>339</v>
      </c>
      <c r="L304" s="472">
        <v>205</v>
      </c>
      <c r="M304" s="472" t="s">
        <v>513</v>
      </c>
      <c r="N304" s="472">
        <v>3</v>
      </c>
      <c r="O304" s="472">
        <v>91</v>
      </c>
      <c r="P304" s="472">
        <v>111</v>
      </c>
      <c r="Q304" s="472">
        <v>19</v>
      </c>
      <c r="R304" s="472" t="s">
        <v>513</v>
      </c>
      <c r="S304" s="472" t="s">
        <v>513</v>
      </c>
      <c r="T304" s="472">
        <v>19</v>
      </c>
      <c r="U304" s="472">
        <v>115</v>
      </c>
      <c r="V304" s="472" t="s">
        <v>513</v>
      </c>
      <c r="W304" s="477" t="s">
        <v>95</v>
      </c>
    </row>
    <row r="305" spans="1:23" s="472" customFormat="1" ht="9.75" customHeight="1" x14ac:dyDescent="0.2">
      <c r="A305" s="859" t="s">
        <v>586</v>
      </c>
      <c r="B305" s="472">
        <v>1684</v>
      </c>
      <c r="C305" s="472">
        <v>71</v>
      </c>
      <c r="D305" s="472">
        <v>71</v>
      </c>
      <c r="E305" s="472">
        <v>2033</v>
      </c>
      <c r="F305" s="472">
        <v>2033</v>
      </c>
      <c r="G305" s="472">
        <v>2033</v>
      </c>
      <c r="H305" s="472" t="s">
        <v>513</v>
      </c>
      <c r="I305" s="472" t="s">
        <v>513</v>
      </c>
      <c r="J305" s="472" t="s">
        <v>513</v>
      </c>
      <c r="K305" s="472">
        <v>372</v>
      </c>
      <c r="L305" s="472">
        <v>187</v>
      </c>
      <c r="M305" s="472" t="s">
        <v>513</v>
      </c>
      <c r="N305" s="472" t="s">
        <v>513</v>
      </c>
      <c r="O305" s="472">
        <v>182</v>
      </c>
      <c r="P305" s="472">
        <v>5</v>
      </c>
      <c r="Q305" s="472">
        <v>39</v>
      </c>
      <c r="R305" s="472">
        <v>18</v>
      </c>
      <c r="S305" s="472" t="s">
        <v>513</v>
      </c>
      <c r="T305" s="472">
        <v>21</v>
      </c>
      <c r="U305" s="472">
        <v>146</v>
      </c>
      <c r="V305" s="472" t="s">
        <v>513</v>
      </c>
      <c r="W305" s="477" t="s">
        <v>96</v>
      </c>
    </row>
    <row r="306" spans="1:23" s="472" customFormat="1" ht="9.75" customHeight="1" x14ac:dyDescent="0.2">
      <c r="A306" s="859" t="s">
        <v>819</v>
      </c>
      <c r="B306" s="472">
        <v>1606</v>
      </c>
      <c r="C306" s="472">
        <v>22</v>
      </c>
      <c r="D306" s="472">
        <v>22</v>
      </c>
      <c r="E306" s="472">
        <v>3976</v>
      </c>
      <c r="F306" s="472">
        <v>3976</v>
      </c>
      <c r="G306" s="472">
        <v>3976</v>
      </c>
      <c r="H306" s="472" t="s">
        <v>513</v>
      </c>
      <c r="I306" s="472" t="s">
        <v>513</v>
      </c>
      <c r="J306" s="472" t="s">
        <v>513</v>
      </c>
      <c r="K306" s="472">
        <v>399</v>
      </c>
      <c r="L306" s="472">
        <v>261</v>
      </c>
      <c r="M306" s="472" t="s">
        <v>513</v>
      </c>
      <c r="N306" s="472">
        <v>1</v>
      </c>
      <c r="O306" s="472">
        <v>247</v>
      </c>
      <c r="P306" s="472">
        <v>13</v>
      </c>
      <c r="Q306" s="472">
        <v>44</v>
      </c>
      <c r="R306" s="472">
        <v>36</v>
      </c>
      <c r="S306" s="472" t="s">
        <v>513</v>
      </c>
      <c r="T306" s="472">
        <v>8</v>
      </c>
      <c r="U306" s="472">
        <v>94</v>
      </c>
      <c r="V306" s="472" t="s">
        <v>513</v>
      </c>
      <c r="W306" s="477" t="s">
        <v>820</v>
      </c>
    </row>
    <row r="307" spans="1:23" s="472" customFormat="1" ht="6.75" customHeight="1" x14ac:dyDescent="0.2">
      <c r="A307" s="859"/>
      <c r="W307" s="477"/>
    </row>
    <row r="308" spans="1:23" s="472" customFormat="1" ht="9.75" customHeight="1" x14ac:dyDescent="0.2">
      <c r="A308" s="859" t="s">
        <v>597</v>
      </c>
      <c r="B308" s="472">
        <v>788</v>
      </c>
      <c r="C308" s="472" t="s">
        <v>513</v>
      </c>
      <c r="D308" s="472" t="s">
        <v>513</v>
      </c>
      <c r="E308" s="472">
        <v>2042</v>
      </c>
      <c r="F308" s="472">
        <v>2042</v>
      </c>
      <c r="G308" s="472">
        <v>2042</v>
      </c>
      <c r="H308" s="472" t="s">
        <v>513</v>
      </c>
      <c r="I308" s="472" t="s">
        <v>513</v>
      </c>
      <c r="J308" s="472" t="s">
        <v>513</v>
      </c>
      <c r="K308" s="472">
        <v>102</v>
      </c>
      <c r="L308" s="472">
        <v>70</v>
      </c>
      <c r="M308" s="472" t="s">
        <v>513</v>
      </c>
      <c r="N308" s="472">
        <v>3</v>
      </c>
      <c r="O308" s="472">
        <v>65</v>
      </c>
      <c r="P308" s="472">
        <v>2</v>
      </c>
      <c r="Q308" s="472">
        <v>11</v>
      </c>
      <c r="R308" s="472" t="s">
        <v>513</v>
      </c>
      <c r="S308" s="472" t="s">
        <v>513</v>
      </c>
      <c r="T308" s="472">
        <v>11</v>
      </c>
      <c r="U308" s="472">
        <v>21</v>
      </c>
      <c r="V308" s="472" t="s">
        <v>513</v>
      </c>
      <c r="W308" s="477" t="s">
        <v>598</v>
      </c>
    </row>
    <row r="309" spans="1:23" s="472" customFormat="1" ht="9.75" customHeight="1" x14ac:dyDescent="0.2">
      <c r="A309" s="859" t="s">
        <v>588</v>
      </c>
      <c r="B309" s="472">
        <v>835</v>
      </c>
      <c r="C309" s="472" t="s">
        <v>513</v>
      </c>
      <c r="D309" s="472" t="s">
        <v>513</v>
      </c>
      <c r="E309" s="472">
        <v>1935</v>
      </c>
      <c r="F309" s="472">
        <v>1935</v>
      </c>
      <c r="G309" s="472">
        <v>1935</v>
      </c>
      <c r="H309" s="472" t="s">
        <v>513</v>
      </c>
      <c r="I309" s="472" t="s">
        <v>513</v>
      </c>
      <c r="J309" s="472" t="s">
        <v>513</v>
      </c>
      <c r="K309" s="472">
        <v>142</v>
      </c>
      <c r="L309" s="472">
        <v>69</v>
      </c>
      <c r="M309" s="472" t="s">
        <v>513</v>
      </c>
      <c r="N309" s="472" t="s">
        <v>513</v>
      </c>
      <c r="O309" s="472">
        <v>65</v>
      </c>
      <c r="P309" s="472">
        <v>4</v>
      </c>
      <c r="Q309" s="472">
        <v>13</v>
      </c>
      <c r="R309" s="472" t="s">
        <v>513</v>
      </c>
      <c r="S309" s="472" t="s">
        <v>513</v>
      </c>
      <c r="T309" s="472">
        <v>13</v>
      </c>
      <c r="U309" s="472">
        <v>60</v>
      </c>
      <c r="V309" s="472" t="s">
        <v>513</v>
      </c>
      <c r="W309" s="477" t="s">
        <v>82</v>
      </c>
    </row>
    <row r="310" spans="1:23" s="472" customFormat="1" ht="9.75" customHeight="1" x14ac:dyDescent="0.2">
      <c r="A310" s="859" t="s">
        <v>599</v>
      </c>
      <c r="B310" s="472">
        <v>681</v>
      </c>
      <c r="C310" s="472">
        <v>47</v>
      </c>
      <c r="D310" s="472">
        <v>47</v>
      </c>
      <c r="E310" s="472">
        <v>1010</v>
      </c>
      <c r="F310" s="472">
        <v>1010</v>
      </c>
      <c r="G310" s="472">
        <v>1010</v>
      </c>
      <c r="H310" s="472" t="s">
        <v>513</v>
      </c>
      <c r="I310" s="472" t="s">
        <v>513</v>
      </c>
      <c r="J310" s="472" t="s">
        <v>513</v>
      </c>
      <c r="K310" s="472">
        <v>220</v>
      </c>
      <c r="L310" s="472">
        <v>170</v>
      </c>
      <c r="M310" s="472" t="s">
        <v>513</v>
      </c>
      <c r="N310" s="472" t="s">
        <v>513</v>
      </c>
      <c r="O310" s="472">
        <v>168</v>
      </c>
      <c r="P310" s="472">
        <v>2</v>
      </c>
      <c r="Q310" s="472">
        <v>9</v>
      </c>
      <c r="R310" s="472" t="s">
        <v>513</v>
      </c>
      <c r="S310" s="472" t="s">
        <v>513</v>
      </c>
      <c r="T310" s="472">
        <v>9</v>
      </c>
      <c r="U310" s="472">
        <v>41</v>
      </c>
      <c r="V310" s="472" t="s">
        <v>513</v>
      </c>
      <c r="W310" s="477" t="s">
        <v>83</v>
      </c>
    </row>
    <row r="311" spans="1:23" s="472" customFormat="1" ht="9.75" customHeight="1" x14ac:dyDescent="0.2">
      <c r="A311" s="859" t="s">
        <v>589</v>
      </c>
      <c r="B311" s="472">
        <v>1681</v>
      </c>
      <c r="C311" s="472">
        <v>46</v>
      </c>
      <c r="D311" s="472">
        <v>46</v>
      </c>
      <c r="E311" s="472" t="s">
        <v>513</v>
      </c>
      <c r="F311" s="472" t="s">
        <v>513</v>
      </c>
      <c r="G311" s="472" t="s">
        <v>513</v>
      </c>
      <c r="H311" s="472" t="s">
        <v>513</v>
      </c>
      <c r="I311" s="472" t="s">
        <v>513</v>
      </c>
      <c r="J311" s="472" t="s">
        <v>513</v>
      </c>
      <c r="K311" s="472">
        <v>122</v>
      </c>
      <c r="L311" s="472">
        <v>55</v>
      </c>
      <c r="M311" s="472" t="s">
        <v>513</v>
      </c>
      <c r="N311" s="472" t="s">
        <v>513</v>
      </c>
      <c r="O311" s="472">
        <v>52</v>
      </c>
      <c r="P311" s="472">
        <v>3</v>
      </c>
      <c r="Q311" s="472">
        <v>5</v>
      </c>
      <c r="R311" s="472" t="s">
        <v>513</v>
      </c>
      <c r="S311" s="472" t="s">
        <v>513</v>
      </c>
      <c r="T311" s="472">
        <v>5</v>
      </c>
      <c r="U311" s="472">
        <v>62</v>
      </c>
      <c r="V311" s="472" t="s">
        <v>513</v>
      </c>
      <c r="W311" s="477" t="s">
        <v>84</v>
      </c>
    </row>
    <row r="312" spans="1:23" s="472" customFormat="1" ht="9.75" customHeight="1" x14ac:dyDescent="0.2">
      <c r="A312" s="859" t="s">
        <v>821</v>
      </c>
      <c r="B312" s="472">
        <v>699</v>
      </c>
      <c r="C312" s="472" t="s">
        <v>513</v>
      </c>
      <c r="D312" s="472" t="s">
        <v>513</v>
      </c>
      <c r="E312" s="472">
        <v>1010</v>
      </c>
      <c r="F312" s="472">
        <v>1010</v>
      </c>
      <c r="G312" s="472">
        <v>1010</v>
      </c>
      <c r="H312" s="472" t="s">
        <v>513</v>
      </c>
      <c r="I312" s="472" t="s">
        <v>513</v>
      </c>
      <c r="J312" s="472" t="s">
        <v>513</v>
      </c>
      <c r="K312" s="472">
        <v>244</v>
      </c>
      <c r="L312" s="472">
        <v>119</v>
      </c>
      <c r="M312" s="472" t="s">
        <v>513</v>
      </c>
      <c r="N312" s="472" t="s">
        <v>513</v>
      </c>
      <c r="O312" s="472">
        <v>117</v>
      </c>
      <c r="P312" s="472">
        <v>2</v>
      </c>
      <c r="Q312" s="472">
        <v>32</v>
      </c>
      <c r="R312" s="472">
        <v>18</v>
      </c>
      <c r="S312" s="472" t="s">
        <v>513</v>
      </c>
      <c r="T312" s="472">
        <v>14</v>
      </c>
      <c r="U312" s="472">
        <v>93</v>
      </c>
      <c r="V312" s="472" t="s">
        <v>513</v>
      </c>
      <c r="W312" s="477" t="s">
        <v>97</v>
      </c>
    </row>
    <row r="313" spans="1:23" s="472" customFormat="1" ht="9.75" customHeight="1" x14ac:dyDescent="0.2">
      <c r="A313" s="859" t="s">
        <v>590</v>
      </c>
      <c r="B313" s="472">
        <v>764</v>
      </c>
      <c r="C313" s="472" t="s">
        <v>513</v>
      </c>
      <c r="D313" s="472" t="s">
        <v>513</v>
      </c>
      <c r="E313" s="472" t="s">
        <v>513</v>
      </c>
      <c r="F313" s="472" t="s">
        <v>513</v>
      </c>
      <c r="G313" s="472" t="s">
        <v>513</v>
      </c>
      <c r="H313" s="472" t="s">
        <v>513</v>
      </c>
      <c r="I313" s="472" t="s">
        <v>513</v>
      </c>
      <c r="J313" s="472" t="s">
        <v>513</v>
      </c>
      <c r="K313" s="472">
        <v>194</v>
      </c>
      <c r="L313" s="472">
        <v>95</v>
      </c>
      <c r="M313" s="472" t="s">
        <v>513</v>
      </c>
      <c r="N313" s="472" t="s">
        <v>513</v>
      </c>
      <c r="O313" s="472">
        <v>95</v>
      </c>
      <c r="P313" s="472" t="s">
        <v>513</v>
      </c>
      <c r="Q313" s="472">
        <v>67</v>
      </c>
      <c r="R313" s="472">
        <v>54</v>
      </c>
      <c r="S313" s="472" t="s">
        <v>513</v>
      </c>
      <c r="T313" s="472">
        <v>13</v>
      </c>
      <c r="U313" s="472">
        <v>32</v>
      </c>
      <c r="V313" s="472" t="s">
        <v>513</v>
      </c>
      <c r="W313" s="477" t="s">
        <v>98</v>
      </c>
    </row>
    <row r="314" spans="1:23" s="472" customFormat="1" ht="9.75" customHeight="1" x14ac:dyDescent="0.2">
      <c r="A314" s="859" t="s">
        <v>591</v>
      </c>
      <c r="B314" s="472">
        <v>335</v>
      </c>
      <c r="C314" s="472" t="s">
        <v>513</v>
      </c>
      <c r="D314" s="472" t="s">
        <v>513</v>
      </c>
      <c r="E314" s="472" t="s">
        <v>513</v>
      </c>
      <c r="F314" s="472" t="s">
        <v>513</v>
      </c>
      <c r="G314" s="472" t="s">
        <v>513</v>
      </c>
      <c r="H314" s="472" t="s">
        <v>513</v>
      </c>
      <c r="I314" s="472" t="s">
        <v>513</v>
      </c>
      <c r="J314" s="472" t="s">
        <v>513</v>
      </c>
      <c r="K314" s="472">
        <v>84</v>
      </c>
      <c r="L314" s="472">
        <v>30</v>
      </c>
      <c r="M314" s="472" t="s">
        <v>513</v>
      </c>
      <c r="N314" s="472" t="s">
        <v>513</v>
      </c>
      <c r="O314" s="472">
        <v>26</v>
      </c>
      <c r="P314" s="472">
        <v>4</v>
      </c>
      <c r="Q314" s="472">
        <v>9</v>
      </c>
      <c r="R314" s="472" t="s">
        <v>513</v>
      </c>
      <c r="S314" s="472" t="s">
        <v>513</v>
      </c>
      <c r="T314" s="472">
        <v>9</v>
      </c>
      <c r="U314" s="472">
        <v>45</v>
      </c>
      <c r="V314" s="472" t="s">
        <v>513</v>
      </c>
      <c r="W314" s="477" t="s">
        <v>99</v>
      </c>
    </row>
    <row r="315" spans="1:23" s="472" customFormat="1" ht="9.75" customHeight="1" x14ac:dyDescent="0.2">
      <c r="A315" s="859" t="s">
        <v>592</v>
      </c>
      <c r="B315" s="472">
        <v>349</v>
      </c>
      <c r="C315" s="472" t="s">
        <v>513</v>
      </c>
      <c r="D315" s="472" t="s">
        <v>513</v>
      </c>
      <c r="E315" s="472" t="s">
        <v>513</v>
      </c>
      <c r="F315" s="472" t="s">
        <v>513</v>
      </c>
      <c r="G315" s="472" t="s">
        <v>513</v>
      </c>
      <c r="H315" s="472" t="s">
        <v>513</v>
      </c>
      <c r="I315" s="472" t="s">
        <v>513</v>
      </c>
      <c r="J315" s="472" t="s">
        <v>513</v>
      </c>
      <c r="K315" s="472">
        <v>109</v>
      </c>
      <c r="L315" s="472">
        <v>95</v>
      </c>
      <c r="M315" s="472" t="s">
        <v>513</v>
      </c>
      <c r="N315" s="472">
        <v>3</v>
      </c>
      <c r="O315" s="472" t="s">
        <v>513</v>
      </c>
      <c r="P315" s="472">
        <v>92</v>
      </c>
      <c r="Q315" s="472">
        <v>5</v>
      </c>
      <c r="R315" s="472" t="s">
        <v>513</v>
      </c>
      <c r="S315" s="472" t="s">
        <v>513</v>
      </c>
      <c r="T315" s="472">
        <v>5</v>
      </c>
      <c r="U315" s="472">
        <v>9</v>
      </c>
      <c r="V315" s="472" t="s">
        <v>513</v>
      </c>
      <c r="W315" s="477" t="s">
        <v>100</v>
      </c>
    </row>
    <row r="316" spans="1:23" s="472" customFormat="1" ht="9.75" customHeight="1" x14ac:dyDescent="0.2">
      <c r="A316" s="859" t="s">
        <v>593</v>
      </c>
      <c r="B316" s="472">
        <v>467</v>
      </c>
      <c r="C316" s="472">
        <v>23</v>
      </c>
      <c r="D316" s="472">
        <v>23</v>
      </c>
      <c r="E316" s="472" t="s">
        <v>513</v>
      </c>
      <c r="F316" s="472" t="s">
        <v>513</v>
      </c>
      <c r="G316" s="472" t="s">
        <v>513</v>
      </c>
      <c r="H316" s="472" t="s">
        <v>513</v>
      </c>
      <c r="I316" s="472" t="s">
        <v>513</v>
      </c>
      <c r="J316" s="472" t="s">
        <v>513</v>
      </c>
      <c r="K316" s="472">
        <v>146</v>
      </c>
      <c r="L316" s="472">
        <v>80</v>
      </c>
      <c r="M316" s="472" t="s">
        <v>513</v>
      </c>
      <c r="N316" s="472" t="s">
        <v>513</v>
      </c>
      <c r="O316" s="472">
        <v>65</v>
      </c>
      <c r="P316" s="472">
        <v>15</v>
      </c>
      <c r="Q316" s="472">
        <v>5</v>
      </c>
      <c r="R316" s="472" t="s">
        <v>513</v>
      </c>
      <c r="S316" s="472" t="s">
        <v>513</v>
      </c>
      <c r="T316" s="472">
        <v>5</v>
      </c>
      <c r="U316" s="472">
        <v>61</v>
      </c>
      <c r="V316" s="472" t="s">
        <v>513</v>
      </c>
      <c r="W316" s="477" t="s">
        <v>101</v>
      </c>
    </row>
    <row r="317" spans="1:23" s="472" customFormat="1" ht="9.75" customHeight="1" x14ac:dyDescent="0.2">
      <c r="A317" s="859" t="s">
        <v>594</v>
      </c>
      <c r="B317" s="472">
        <v>596</v>
      </c>
      <c r="C317" s="472">
        <v>45</v>
      </c>
      <c r="D317" s="472">
        <v>45</v>
      </c>
      <c r="E317" s="472" t="s">
        <v>513</v>
      </c>
      <c r="F317" s="472" t="s">
        <v>513</v>
      </c>
      <c r="G317" s="472" t="s">
        <v>513</v>
      </c>
      <c r="H317" s="472" t="s">
        <v>513</v>
      </c>
      <c r="I317" s="472" t="s">
        <v>513</v>
      </c>
      <c r="J317" s="472" t="s">
        <v>513</v>
      </c>
      <c r="K317" s="472">
        <v>88</v>
      </c>
      <c r="L317" s="472">
        <v>27</v>
      </c>
      <c r="M317" s="472" t="s">
        <v>513</v>
      </c>
      <c r="N317" s="472" t="s">
        <v>513</v>
      </c>
      <c r="O317" s="472">
        <v>26</v>
      </c>
      <c r="P317" s="472">
        <v>1</v>
      </c>
      <c r="Q317" s="472">
        <v>5</v>
      </c>
      <c r="R317" s="472" t="s">
        <v>513</v>
      </c>
      <c r="S317" s="472" t="s">
        <v>513</v>
      </c>
      <c r="T317" s="472">
        <v>5</v>
      </c>
      <c r="U317" s="472">
        <v>56</v>
      </c>
      <c r="V317" s="472" t="s">
        <v>513</v>
      </c>
      <c r="W317" s="477" t="s">
        <v>85</v>
      </c>
    </row>
    <row r="318" spans="1:23" s="472" customFormat="1" ht="9.75" customHeight="1" x14ac:dyDescent="0.2">
      <c r="A318" s="859" t="s">
        <v>595</v>
      </c>
      <c r="B318" s="472">
        <v>621</v>
      </c>
      <c r="C318" s="472">
        <v>26</v>
      </c>
      <c r="D318" s="472">
        <v>26</v>
      </c>
      <c r="E318" s="472">
        <v>1022</v>
      </c>
      <c r="F318" s="472">
        <v>1022</v>
      </c>
      <c r="G318" s="472">
        <v>1022</v>
      </c>
      <c r="H318" s="472" t="s">
        <v>513</v>
      </c>
      <c r="I318" s="472" t="s">
        <v>513</v>
      </c>
      <c r="J318" s="472" t="s">
        <v>513</v>
      </c>
      <c r="K318" s="472">
        <v>192</v>
      </c>
      <c r="L318" s="472">
        <v>121</v>
      </c>
      <c r="M318" s="472" t="s">
        <v>513</v>
      </c>
      <c r="N318" s="472" t="s">
        <v>513</v>
      </c>
      <c r="O318" s="472">
        <v>117</v>
      </c>
      <c r="P318" s="472">
        <v>4</v>
      </c>
      <c r="Q318" s="472">
        <v>22</v>
      </c>
      <c r="R318" s="472">
        <v>18</v>
      </c>
      <c r="S318" s="472" t="s">
        <v>513</v>
      </c>
      <c r="T318" s="472">
        <v>4</v>
      </c>
      <c r="U318" s="472">
        <v>49</v>
      </c>
      <c r="V318" s="472" t="s">
        <v>513</v>
      </c>
      <c r="W318" s="477" t="s">
        <v>86</v>
      </c>
    </row>
    <row r="319" spans="1:23" s="472" customFormat="1" ht="9.75" customHeight="1" x14ac:dyDescent="0.2">
      <c r="A319" s="859" t="s">
        <v>596</v>
      </c>
      <c r="B319" s="472">
        <v>467</v>
      </c>
      <c r="C319" s="472" t="s">
        <v>513</v>
      </c>
      <c r="D319" s="472" t="s">
        <v>513</v>
      </c>
      <c r="E319" s="472">
        <v>1011</v>
      </c>
      <c r="F319" s="472">
        <v>1011</v>
      </c>
      <c r="G319" s="472">
        <v>1011</v>
      </c>
      <c r="H319" s="472" t="s">
        <v>513</v>
      </c>
      <c r="I319" s="472" t="s">
        <v>513</v>
      </c>
      <c r="J319" s="472" t="s">
        <v>513</v>
      </c>
      <c r="K319" s="472">
        <v>92</v>
      </c>
      <c r="L319" s="472">
        <v>39</v>
      </c>
      <c r="M319" s="472" t="s">
        <v>513</v>
      </c>
      <c r="N319" s="472" t="s">
        <v>513</v>
      </c>
      <c r="O319" s="472">
        <v>39</v>
      </c>
      <c r="P319" s="472" t="s">
        <v>513</v>
      </c>
      <c r="Q319" s="472">
        <v>12</v>
      </c>
      <c r="R319" s="472" t="s">
        <v>513</v>
      </c>
      <c r="S319" s="472" t="s">
        <v>513</v>
      </c>
      <c r="T319" s="472">
        <v>12</v>
      </c>
      <c r="U319" s="472">
        <v>41</v>
      </c>
      <c r="V319" s="472" t="s">
        <v>513</v>
      </c>
      <c r="W319" s="477" t="s">
        <v>87</v>
      </c>
    </row>
    <row r="320" spans="1:23" s="472" customFormat="1" ht="9.75" customHeight="1" x14ac:dyDescent="0.2">
      <c r="A320" s="859" t="s">
        <v>822</v>
      </c>
      <c r="B320" s="472">
        <v>707</v>
      </c>
      <c r="C320" s="472">
        <v>22</v>
      </c>
      <c r="D320" s="472">
        <v>22</v>
      </c>
      <c r="E320" s="472" t="s">
        <v>513</v>
      </c>
      <c r="F320" s="472" t="s">
        <v>513</v>
      </c>
      <c r="G320" s="472" t="s">
        <v>513</v>
      </c>
      <c r="H320" s="472" t="s">
        <v>513</v>
      </c>
      <c r="I320" s="472" t="s">
        <v>513</v>
      </c>
      <c r="J320" s="472" t="s">
        <v>513</v>
      </c>
      <c r="K320" s="472">
        <v>160</v>
      </c>
      <c r="L320" s="472">
        <v>113</v>
      </c>
      <c r="M320" s="472" t="s">
        <v>513</v>
      </c>
      <c r="N320" s="472" t="s">
        <v>513</v>
      </c>
      <c r="O320" s="472">
        <v>104</v>
      </c>
      <c r="P320" s="472">
        <v>9</v>
      </c>
      <c r="Q320" s="472">
        <v>24</v>
      </c>
      <c r="R320" s="472">
        <v>18</v>
      </c>
      <c r="S320" s="472" t="s">
        <v>513</v>
      </c>
      <c r="T320" s="472">
        <v>6</v>
      </c>
      <c r="U320" s="472">
        <v>23</v>
      </c>
      <c r="V320" s="472" t="s">
        <v>513</v>
      </c>
      <c r="W320" s="477" t="s">
        <v>823</v>
      </c>
    </row>
    <row r="321" spans="1:23" s="472" customFormat="1" ht="9.75" customHeight="1" x14ac:dyDescent="0.2">
      <c r="A321" s="859" t="s">
        <v>588</v>
      </c>
      <c r="B321" s="472">
        <v>459</v>
      </c>
      <c r="C321" s="472" t="s">
        <v>513</v>
      </c>
      <c r="D321" s="472" t="s">
        <v>513</v>
      </c>
      <c r="E321" s="472" t="s">
        <v>513</v>
      </c>
      <c r="F321" s="472" t="s">
        <v>513</v>
      </c>
      <c r="G321" s="472" t="s">
        <v>513</v>
      </c>
      <c r="H321" s="472" t="s">
        <v>513</v>
      </c>
      <c r="I321" s="472" t="s">
        <v>513</v>
      </c>
      <c r="J321" s="472" t="s">
        <v>513</v>
      </c>
      <c r="K321" s="472">
        <v>85</v>
      </c>
      <c r="L321" s="472">
        <v>79</v>
      </c>
      <c r="M321" s="472" t="s">
        <v>513</v>
      </c>
      <c r="N321" s="472" t="s">
        <v>513</v>
      </c>
      <c r="O321" s="472">
        <v>78</v>
      </c>
      <c r="P321" s="472">
        <v>1</v>
      </c>
      <c r="Q321" s="472">
        <v>2</v>
      </c>
      <c r="R321" s="472" t="s">
        <v>513</v>
      </c>
      <c r="S321" s="472" t="s">
        <v>513</v>
      </c>
      <c r="T321" s="472">
        <v>2</v>
      </c>
      <c r="U321" s="472">
        <v>4</v>
      </c>
      <c r="V321" s="472" t="s">
        <v>513</v>
      </c>
      <c r="W321" s="477" t="s">
        <v>82</v>
      </c>
    </row>
    <row r="322" spans="1:23" s="472" customFormat="1" ht="9.75" customHeight="1" x14ac:dyDescent="0.2">
      <c r="A322" s="860" t="s">
        <v>599</v>
      </c>
      <c r="B322" s="476">
        <v>440</v>
      </c>
      <c r="C322" s="475" t="s">
        <v>513</v>
      </c>
      <c r="D322" s="475" t="s">
        <v>513</v>
      </c>
      <c r="E322" s="475">
        <v>3976</v>
      </c>
      <c r="F322" s="475">
        <v>3976</v>
      </c>
      <c r="G322" s="475">
        <v>3976</v>
      </c>
      <c r="H322" s="475" t="s">
        <v>513</v>
      </c>
      <c r="I322" s="475" t="s">
        <v>513</v>
      </c>
      <c r="J322" s="475" t="s">
        <v>513</v>
      </c>
      <c r="K322" s="475">
        <v>154</v>
      </c>
      <c r="L322" s="475">
        <v>69</v>
      </c>
      <c r="M322" s="475" t="s">
        <v>513</v>
      </c>
      <c r="N322" s="475">
        <v>1</v>
      </c>
      <c r="O322" s="475">
        <v>65</v>
      </c>
      <c r="P322" s="475">
        <v>3</v>
      </c>
      <c r="Q322" s="475">
        <v>18</v>
      </c>
      <c r="R322" s="475">
        <v>18</v>
      </c>
      <c r="S322" s="475" t="s">
        <v>513</v>
      </c>
      <c r="T322" s="475" t="s">
        <v>513</v>
      </c>
      <c r="U322" s="475">
        <v>67</v>
      </c>
      <c r="V322" s="475" t="s">
        <v>513</v>
      </c>
      <c r="W322" s="473" t="s">
        <v>83</v>
      </c>
    </row>
    <row r="323" spans="1:23" ht="12" customHeight="1" x14ac:dyDescent="0.25"/>
    <row r="324" spans="1:23" ht="12" customHeight="1" x14ac:dyDescent="0.25"/>
    <row r="325" spans="1:23" ht="12" customHeight="1" x14ac:dyDescent="0.25">
      <c r="K325" s="487" t="s">
        <v>102</v>
      </c>
    </row>
    <row r="326" spans="1:23" s="483" customFormat="1" ht="21" customHeight="1" x14ac:dyDescent="0.25">
      <c r="A326" s="1084" t="s">
        <v>205</v>
      </c>
      <c r="B326" s="486" t="s">
        <v>392</v>
      </c>
      <c r="C326" s="485"/>
      <c r="D326" s="878"/>
      <c r="E326" s="879" t="s">
        <v>331</v>
      </c>
      <c r="F326" s="485"/>
      <c r="G326" s="485"/>
      <c r="H326" s="485"/>
      <c r="I326" s="485"/>
      <c r="J326" s="485"/>
      <c r="K326" s="485"/>
      <c r="L326" s="878"/>
      <c r="M326" s="879" t="s">
        <v>330</v>
      </c>
      <c r="N326" s="485"/>
      <c r="O326" s="485"/>
      <c r="P326" s="485"/>
      <c r="Q326" s="485"/>
      <c r="R326" s="485"/>
      <c r="S326" s="485"/>
      <c r="T326" s="485"/>
      <c r="U326" s="485"/>
      <c r="V326" s="485"/>
      <c r="W326" s="1087" t="s">
        <v>88</v>
      </c>
    </row>
    <row r="327" spans="1:23" s="483" customFormat="1" ht="21" customHeight="1" x14ac:dyDescent="0.25">
      <c r="A327" s="1085"/>
      <c r="B327" s="987" t="s">
        <v>387</v>
      </c>
      <c r="C327" s="879" t="s">
        <v>290</v>
      </c>
      <c r="D327" s="878"/>
      <c r="E327" s="1090" t="s">
        <v>329</v>
      </c>
      <c r="F327" s="879" t="s">
        <v>316</v>
      </c>
      <c r="G327" s="485"/>
      <c r="H327" s="485"/>
      <c r="I327" s="878"/>
      <c r="J327" s="879" t="s">
        <v>307</v>
      </c>
      <c r="K327" s="485"/>
      <c r="L327" s="878"/>
      <c r="M327" s="1090" t="s">
        <v>328</v>
      </c>
      <c r="N327" s="879" t="s">
        <v>316</v>
      </c>
      <c r="O327" s="485"/>
      <c r="P327" s="485"/>
      <c r="Q327" s="485"/>
      <c r="R327" s="485"/>
      <c r="S327" s="485"/>
      <c r="T327" s="485"/>
      <c r="U327" s="485"/>
      <c r="V327" s="485"/>
      <c r="W327" s="1088"/>
    </row>
    <row r="328" spans="1:23" s="483" customFormat="1" ht="52.5" customHeight="1" x14ac:dyDescent="0.25">
      <c r="A328" s="1086"/>
      <c r="B328" s="484" t="s">
        <v>293</v>
      </c>
      <c r="C328" s="881" t="s">
        <v>26</v>
      </c>
      <c r="D328" s="484" t="s">
        <v>286</v>
      </c>
      <c r="E328" s="1091"/>
      <c r="F328" s="881" t="s">
        <v>706</v>
      </c>
      <c r="G328" s="484" t="s">
        <v>1169</v>
      </c>
      <c r="H328" s="484" t="s">
        <v>335</v>
      </c>
      <c r="I328" s="484" t="s">
        <v>303</v>
      </c>
      <c r="J328" s="881" t="s">
        <v>113</v>
      </c>
      <c r="K328" s="484" t="s">
        <v>332</v>
      </c>
      <c r="L328" s="484" t="s">
        <v>293</v>
      </c>
      <c r="M328" s="1091"/>
      <c r="N328" s="881" t="s">
        <v>706</v>
      </c>
      <c r="O328" s="484" t="s">
        <v>305</v>
      </c>
      <c r="P328" s="484" t="s">
        <v>304</v>
      </c>
      <c r="Q328" s="484" t="s">
        <v>301</v>
      </c>
      <c r="R328" s="484" t="s">
        <v>315</v>
      </c>
      <c r="S328" s="484" t="s">
        <v>313</v>
      </c>
      <c r="T328" s="484" t="s">
        <v>312</v>
      </c>
      <c r="U328" s="484" t="s">
        <v>311</v>
      </c>
      <c r="V328" s="488" t="s">
        <v>300</v>
      </c>
      <c r="W328" s="1089"/>
    </row>
    <row r="329" spans="1:23" s="472" customFormat="1" ht="9.75" customHeight="1" x14ac:dyDescent="0.2">
      <c r="A329" s="858" t="s">
        <v>811</v>
      </c>
      <c r="B329" s="482">
        <v>1021</v>
      </c>
      <c r="C329" s="481" t="s">
        <v>513</v>
      </c>
      <c r="D329" s="481" t="s">
        <v>513</v>
      </c>
      <c r="E329" s="481">
        <v>19747</v>
      </c>
      <c r="F329" s="481">
        <v>15498</v>
      </c>
      <c r="G329" s="481">
        <v>4271</v>
      </c>
      <c r="H329" s="481" t="s">
        <v>513</v>
      </c>
      <c r="I329" s="481">
        <v>11227</v>
      </c>
      <c r="J329" s="481">
        <v>4249</v>
      </c>
      <c r="K329" s="481" t="s">
        <v>513</v>
      </c>
      <c r="L329" s="481">
        <v>4249</v>
      </c>
      <c r="M329" s="481">
        <v>10650255</v>
      </c>
      <c r="N329" s="481">
        <v>6434128</v>
      </c>
      <c r="O329" s="481">
        <v>5539</v>
      </c>
      <c r="P329" s="481" t="s">
        <v>513</v>
      </c>
      <c r="Q329" s="481">
        <v>357</v>
      </c>
      <c r="R329" s="481">
        <v>143518</v>
      </c>
      <c r="S329" s="481" t="s">
        <v>513</v>
      </c>
      <c r="T329" s="481">
        <v>1129831</v>
      </c>
      <c r="U329" s="481">
        <v>1283393</v>
      </c>
      <c r="V329" s="481">
        <v>2009855</v>
      </c>
      <c r="W329" s="479" t="s">
        <v>208</v>
      </c>
    </row>
    <row r="330" spans="1:23" s="472" customFormat="1" ht="9.75" customHeight="1" x14ac:dyDescent="0.2">
      <c r="A330" s="859" t="s">
        <v>581</v>
      </c>
      <c r="B330" s="472">
        <v>714</v>
      </c>
      <c r="C330" s="472">
        <v>3</v>
      </c>
      <c r="D330" s="472">
        <v>3</v>
      </c>
      <c r="E330" s="472">
        <v>19068</v>
      </c>
      <c r="F330" s="472">
        <v>14572</v>
      </c>
      <c r="G330" s="472">
        <v>2754</v>
      </c>
      <c r="H330" s="472" t="s">
        <v>513</v>
      </c>
      <c r="I330" s="472">
        <v>11818</v>
      </c>
      <c r="J330" s="472">
        <v>4496</v>
      </c>
      <c r="K330" s="472" t="s">
        <v>513</v>
      </c>
      <c r="L330" s="472">
        <v>4496</v>
      </c>
      <c r="M330" s="472">
        <v>10663735</v>
      </c>
      <c r="N330" s="472">
        <v>4257980</v>
      </c>
      <c r="O330" s="472">
        <v>8612</v>
      </c>
      <c r="P330" s="472" t="s">
        <v>513</v>
      </c>
      <c r="Q330" s="472" t="s">
        <v>513</v>
      </c>
      <c r="R330" s="472">
        <v>127323</v>
      </c>
      <c r="S330" s="472">
        <v>25166</v>
      </c>
      <c r="T330" s="472">
        <v>623250</v>
      </c>
      <c r="U330" s="472">
        <v>1016720</v>
      </c>
      <c r="V330" s="472">
        <v>1230406</v>
      </c>
      <c r="W330" s="477" t="s">
        <v>492</v>
      </c>
    </row>
    <row r="331" spans="1:23" s="472" customFormat="1" ht="9.75" customHeight="1" x14ac:dyDescent="0.2">
      <c r="A331" s="859" t="s">
        <v>602</v>
      </c>
      <c r="B331" s="472">
        <v>811</v>
      </c>
      <c r="C331" s="472">
        <v>1</v>
      </c>
      <c r="D331" s="472">
        <v>1</v>
      </c>
      <c r="E331" s="472">
        <v>15103</v>
      </c>
      <c r="F331" s="472">
        <v>10594</v>
      </c>
      <c r="G331" s="472" t="s">
        <v>513</v>
      </c>
      <c r="H331" s="472" t="s">
        <v>513</v>
      </c>
      <c r="I331" s="472">
        <v>10594</v>
      </c>
      <c r="J331" s="472">
        <v>4509</v>
      </c>
      <c r="K331" s="472" t="s">
        <v>513</v>
      </c>
      <c r="L331" s="472">
        <v>4509</v>
      </c>
      <c r="M331" s="472">
        <v>10919571</v>
      </c>
      <c r="N331" s="472">
        <v>3484985</v>
      </c>
      <c r="O331" s="472">
        <v>7073</v>
      </c>
      <c r="P331" s="472">
        <v>274</v>
      </c>
      <c r="Q331" s="472" t="s">
        <v>513</v>
      </c>
      <c r="R331" s="472">
        <v>125618</v>
      </c>
      <c r="S331" s="472">
        <v>30924</v>
      </c>
      <c r="T331" s="472">
        <v>828378</v>
      </c>
      <c r="U331" s="472">
        <v>636853</v>
      </c>
      <c r="V331" s="472">
        <v>867145</v>
      </c>
      <c r="W331" s="477" t="s">
        <v>518</v>
      </c>
    </row>
    <row r="332" spans="1:23" s="472" customFormat="1" ht="9.75" customHeight="1" x14ac:dyDescent="0.2">
      <c r="A332" s="859" t="s">
        <v>582</v>
      </c>
      <c r="B332" s="472">
        <v>791</v>
      </c>
      <c r="C332" s="472" t="s">
        <v>513</v>
      </c>
      <c r="D332" s="472" t="s">
        <v>513</v>
      </c>
      <c r="E332" s="472">
        <v>11871</v>
      </c>
      <c r="F332" s="472">
        <v>7571</v>
      </c>
      <c r="G332" s="472" t="s">
        <v>513</v>
      </c>
      <c r="H332" s="472" t="s">
        <v>513</v>
      </c>
      <c r="I332" s="472">
        <v>7571</v>
      </c>
      <c r="J332" s="472">
        <v>4300</v>
      </c>
      <c r="K332" s="472" t="s">
        <v>513</v>
      </c>
      <c r="L332" s="472">
        <v>4300</v>
      </c>
      <c r="M332" s="472">
        <v>10762268</v>
      </c>
      <c r="N332" s="472">
        <v>1709888</v>
      </c>
      <c r="O332" s="472">
        <v>7012</v>
      </c>
      <c r="P332" s="472" t="s">
        <v>513</v>
      </c>
      <c r="Q332" s="472" t="s">
        <v>513</v>
      </c>
      <c r="R332" s="472">
        <v>111031</v>
      </c>
      <c r="S332" s="472">
        <v>110430</v>
      </c>
      <c r="T332" s="472">
        <v>172935</v>
      </c>
      <c r="U332" s="472">
        <v>269636</v>
      </c>
      <c r="V332" s="472">
        <v>247270</v>
      </c>
      <c r="W332" s="477" t="s">
        <v>583</v>
      </c>
    </row>
    <row r="333" spans="1:23" s="472" customFormat="1" ht="9.75" customHeight="1" x14ac:dyDescent="0.2">
      <c r="A333" s="859" t="s">
        <v>813</v>
      </c>
      <c r="B333" s="472">
        <v>570</v>
      </c>
      <c r="C333" s="472" t="s">
        <v>513</v>
      </c>
      <c r="D333" s="472" t="s">
        <v>513</v>
      </c>
      <c r="E333" s="472">
        <v>9153</v>
      </c>
      <c r="F333" s="472">
        <v>5737</v>
      </c>
      <c r="G333" s="472">
        <v>1034</v>
      </c>
      <c r="H333" s="472">
        <v>483</v>
      </c>
      <c r="I333" s="472">
        <v>4220</v>
      </c>
      <c r="J333" s="472">
        <v>3416</v>
      </c>
      <c r="K333" s="472" t="s">
        <v>513</v>
      </c>
      <c r="L333" s="472">
        <v>3416</v>
      </c>
      <c r="M333" s="472">
        <v>9885612</v>
      </c>
      <c r="N333" s="472">
        <v>1354736</v>
      </c>
      <c r="O333" s="472">
        <v>1146</v>
      </c>
      <c r="P333" s="472" t="s">
        <v>513</v>
      </c>
      <c r="Q333" s="472" t="s">
        <v>513</v>
      </c>
      <c r="R333" s="472">
        <v>172322</v>
      </c>
      <c r="S333" s="472">
        <v>24630</v>
      </c>
      <c r="T333" s="472">
        <v>174803</v>
      </c>
      <c r="U333" s="472">
        <v>323745</v>
      </c>
      <c r="V333" s="472">
        <v>266886</v>
      </c>
      <c r="W333" s="477" t="s">
        <v>814</v>
      </c>
    </row>
    <row r="334" spans="1:23" s="472" customFormat="1" ht="6.75" customHeight="1" x14ac:dyDescent="0.2">
      <c r="A334" s="859"/>
      <c r="W334" s="477"/>
    </row>
    <row r="335" spans="1:23" s="472" customFormat="1" ht="9.75" customHeight="1" x14ac:dyDescent="0.2">
      <c r="A335" s="859" t="s">
        <v>815</v>
      </c>
      <c r="B335" s="472">
        <v>764</v>
      </c>
      <c r="C335" s="472" t="s">
        <v>513</v>
      </c>
      <c r="D335" s="472" t="s">
        <v>513</v>
      </c>
      <c r="E335" s="472">
        <v>10622</v>
      </c>
      <c r="F335" s="472">
        <v>6451</v>
      </c>
      <c r="G335" s="472">
        <v>1034</v>
      </c>
      <c r="H335" s="472">
        <v>483</v>
      </c>
      <c r="I335" s="472">
        <v>4934</v>
      </c>
      <c r="J335" s="472">
        <v>4171</v>
      </c>
      <c r="K335" s="472" t="s">
        <v>513</v>
      </c>
      <c r="L335" s="472">
        <v>4171</v>
      </c>
      <c r="M335" s="472">
        <v>10785634</v>
      </c>
      <c r="N335" s="472">
        <v>1587203</v>
      </c>
      <c r="O335" s="472">
        <v>5422</v>
      </c>
      <c r="P335" s="472" t="s">
        <v>513</v>
      </c>
      <c r="Q335" s="472" t="s">
        <v>513</v>
      </c>
      <c r="R335" s="472">
        <v>110928</v>
      </c>
      <c r="S335" s="472">
        <v>72434</v>
      </c>
      <c r="T335" s="472">
        <v>210481</v>
      </c>
      <c r="U335" s="472">
        <v>254613</v>
      </c>
      <c r="V335" s="472">
        <v>268866</v>
      </c>
      <c r="W335" s="477" t="s">
        <v>584</v>
      </c>
    </row>
    <row r="336" spans="1:23" s="472" customFormat="1" ht="9.75" customHeight="1" x14ac:dyDescent="0.2">
      <c r="A336" s="859" t="s">
        <v>813</v>
      </c>
      <c r="B336" s="472">
        <v>542</v>
      </c>
      <c r="C336" s="472" t="s">
        <v>513</v>
      </c>
      <c r="D336" s="472" t="s">
        <v>513</v>
      </c>
      <c r="E336" s="472">
        <v>9033</v>
      </c>
      <c r="F336" s="472">
        <v>5931</v>
      </c>
      <c r="G336" s="472" t="s">
        <v>513</v>
      </c>
      <c r="H336" s="472" t="s">
        <v>513</v>
      </c>
      <c r="I336" s="472">
        <v>5931</v>
      </c>
      <c r="J336" s="472">
        <v>3102</v>
      </c>
      <c r="K336" s="472">
        <v>271</v>
      </c>
      <c r="L336" s="472">
        <v>2831</v>
      </c>
      <c r="M336" s="472">
        <v>10234165</v>
      </c>
      <c r="N336" s="472">
        <v>1475190</v>
      </c>
      <c r="O336" s="472">
        <v>1146</v>
      </c>
      <c r="P336" s="472" t="s">
        <v>513</v>
      </c>
      <c r="Q336" s="472" t="s">
        <v>513</v>
      </c>
      <c r="R336" s="472">
        <v>173013</v>
      </c>
      <c r="S336" s="472" t="s">
        <v>513</v>
      </c>
      <c r="T336" s="472">
        <v>183519</v>
      </c>
      <c r="U336" s="472">
        <v>619663</v>
      </c>
      <c r="V336" s="472">
        <v>198773</v>
      </c>
      <c r="W336" s="477" t="s">
        <v>816</v>
      </c>
    </row>
    <row r="337" spans="1:23" s="472" customFormat="1" ht="6.75" customHeight="1" x14ac:dyDescent="0.2">
      <c r="A337" s="859"/>
      <c r="W337" s="477"/>
    </row>
    <row r="338" spans="1:23" s="472" customFormat="1" ht="9.75" customHeight="1" x14ac:dyDescent="0.2">
      <c r="A338" s="859" t="s">
        <v>817</v>
      </c>
      <c r="B338" s="472">
        <v>122</v>
      </c>
      <c r="C338" s="472" t="s">
        <v>513</v>
      </c>
      <c r="D338" s="472" t="s">
        <v>513</v>
      </c>
      <c r="E338" s="472">
        <v>2639</v>
      </c>
      <c r="F338" s="472">
        <v>1794</v>
      </c>
      <c r="G338" s="472">
        <v>1034</v>
      </c>
      <c r="H338" s="472">
        <v>483</v>
      </c>
      <c r="I338" s="472">
        <v>277</v>
      </c>
      <c r="J338" s="472">
        <v>845</v>
      </c>
      <c r="K338" s="472" t="s">
        <v>513</v>
      </c>
      <c r="L338" s="472">
        <v>845</v>
      </c>
      <c r="M338" s="472">
        <v>2935407</v>
      </c>
      <c r="N338" s="472">
        <v>330752</v>
      </c>
      <c r="O338" s="472" t="s">
        <v>513</v>
      </c>
      <c r="P338" s="472" t="s">
        <v>513</v>
      </c>
      <c r="Q338" s="472" t="s">
        <v>513</v>
      </c>
      <c r="R338" s="472">
        <v>42514</v>
      </c>
      <c r="S338" s="472">
        <v>24630</v>
      </c>
      <c r="T338" s="472">
        <v>82627</v>
      </c>
      <c r="U338" s="472">
        <v>20740</v>
      </c>
      <c r="V338" s="472">
        <v>68113</v>
      </c>
      <c r="W338" s="477" t="s">
        <v>587</v>
      </c>
    </row>
    <row r="339" spans="1:23" s="472" customFormat="1" ht="9.75" customHeight="1" x14ac:dyDescent="0.2">
      <c r="A339" s="859" t="s">
        <v>585</v>
      </c>
      <c r="B339" s="472">
        <v>187</v>
      </c>
      <c r="C339" s="472" t="s">
        <v>513</v>
      </c>
      <c r="D339" s="472" t="s">
        <v>513</v>
      </c>
      <c r="E339" s="472">
        <v>1967</v>
      </c>
      <c r="F339" s="472">
        <v>1041</v>
      </c>
      <c r="G339" s="472" t="s">
        <v>513</v>
      </c>
      <c r="H339" s="472" t="s">
        <v>513</v>
      </c>
      <c r="I339" s="472">
        <v>1041</v>
      </c>
      <c r="J339" s="472">
        <v>926</v>
      </c>
      <c r="K339" s="472" t="s">
        <v>513</v>
      </c>
      <c r="L339" s="472">
        <v>926</v>
      </c>
      <c r="M339" s="472">
        <v>2523622</v>
      </c>
      <c r="N339" s="472">
        <v>290692</v>
      </c>
      <c r="O339" s="472" t="s">
        <v>513</v>
      </c>
      <c r="P339" s="472" t="s">
        <v>513</v>
      </c>
      <c r="Q339" s="472" t="s">
        <v>513</v>
      </c>
      <c r="R339" s="472">
        <v>42960</v>
      </c>
      <c r="S339" s="472" t="s">
        <v>513</v>
      </c>
      <c r="T339" s="472" t="s">
        <v>513</v>
      </c>
      <c r="U339" s="472">
        <v>138626</v>
      </c>
      <c r="V339" s="472">
        <v>63852</v>
      </c>
      <c r="W339" s="477" t="s">
        <v>94</v>
      </c>
    </row>
    <row r="340" spans="1:23" s="472" customFormat="1" ht="9.75" customHeight="1" x14ac:dyDescent="0.2">
      <c r="A340" s="859" t="s">
        <v>818</v>
      </c>
      <c r="B340" s="472">
        <v>115</v>
      </c>
      <c r="C340" s="472" t="s">
        <v>513</v>
      </c>
      <c r="D340" s="472" t="s">
        <v>513</v>
      </c>
      <c r="E340" s="472">
        <v>2125</v>
      </c>
      <c r="F340" s="472">
        <v>1037</v>
      </c>
      <c r="G340" s="472" t="s">
        <v>513</v>
      </c>
      <c r="H340" s="472" t="s">
        <v>513</v>
      </c>
      <c r="I340" s="472">
        <v>1037</v>
      </c>
      <c r="J340" s="472">
        <v>1088</v>
      </c>
      <c r="K340" s="472" t="s">
        <v>513</v>
      </c>
      <c r="L340" s="472">
        <v>1088</v>
      </c>
      <c r="M340" s="472">
        <v>2184359</v>
      </c>
      <c r="N340" s="472">
        <v>347495</v>
      </c>
      <c r="O340" s="472">
        <v>793</v>
      </c>
      <c r="P340" s="472" t="s">
        <v>513</v>
      </c>
      <c r="Q340" s="472" t="s">
        <v>513</v>
      </c>
      <c r="R340" s="472">
        <v>43057</v>
      </c>
      <c r="S340" s="472" t="s">
        <v>513</v>
      </c>
      <c r="T340" s="472" t="s">
        <v>513</v>
      </c>
      <c r="U340" s="472">
        <v>117836</v>
      </c>
      <c r="V340" s="472">
        <v>90264</v>
      </c>
      <c r="W340" s="477" t="s">
        <v>95</v>
      </c>
    </row>
    <row r="341" spans="1:23" s="472" customFormat="1" ht="9.75" customHeight="1" x14ac:dyDescent="0.2">
      <c r="A341" s="859" t="s">
        <v>586</v>
      </c>
      <c r="B341" s="472">
        <v>146</v>
      </c>
      <c r="C341" s="472" t="s">
        <v>513</v>
      </c>
      <c r="D341" s="472" t="s">
        <v>513</v>
      </c>
      <c r="E341" s="472">
        <v>2422</v>
      </c>
      <c r="F341" s="472">
        <v>1865</v>
      </c>
      <c r="G341" s="472" t="s">
        <v>513</v>
      </c>
      <c r="H341" s="472" t="s">
        <v>513</v>
      </c>
      <c r="I341" s="472">
        <v>1865</v>
      </c>
      <c r="J341" s="472">
        <v>557</v>
      </c>
      <c r="K341" s="472" t="s">
        <v>513</v>
      </c>
      <c r="L341" s="472">
        <v>557</v>
      </c>
      <c r="M341" s="472">
        <v>2242224</v>
      </c>
      <c r="N341" s="472">
        <v>385797</v>
      </c>
      <c r="O341" s="472">
        <v>353</v>
      </c>
      <c r="P341" s="472" t="s">
        <v>513</v>
      </c>
      <c r="Q341" s="472" t="s">
        <v>513</v>
      </c>
      <c r="R341" s="472">
        <v>43791</v>
      </c>
      <c r="S341" s="472" t="s">
        <v>513</v>
      </c>
      <c r="T341" s="472">
        <v>92176</v>
      </c>
      <c r="U341" s="472">
        <v>46543</v>
      </c>
      <c r="V341" s="472">
        <v>44657</v>
      </c>
      <c r="W341" s="477" t="s">
        <v>96</v>
      </c>
    </row>
    <row r="342" spans="1:23" s="472" customFormat="1" ht="9.75" customHeight="1" x14ac:dyDescent="0.2">
      <c r="A342" s="859" t="s">
        <v>819</v>
      </c>
      <c r="B342" s="472">
        <v>94</v>
      </c>
      <c r="C342" s="472" t="s">
        <v>513</v>
      </c>
      <c r="D342" s="472" t="s">
        <v>513</v>
      </c>
      <c r="E342" s="472">
        <v>2519</v>
      </c>
      <c r="F342" s="472">
        <v>1988</v>
      </c>
      <c r="G342" s="472" t="s">
        <v>513</v>
      </c>
      <c r="H342" s="472" t="s">
        <v>513</v>
      </c>
      <c r="I342" s="472">
        <v>1988</v>
      </c>
      <c r="J342" s="472">
        <v>531</v>
      </c>
      <c r="K342" s="472">
        <v>271</v>
      </c>
      <c r="L342" s="472">
        <v>260</v>
      </c>
      <c r="M342" s="472">
        <v>3283960</v>
      </c>
      <c r="N342" s="472">
        <v>451206</v>
      </c>
      <c r="O342" s="472" t="s">
        <v>513</v>
      </c>
      <c r="P342" s="472" t="s">
        <v>513</v>
      </c>
      <c r="Q342" s="472" t="s">
        <v>513</v>
      </c>
      <c r="R342" s="472">
        <v>43205</v>
      </c>
      <c r="S342" s="472" t="s">
        <v>513</v>
      </c>
      <c r="T342" s="472">
        <v>91343</v>
      </c>
      <c r="U342" s="472">
        <v>316658</v>
      </c>
      <c r="V342" s="472" t="s">
        <v>513</v>
      </c>
      <c r="W342" s="477" t="s">
        <v>820</v>
      </c>
    </row>
    <row r="343" spans="1:23" s="472" customFormat="1" ht="6.75" customHeight="1" x14ac:dyDescent="0.2">
      <c r="A343" s="859"/>
      <c r="W343" s="477"/>
    </row>
    <row r="344" spans="1:23" s="472" customFormat="1" ht="9.75" customHeight="1" x14ac:dyDescent="0.2">
      <c r="A344" s="859" t="s">
        <v>597</v>
      </c>
      <c r="B344" s="472">
        <v>21</v>
      </c>
      <c r="C344" s="472" t="s">
        <v>513</v>
      </c>
      <c r="D344" s="472" t="s">
        <v>513</v>
      </c>
      <c r="E344" s="472">
        <v>1509</v>
      </c>
      <c r="F344" s="472">
        <v>1311</v>
      </c>
      <c r="G344" s="472">
        <v>1034</v>
      </c>
      <c r="H344" s="472" t="s">
        <v>513</v>
      </c>
      <c r="I344" s="472">
        <v>277</v>
      </c>
      <c r="J344" s="472">
        <v>198</v>
      </c>
      <c r="K344" s="472" t="s">
        <v>513</v>
      </c>
      <c r="L344" s="472">
        <v>198</v>
      </c>
      <c r="M344" s="472">
        <v>1044978</v>
      </c>
      <c r="N344" s="472">
        <v>147192</v>
      </c>
      <c r="O344" s="472" t="s">
        <v>513</v>
      </c>
      <c r="P344" s="472" t="s">
        <v>513</v>
      </c>
      <c r="Q344" s="472" t="s">
        <v>513</v>
      </c>
      <c r="R344" s="472" t="s">
        <v>513</v>
      </c>
      <c r="S344" s="472">
        <v>24630</v>
      </c>
      <c r="T344" s="472">
        <v>42973</v>
      </c>
      <c r="U344" s="472">
        <v>20740</v>
      </c>
      <c r="V344" s="472">
        <v>34675</v>
      </c>
      <c r="W344" s="477" t="s">
        <v>598</v>
      </c>
    </row>
    <row r="345" spans="1:23" s="472" customFormat="1" ht="9.75" customHeight="1" x14ac:dyDescent="0.2">
      <c r="A345" s="859" t="s">
        <v>588</v>
      </c>
      <c r="B345" s="472">
        <v>60</v>
      </c>
      <c r="C345" s="472" t="s">
        <v>513</v>
      </c>
      <c r="D345" s="472" t="s">
        <v>513</v>
      </c>
      <c r="E345" s="472">
        <v>227</v>
      </c>
      <c r="F345" s="472" t="s">
        <v>513</v>
      </c>
      <c r="G345" s="472" t="s">
        <v>513</v>
      </c>
      <c r="H345" s="472" t="s">
        <v>513</v>
      </c>
      <c r="I345" s="472" t="s">
        <v>513</v>
      </c>
      <c r="J345" s="472">
        <v>227</v>
      </c>
      <c r="K345" s="472" t="s">
        <v>513</v>
      </c>
      <c r="L345" s="472">
        <v>227</v>
      </c>
      <c r="M345" s="472">
        <v>862734</v>
      </c>
      <c r="N345" s="472">
        <v>123055</v>
      </c>
      <c r="O345" s="472" t="s">
        <v>513</v>
      </c>
      <c r="P345" s="472" t="s">
        <v>513</v>
      </c>
      <c r="Q345" s="472" t="s">
        <v>513</v>
      </c>
      <c r="R345" s="472">
        <v>42514</v>
      </c>
      <c r="S345" s="472" t="s">
        <v>513</v>
      </c>
      <c r="T345" s="472" t="s">
        <v>513</v>
      </c>
      <c r="U345" s="472" t="s">
        <v>513</v>
      </c>
      <c r="V345" s="472">
        <v>33438</v>
      </c>
      <c r="W345" s="477" t="s">
        <v>82</v>
      </c>
    </row>
    <row r="346" spans="1:23" s="472" customFormat="1" ht="9.75" customHeight="1" x14ac:dyDescent="0.2">
      <c r="A346" s="859" t="s">
        <v>599</v>
      </c>
      <c r="B346" s="472">
        <v>41</v>
      </c>
      <c r="C346" s="472" t="s">
        <v>513</v>
      </c>
      <c r="D346" s="472" t="s">
        <v>513</v>
      </c>
      <c r="E346" s="472">
        <v>903</v>
      </c>
      <c r="F346" s="472">
        <v>483</v>
      </c>
      <c r="G346" s="472" t="s">
        <v>513</v>
      </c>
      <c r="H346" s="472">
        <v>483</v>
      </c>
      <c r="I346" s="472" t="s">
        <v>513</v>
      </c>
      <c r="J346" s="472">
        <v>420</v>
      </c>
      <c r="K346" s="472" t="s">
        <v>513</v>
      </c>
      <c r="L346" s="472">
        <v>420</v>
      </c>
      <c r="M346" s="472">
        <v>1027695</v>
      </c>
      <c r="N346" s="472">
        <v>60505</v>
      </c>
      <c r="O346" s="472" t="s">
        <v>513</v>
      </c>
      <c r="P346" s="472" t="s">
        <v>513</v>
      </c>
      <c r="Q346" s="472" t="s">
        <v>513</v>
      </c>
      <c r="R346" s="472" t="s">
        <v>513</v>
      </c>
      <c r="S346" s="472" t="s">
        <v>513</v>
      </c>
      <c r="T346" s="472">
        <v>39654</v>
      </c>
      <c r="U346" s="472" t="s">
        <v>513</v>
      </c>
      <c r="V346" s="472" t="s">
        <v>513</v>
      </c>
      <c r="W346" s="477" t="s">
        <v>83</v>
      </c>
    </row>
    <row r="347" spans="1:23" s="472" customFormat="1" ht="9.75" customHeight="1" x14ac:dyDescent="0.2">
      <c r="A347" s="859" t="s">
        <v>589</v>
      </c>
      <c r="B347" s="472">
        <v>62</v>
      </c>
      <c r="C347" s="472" t="s">
        <v>513</v>
      </c>
      <c r="D347" s="472" t="s">
        <v>513</v>
      </c>
      <c r="E347" s="472">
        <v>191</v>
      </c>
      <c r="F347" s="472" t="s">
        <v>513</v>
      </c>
      <c r="G347" s="472" t="s">
        <v>513</v>
      </c>
      <c r="H347" s="472" t="s">
        <v>513</v>
      </c>
      <c r="I347" s="472" t="s">
        <v>513</v>
      </c>
      <c r="J347" s="472">
        <v>191</v>
      </c>
      <c r="K347" s="472" t="s">
        <v>513</v>
      </c>
      <c r="L347" s="472">
        <v>191</v>
      </c>
      <c r="M347" s="472">
        <v>831755</v>
      </c>
      <c r="N347" s="472">
        <v>70069</v>
      </c>
      <c r="O347" s="472" t="s">
        <v>513</v>
      </c>
      <c r="P347" s="472" t="s">
        <v>513</v>
      </c>
      <c r="Q347" s="472" t="s">
        <v>513</v>
      </c>
      <c r="R347" s="472" t="s">
        <v>513</v>
      </c>
      <c r="S347" s="472" t="s">
        <v>513</v>
      </c>
      <c r="T347" s="472" t="s">
        <v>513</v>
      </c>
      <c r="U347" s="472">
        <v>23451</v>
      </c>
      <c r="V347" s="472">
        <v>46618</v>
      </c>
      <c r="W347" s="477" t="s">
        <v>84</v>
      </c>
    </row>
    <row r="348" spans="1:23" s="472" customFormat="1" ht="9.75" customHeight="1" x14ac:dyDescent="0.2">
      <c r="A348" s="859" t="s">
        <v>821</v>
      </c>
      <c r="B348" s="472">
        <v>93</v>
      </c>
      <c r="C348" s="472" t="s">
        <v>513</v>
      </c>
      <c r="D348" s="472" t="s">
        <v>513</v>
      </c>
      <c r="E348" s="472">
        <v>1477</v>
      </c>
      <c r="F348" s="472">
        <v>1041</v>
      </c>
      <c r="G348" s="472" t="s">
        <v>513</v>
      </c>
      <c r="H348" s="472" t="s">
        <v>513</v>
      </c>
      <c r="I348" s="472">
        <v>1041</v>
      </c>
      <c r="J348" s="472">
        <v>436</v>
      </c>
      <c r="K348" s="472" t="s">
        <v>513</v>
      </c>
      <c r="L348" s="472">
        <v>436</v>
      </c>
      <c r="M348" s="472">
        <v>1054797</v>
      </c>
      <c r="N348" s="472">
        <v>158135</v>
      </c>
      <c r="O348" s="472" t="s">
        <v>513</v>
      </c>
      <c r="P348" s="472" t="s">
        <v>513</v>
      </c>
      <c r="Q348" s="472" t="s">
        <v>513</v>
      </c>
      <c r="R348" s="472">
        <v>42960</v>
      </c>
      <c r="S348" s="472" t="s">
        <v>513</v>
      </c>
      <c r="T348" s="472" t="s">
        <v>513</v>
      </c>
      <c r="U348" s="472">
        <v>115175</v>
      </c>
      <c r="V348" s="472" t="s">
        <v>513</v>
      </c>
      <c r="W348" s="477" t="s">
        <v>97</v>
      </c>
    </row>
    <row r="349" spans="1:23" s="472" customFormat="1" ht="9.75" customHeight="1" x14ac:dyDescent="0.2">
      <c r="A349" s="859" t="s">
        <v>590</v>
      </c>
      <c r="B349" s="472">
        <v>32</v>
      </c>
      <c r="C349" s="472" t="s">
        <v>513</v>
      </c>
      <c r="D349" s="472" t="s">
        <v>513</v>
      </c>
      <c r="E349" s="472">
        <v>299</v>
      </c>
      <c r="F349" s="472" t="s">
        <v>513</v>
      </c>
      <c r="G349" s="472" t="s">
        <v>513</v>
      </c>
      <c r="H349" s="472" t="s">
        <v>513</v>
      </c>
      <c r="I349" s="472" t="s">
        <v>513</v>
      </c>
      <c r="J349" s="472">
        <v>299</v>
      </c>
      <c r="K349" s="472" t="s">
        <v>513</v>
      </c>
      <c r="L349" s="472">
        <v>299</v>
      </c>
      <c r="M349" s="472">
        <v>637070</v>
      </c>
      <c r="N349" s="472">
        <v>62488</v>
      </c>
      <c r="O349" s="472" t="s">
        <v>513</v>
      </c>
      <c r="P349" s="472" t="s">
        <v>513</v>
      </c>
      <c r="Q349" s="472" t="s">
        <v>513</v>
      </c>
      <c r="R349" s="472" t="s">
        <v>513</v>
      </c>
      <c r="S349" s="472" t="s">
        <v>513</v>
      </c>
      <c r="T349" s="472" t="s">
        <v>513</v>
      </c>
      <c r="U349" s="472" t="s">
        <v>513</v>
      </c>
      <c r="V349" s="472">
        <v>17234</v>
      </c>
      <c r="W349" s="477" t="s">
        <v>98</v>
      </c>
    </row>
    <row r="350" spans="1:23" s="472" customFormat="1" ht="9.75" customHeight="1" x14ac:dyDescent="0.2">
      <c r="A350" s="859" t="s">
        <v>591</v>
      </c>
      <c r="B350" s="472">
        <v>45</v>
      </c>
      <c r="C350" s="472" t="s">
        <v>513</v>
      </c>
      <c r="D350" s="472" t="s">
        <v>513</v>
      </c>
      <c r="E350" s="472">
        <v>1593</v>
      </c>
      <c r="F350" s="472">
        <v>1037</v>
      </c>
      <c r="G350" s="472" t="s">
        <v>513</v>
      </c>
      <c r="H350" s="472" t="s">
        <v>513</v>
      </c>
      <c r="I350" s="472">
        <v>1037</v>
      </c>
      <c r="J350" s="472">
        <v>556</v>
      </c>
      <c r="K350" s="472" t="s">
        <v>513</v>
      </c>
      <c r="L350" s="472">
        <v>556</v>
      </c>
      <c r="M350" s="472">
        <v>718219</v>
      </c>
      <c r="N350" s="472">
        <v>45897</v>
      </c>
      <c r="O350" s="472" t="s">
        <v>513</v>
      </c>
      <c r="P350" s="472" t="s">
        <v>513</v>
      </c>
      <c r="Q350" s="472" t="s">
        <v>513</v>
      </c>
      <c r="R350" s="472" t="s">
        <v>513</v>
      </c>
      <c r="S350" s="472" t="s">
        <v>513</v>
      </c>
      <c r="T350" s="472" t="s">
        <v>513</v>
      </c>
      <c r="U350" s="472" t="s">
        <v>513</v>
      </c>
      <c r="V350" s="472">
        <v>22357</v>
      </c>
      <c r="W350" s="477" t="s">
        <v>99</v>
      </c>
    </row>
    <row r="351" spans="1:23" s="472" customFormat="1" ht="9.75" customHeight="1" x14ac:dyDescent="0.2">
      <c r="A351" s="859" t="s">
        <v>592</v>
      </c>
      <c r="B351" s="472">
        <v>9</v>
      </c>
      <c r="C351" s="472" t="s">
        <v>513</v>
      </c>
      <c r="D351" s="472" t="s">
        <v>513</v>
      </c>
      <c r="E351" s="472">
        <v>391</v>
      </c>
      <c r="F351" s="472" t="s">
        <v>513</v>
      </c>
      <c r="G351" s="472" t="s">
        <v>513</v>
      </c>
      <c r="H351" s="472" t="s">
        <v>513</v>
      </c>
      <c r="I351" s="472" t="s">
        <v>513</v>
      </c>
      <c r="J351" s="472">
        <v>391</v>
      </c>
      <c r="K351" s="472" t="s">
        <v>513</v>
      </c>
      <c r="L351" s="472">
        <v>391</v>
      </c>
      <c r="M351" s="472">
        <v>775010</v>
      </c>
      <c r="N351" s="472">
        <v>120073</v>
      </c>
      <c r="O351" s="472">
        <v>793</v>
      </c>
      <c r="P351" s="472" t="s">
        <v>513</v>
      </c>
      <c r="Q351" s="472" t="s">
        <v>513</v>
      </c>
      <c r="R351" s="472">
        <v>43057</v>
      </c>
      <c r="S351" s="472" t="s">
        <v>513</v>
      </c>
      <c r="T351" s="472" t="s">
        <v>513</v>
      </c>
      <c r="U351" s="472">
        <v>31717</v>
      </c>
      <c r="V351" s="472">
        <v>44506</v>
      </c>
      <c r="W351" s="477" t="s">
        <v>100</v>
      </c>
    </row>
    <row r="352" spans="1:23" s="472" customFormat="1" ht="9.75" customHeight="1" x14ac:dyDescent="0.2">
      <c r="A352" s="859" t="s">
        <v>593</v>
      </c>
      <c r="B352" s="472">
        <v>61</v>
      </c>
      <c r="C352" s="472" t="s">
        <v>513</v>
      </c>
      <c r="D352" s="472" t="s">
        <v>513</v>
      </c>
      <c r="E352" s="472">
        <v>141</v>
      </c>
      <c r="F352" s="472" t="s">
        <v>513</v>
      </c>
      <c r="G352" s="472" t="s">
        <v>513</v>
      </c>
      <c r="H352" s="472" t="s">
        <v>513</v>
      </c>
      <c r="I352" s="472" t="s">
        <v>513</v>
      </c>
      <c r="J352" s="472">
        <v>141</v>
      </c>
      <c r="K352" s="472" t="s">
        <v>513</v>
      </c>
      <c r="L352" s="472">
        <v>141</v>
      </c>
      <c r="M352" s="472">
        <v>691130</v>
      </c>
      <c r="N352" s="472">
        <v>181525</v>
      </c>
      <c r="O352" s="472" t="s">
        <v>513</v>
      </c>
      <c r="P352" s="472" t="s">
        <v>513</v>
      </c>
      <c r="Q352" s="472" t="s">
        <v>513</v>
      </c>
      <c r="R352" s="472" t="s">
        <v>513</v>
      </c>
      <c r="S352" s="472" t="s">
        <v>513</v>
      </c>
      <c r="T352" s="472" t="s">
        <v>513</v>
      </c>
      <c r="U352" s="472">
        <v>86119</v>
      </c>
      <c r="V352" s="472">
        <v>23401</v>
      </c>
      <c r="W352" s="477" t="s">
        <v>101</v>
      </c>
    </row>
    <row r="353" spans="1:23" s="472" customFormat="1" ht="9.75" customHeight="1" x14ac:dyDescent="0.2">
      <c r="A353" s="859" t="s">
        <v>594</v>
      </c>
      <c r="B353" s="472">
        <v>56</v>
      </c>
      <c r="C353" s="472" t="s">
        <v>513</v>
      </c>
      <c r="D353" s="472" t="s">
        <v>513</v>
      </c>
      <c r="E353" s="472">
        <v>2092</v>
      </c>
      <c r="F353" s="472">
        <v>1865</v>
      </c>
      <c r="G353" s="472" t="s">
        <v>513</v>
      </c>
      <c r="H353" s="472" t="s">
        <v>513</v>
      </c>
      <c r="I353" s="472">
        <v>1865</v>
      </c>
      <c r="J353" s="472">
        <v>227</v>
      </c>
      <c r="K353" s="472" t="s">
        <v>513</v>
      </c>
      <c r="L353" s="472">
        <v>227</v>
      </c>
      <c r="M353" s="472">
        <v>686470</v>
      </c>
      <c r="N353" s="472">
        <v>156102</v>
      </c>
      <c r="O353" s="472" t="s">
        <v>513</v>
      </c>
      <c r="P353" s="472" t="s">
        <v>513</v>
      </c>
      <c r="Q353" s="472" t="s">
        <v>513</v>
      </c>
      <c r="R353" s="472" t="s">
        <v>513</v>
      </c>
      <c r="S353" s="472" t="s">
        <v>513</v>
      </c>
      <c r="T353" s="472" t="s">
        <v>513</v>
      </c>
      <c r="U353" s="472">
        <v>46543</v>
      </c>
      <c r="V353" s="472">
        <v>44657</v>
      </c>
      <c r="W353" s="477" t="s">
        <v>85</v>
      </c>
    </row>
    <row r="354" spans="1:23" s="472" customFormat="1" ht="9.75" customHeight="1" x14ac:dyDescent="0.2">
      <c r="A354" s="859" t="s">
        <v>595</v>
      </c>
      <c r="B354" s="472">
        <v>49</v>
      </c>
      <c r="C354" s="472" t="s">
        <v>513</v>
      </c>
      <c r="D354" s="472" t="s">
        <v>513</v>
      </c>
      <c r="E354" s="472">
        <v>135</v>
      </c>
      <c r="F354" s="472" t="s">
        <v>513</v>
      </c>
      <c r="G354" s="472" t="s">
        <v>513</v>
      </c>
      <c r="H354" s="472" t="s">
        <v>513</v>
      </c>
      <c r="I354" s="472" t="s">
        <v>513</v>
      </c>
      <c r="J354" s="472">
        <v>135</v>
      </c>
      <c r="K354" s="472" t="s">
        <v>513</v>
      </c>
      <c r="L354" s="472">
        <v>135</v>
      </c>
      <c r="M354" s="472">
        <v>817115</v>
      </c>
      <c r="N354" s="472">
        <v>183078</v>
      </c>
      <c r="O354" s="472" t="s">
        <v>513</v>
      </c>
      <c r="P354" s="472" t="s">
        <v>513</v>
      </c>
      <c r="Q354" s="472" t="s">
        <v>513</v>
      </c>
      <c r="R354" s="472">
        <v>43791</v>
      </c>
      <c r="S354" s="472" t="s">
        <v>513</v>
      </c>
      <c r="T354" s="472">
        <v>45912</v>
      </c>
      <c r="U354" s="472" t="s">
        <v>513</v>
      </c>
      <c r="V354" s="472" t="s">
        <v>513</v>
      </c>
      <c r="W354" s="477" t="s">
        <v>86</v>
      </c>
    </row>
    <row r="355" spans="1:23" s="472" customFormat="1" ht="9.75" customHeight="1" x14ac:dyDescent="0.2">
      <c r="A355" s="859" t="s">
        <v>596</v>
      </c>
      <c r="B355" s="472">
        <v>41</v>
      </c>
      <c r="C355" s="472" t="s">
        <v>513</v>
      </c>
      <c r="D355" s="472" t="s">
        <v>513</v>
      </c>
      <c r="E355" s="472">
        <v>195</v>
      </c>
      <c r="F355" s="472" t="s">
        <v>513</v>
      </c>
      <c r="G355" s="472" t="s">
        <v>513</v>
      </c>
      <c r="H355" s="472" t="s">
        <v>513</v>
      </c>
      <c r="I355" s="472" t="s">
        <v>513</v>
      </c>
      <c r="J355" s="472">
        <v>195</v>
      </c>
      <c r="K355" s="472" t="s">
        <v>513</v>
      </c>
      <c r="L355" s="472">
        <v>195</v>
      </c>
      <c r="M355" s="472">
        <v>738639</v>
      </c>
      <c r="N355" s="472">
        <v>46617</v>
      </c>
      <c r="O355" s="472">
        <v>353</v>
      </c>
      <c r="P355" s="472" t="s">
        <v>513</v>
      </c>
      <c r="Q355" s="472" t="s">
        <v>513</v>
      </c>
      <c r="R355" s="472" t="s">
        <v>513</v>
      </c>
      <c r="S355" s="472" t="s">
        <v>513</v>
      </c>
      <c r="T355" s="472">
        <v>46264</v>
      </c>
      <c r="U355" s="472" t="s">
        <v>513</v>
      </c>
      <c r="V355" s="472" t="s">
        <v>513</v>
      </c>
      <c r="W355" s="477" t="s">
        <v>87</v>
      </c>
    </row>
    <row r="356" spans="1:23" s="472" customFormat="1" ht="9.75" customHeight="1" x14ac:dyDescent="0.2">
      <c r="A356" s="859" t="s">
        <v>822</v>
      </c>
      <c r="B356" s="472">
        <v>23</v>
      </c>
      <c r="C356" s="472" t="s">
        <v>513</v>
      </c>
      <c r="D356" s="472" t="s">
        <v>513</v>
      </c>
      <c r="E356" s="472">
        <v>57</v>
      </c>
      <c r="F356" s="472" t="s">
        <v>513</v>
      </c>
      <c r="G356" s="472" t="s">
        <v>513</v>
      </c>
      <c r="H356" s="472" t="s">
        <v>513</v>
      </c>
      <c r="I356" s="472" t="s">
        <v>513</v>
      </c>
      <c r="J356" s="472">
        <v>57</v>
      </c>
      <c r="K356" s="472" t="s">
        <v>513</v>
      </c>
      <c r="L356" s="472">
        <v>57</v>
      </c>
      <c r="M356" s="472">
        <v>1175717</v>
      </c>
      <c r="N356" s="472">
        <v>182837</v>
      </c>
      <c r="O356" s="472" t="s">
        <v>513</v>
      </c>
      <c r="P356" s="472" t="s">
        <v>513</v>
      </c>
      <c r="Q356" s="472" t="s">
        <v>513</v>
      </c>
      <c r="R356" s="472" t="s">
        <v>513</v>
      </c>
      <c r="S356" s="472" t="s">
        <v>513</v>
      </c>
      <c r="T356" s="472">
        <v>91343</v>
      </c>
      <c r="U356" s="472">
        <v>91494</v>
      </c>
      <c r="V356" s="472" t="s">
        <v>513</v>
      </c>
      <c r="W356" s="477" t="s">
        <v>823</v>
      </c>
    </row>
    <row r="357" spans="1:23" s="472" customFormat="1" ht="9.75" customHeight="1" x14ac:dyDescent="0.2">
      <c r="A357" s="859" t="s">
        <v>588</v>
      </c>
      <c r="B357" s="472">
        <v>4</v>
      </c>
      <c r="C357" s="472" t="s">
        <v>513</v>
      </c>
      <c r="D357" s="472" t="s">
        <v>513</v>
      </c>
      <c r="E357" s="472">
        <v>1226</v>
      </c>
      <c r="F357" s="472">
        <v>1023</v>
      </c>
      <c r="G357" s="472" t="s">
        <v>513</v>
      </c>
      <c r="H357" s="472" t="s">
        <v>513</v>
      </c>
      <c r="I357" s="472">
        <v>1023</v>
      </c>
      <c r="J357" s="472">
        <v>203</v>
      </c>
      <c r="K357" s="472" t="s">
        <v>513</v>
      </c>
      <c r="L357" s="472">
        <v>203</v>
      </c>
      <c r="M357" s="472">
        <v>1126714</v>
      </c>
      <c r="N357" s="472">
        <v>96981</v>
      </c>
      <c r="O357" s="472" t="s">
        <v>513</v>
      </c>
      <c r="P357" s="472" t="s">
        <v>513</v>
      </c>
      <c r="Q357" s="472" t="s">
        <v>513</v>
      </c>
      <c r="R357" s="472">
        <v>43205</v>
      </c>
      <c r="S357" s="472" t="s">
        <v>513</v>
      </c>
      <c r="T357" s="472" t="s">
        <v>513</v>
      </c>
      <c r="U357" s="472">
        <v>53776</v>
      </c>
      <c r="V357" s="472" t="s">
        <v>513</v>
      </c>
      <c r="W357" s="477" t="s">
        <v>82</v>
      </c>
    </row>
    <row r="358" spans="1:23" s="472" customFormat="1" ht="9.75" customHeight="1" x14ac:dyDescent="0.2">
      <c r="A358" s="860" t="s">
        <v>599</v>
      </c>
      <c r="B358" s="476">
        <v>67</v>
      </c>
      <c r="C358" s="475" t="s">
        <v>513</v>
      </c>
      <c r="D358" s="475" t="s">
        <v>513</v>
      </c>
      <c r="E358" s="475">
        <v>1236</v>
      </c>
      <c r="F358" s="475">
        <v>965</v>
      </c>
      <c r="G358" s="475" t="s">
        <v>513</v>
      </c>
      <c r="H358" s="475" t="s">
        <v>513</v>
      </c>
      <c r="I358" s="475">
        <v>965</v>
      </c>
      <c r="J358" s="475">
        <v>271</v>
      </c>
      <c r="K358" s="475">
        <v>271</v>
      </c>
      <c r="L358" s="475" t="s">
        <v>513</v>
      </c>
      <c r="M358" s="475">
        <v>981529</v>
      </c>
      <c r="N358" s="475">
        <v>171388</v>
      </c>
      <c r="O358" s="475" t="s">
        <v>513</v>
      </c>
      <c r="P358" s="475" t="s">
        <v>513</v>
      </c>
      <c r="Q358" s="475" t="s">
        <v>513</v>
      </c>
      <c r="R358" s="475" t="s">
        <v>513</v>
      </c>
      <c r="S358" s="475" t="s">
        <v>513</v>
      </c>
      <c r="T358" s="475" t="s">
        <v>513</v>
      </c>
      <c r="U358" s="475">
        <v>171388</v>
      </c>
      <c r="V358" s="475" t="s">
        <v>513</v>
      </c>
      <c r="W358" s="473" t="s">
        <v>83</v>
      </c>
    </row>
    <row r="359" spans="1:23" ht="12" customHeight="1" x14ac:dyDescent="0.25"/>
    <row r="360" spans="1:23" ht="12" customHeight="1" x14ac:dyDescent="0.25"/>
    <row r="361" spans="1:23" ht="12" customHeight="1" x14ac:dyDescent="0.2">
      <c r="K361" s="487" t="s">
        <v>102</v>
      </c>
      <c r="V361" s="490" t="s">
        <v>703</v>
      </c>
    </row>
    <row r="362" spans="1:23" s="483" customFormat="1" ht="21" customHeight="1" x14ac:dyDescent="0.25">
      <c r="A362" s="1084" t="s">
        <v>205</v>
      </c>
      <c r="B362" s="486" t="s">
        <v>326</v>
      </c>
      <c r="C362" s="485"/>
      <c r="D362" s="485"/>
      <c r="E362" s="485"/>
      <c r="F362" s="485"/>
      <c r="G362" s="485"/>
      <c r="H362" s="485"/>
      <c r="I362" s="485"/>
      <c r="J362" s="485"/>
      <c r="K362" s="485"/>
      <c r="L362" s="485"/>
      <c r="M362" s="878"/>
      <c r="N362" s="879" t="s">
        <v>325</v>
      </c>
      <c r="O362" s="485"/>
      <c r="P362" s="485"/>
      <c r="Q362" s="485"/>
      <c r="R362" s="485"/>
      <c r="S362" s="485"/>
      <c r="T362" s="485"/>
      <c r="U362" s="485"/>
      <c r="V362" s="485"/>
      <c r="W362" s="1087" t="s">
        <v>88</v>
      </c>
    </row>
    <row r="363" spans="1:23" s="483" customFormat="1" ht="21" customHeight="1" x14ac:dyDescent="0.25">
      <c r="A363" s="1085"/>
      <c r="B363" s="987" t="s">
        <v>309</v>
      </c>
      <c r="C363" s="879" t="s">
        <v>308</v>
      </c>
      <c r="D363" s="878"/>
      <c r="E363" s="879" t="s">
        <v>307</v>
      </c>
      <c r="F363" s="485"/>
      <c r="G363" s="485"/>
      <c r="H363" s="878"/>
      <c r="I363" s="879" t="s">
        <v>290</v>
      </c>
      <c r="J363" s="485"/>
      <c r="K363" s="878"/>
      <c r="L363" s="879" t="s">
        <v>289</v>
      </c>
      <c r="M363" s="878"/>
      <c r="N363" s="1090" t="s">
        <v>324</v>
      </c>
      <c r="O363" s="879" t="s">
        <v>316</v>
      </c>
      <c r="P363" s="485"/>
      <c r="Q363" s="485"/>
      <c r="R363" s="485"/>
      <c r="S363" s="485"/>
      <c r="T363" s="485"/>
      <c r="U363" s="485"/>
      <c r="V363" s="485"/>
      <c r="W363" s="1088"/>
    </row>
    <row r="364" spans="1:23" s="483" customFormat="1" ht="52.5" customHeight="1" x14ac:dyDescent="0.25">
      <c r="A364" s="1086"/>
      <c r="B364" s="489" t="s">
        <v>1171</v>
      </c>
      <c r="C364" s="881" t="s">
        <v>111</v>
      </c>
      <c r="D364" s="484" t="s">
        <v>298</v>
      </c>
      <c r="E364" s="881" t="s">
        <v>113</v>
      </c>
      <c r="F364" s="484" t="s">
        <v>332</v>
      </c>
      <c r="G364" s="484" t="s">
        <v>293</v>
      </c>
      <c r="H364" s="484" t="s">
        <v>320</v>
      </c>
      <c r="I364" s="881" t="s">
        <v>26</v>
      </c>
      <c r="J364" s="484" t="s">
        <v>287</v>
      </c>
      <c r="K364" s="484" t="s">
        <v>283</v>
      </c>
      <c r="L364" s="881" t="s">
        <v>58</v>
      </c>
      <c r="M364" s="484" t="s">
        <v>282</v>
      </c>
      <c r="N364" s="1091"/>
      <c r="O364" s="881" t="s">
        <v>706</v>
      </c>
      <c r="P364" s="484" t="s">
        <v>305</v>
      </c>
      <c r="Q364" s="484" t="s">
        <v>304</v>
      </c>
      <c r="R364" s="484" t="s">
        <v>301</v>
      </c>
      <c r="S364" s="484" t="s">
        <v>315</v>
      </c>
      <c r="T364" s="484" t="s">
        <v>313</v>
      </c>
      <c r="U364" s="484" t="s">
        <v>312</v>
      </c>
      <c r="V364" s="488" t="s">
        <v>311</v>
      </c>
      <c r="W364" s="1089"/>
    </row>
    <row r="365" spans="1:23" s="472" customFormat="1" ht="9.75" customHeight="1" x14ac:dyDescent="0.2">
      <c r="A365" s="858" t="s">
        <v>811</v>
      </c>
      <c r="B365" s="482">
        <v>1861635</v>
      </c>
      <c r="C365" s="481">
        <v>138486</v>
      </c>
      <c r="D365" s="481">
        <v>138486</v>
      </c>
      <c r="E365" s="481">
        <v>3321670</v>
      </c>
      <c r="F365" s="481" t="s">
        <v>513</v>
      </c>
      <c r="G365" s="481">
        <v>3114308</v>
      </c>
      <c r="H365" s="481">
        <v>207362</v>
      </c>
      <c r="I365" s="481">
        <v>205924</v>
      </c>
      <c r="J365" s="481">
        <v>160179</v>
      </c>
      <c r="K365" s="481">
        <v>45745</v>
      </c>
      <c r="L365" s="481">
        <v>550047</v>
      </c>
      <c r="M365" s="481">
        <v>550047</v>
      </c>
      <c r="N365" s="481">
        <v>8593536</v>
      </c>
      <c r="O365" s="481">
        <v>4782950</v>
      </c>
      <c r="P365" s="481">
        <v>5539</v>
      </c>
      <c r="Q365" s="481" t="s">
        <v>513</v>
      </c>
      <c r="R365" s="481">
        <v>357</v>
      </c>
      <c r="S365" s="481">
        <v>73216</v>
      </c>
      <c r="T365" s="481" t="s">
        <v>513</v>
      </c>
      <c r="U365" s="481">
        <v>802838</v>
      </c>
      <c r="V365" s="481">
        <v>951749</v>
      </c>
      <c r="W365" s="479" t="s">
        <v>208</v>
      </c>
    </row>
    <row r="366" spans="1:23" s="472" customFormat="1" ht="9.75" customHeight="1" x14ac:dyDescent="0.2">
      <c r="A366" s="859" t="s">
        <v>581</v>
      </c>
      <c r="B366" s="472">
        <v>1226503</v>
      </c>
      <c r="C366" s="472">
        <v>23039</v>
      </c>
      <c r="D366" s="472">
        <v>23039</v>
      </c>
      <c r="E366" s="472">
        <v>6066518</v>
      </c>
      <c r="F366" s="472" t="s">
        <v>513</v>
      </c>
      <c r="G366" s="472">
        <v>6066518</v>
      </c>
      <c r="H366" s="472" t="s">
        <v>513</v>
      </c>
      <c r="I366" s="472">
        <v>45832</v>
      </c>
      <c r="J366" s="472">
        <v>45832</v>
      </c>
      <c r="K366" s="472" t="s">
        <v>513</v>
      </c>
      <c r="L366" s="472">
        <v>270366</v>
      </c>
      <c r="M366" s="472">
        <v>270366</v>
      </c>
      <c r="N366" s="472">
        <v>8997515</v>
      </c>
      <c r="O366" s="472">
        <v>2947409</v>
      </c>
      <c r="P366" s="472">
        <v>8612</v>
      </c>
      <c r="Q366" s="472" t="s">
        <v>513</v>
      </c>
      <c r="R366" s="472" t="s">
        <v>513</v>
      </c>
      <c r="S366" s="472">
        <v>59389</v>
      </c>
      <c r="T366" s="472">
        <v>11171</v>
      </c>
      <c r="U366" s="472">
        <v>403848</v>
      </c>
      <c r="V366" s="472">
        <v>778587</v>
      </c>
      <c r="W366" s="477" t="s">
        <v>492</v>
      </c>
    </row>
    <row r="367" spans="1:23" s="472" customFormat="1" ht="9.75" customHeight="1" x14ac:dyDescent="0.2">
      <c r="A367" s="859" t="s">
        <v>602</v>
      </c>
      <c r="B367" s="472">
        <v>988720</v>
      </c>
      <c r="C367" s="472" t="s">
        <v>513</v>
      </c>
      <c r="D367" s="472" t="s">
        <v>513</v>
      </c>
      <c r="E367" s="472">
        <v>7022906</v>
      </c>
      <c r="F367" s="472" t="s">
        <v>513</v>
      </c>
      <c r="G367" s="472">
        <v>7022906</v>
      </c>
      <c r="H367" s="472" t="s">
        <v>513</v>
      </c>
      <c r="I367" s="472">
        <v>46486</v>
      </c>
      <c r="J367" s="472">
        <v>46486</v>
      </c>
      <c r="K367" s="472" t="s">
        <v>513</v>
      </c>
      <c r="L367" s="472">
        <v>365194</v>
      </c>
      <c r="M367" s="472">
        <v>365194</v>
      </c>
      <c r="N367" s="472">
        <v>9103028</v>
      </c>
      <c r="O367" s="472">
        <v>2206734</v>
      </c>
      <c r="P367" s="472">
        <v>7073</v>
      </c>
      <c r="Q367" s="472">
        <v>274</v>
      </c>
      <c r="R367" s="472" t="s">
        <v>513</v>
      </c>
      <c r="S367" s="472">
        <v>67999</v>
      </c>
      <c r="T367" s="472">
        <v>16283</v>
      </c>
      <c r="U367" s="472">
        <v>552932</v>
      </c>
      <c r="V367" s="472">
        <v>456793</v>
      </c>
      <c r="W367" s="477" t="s">
        <v>518</v>
      </c>
    </row>
    <row r="368" spans="1:23" s="472" customFormat="1" ht="9.75" customHeight="1" x14ac:dyDescent="0.2">
      <c r="A368" s="859" t="s">
        <v>582</v>
      </c>
      <c r="B368" s="472">
        <v>791574</v>
      </c>
      <c r="C368" s="472" t="s">
        <v>513</v>
      </c>
      <c r="D368" s="472" t="s">
        <v>513</v>
      </c>
      <c r="E368" s="472">
        <v>8306758</v>
      </c>
      <c r="F368" s="472">
        <v>344965</v>
      </c>
      <c r="G368" s="472">
        <v>7961793</v>
      </c>
      <c r="H368" s="472" t="s">
        <v>513</v>
      </c>
      <c r="I368" s="472" t="s">
        <v>513</v>
      </c>
      <c r="J368" s="472" t="s">
        <v>513</v>
      </c>
      <c r="K368" s="472" t="s">
        <v>513</v>
      </c>
      <c r="L368" s="472">
        <v>745622</v>
      </c>
      <c r="M368" s="472">
        <v>745622</v>
      </c>
      <c r="N368" s="472">
        <v>8831688</v>
      </c>
      <c r="O368" s="472">
        <v>789910</v>
      </c>
      <c r="P368" s="472">
        <v>7012</v>
      </c>
      <c r="Q368" s="472" t="s">
        <v>513</v>
      </c>
      <c r="R368" s="472" t="s">
        <v>513</v>
      </c>
      <c r="S368" s="472">
        <v>55505</v>
      </c>
      <c r="T368" s="472">
        <v>47901</v>
      </c>
      <c r="U368" s="472">
        <v>44457</v>
      </c>
      <c r="V368" s="472">
        <v>139000</v>
      </c>
      <c r="W368" s="477" t="s">
        <v>583</v>
      </c>
    </row>
    <row r="369" spans="1:23" s="472" customFormat="1" ht="9.75" customHeight="1" x14ac:dyDescent="0.2">
      <c r="A369" s="859" t="s">
        <v>813</v>
      </c>
      <c r="B369" s="472">
        <v>391204</v>
      </c>
      <c r="C369" s="472" t="s">
        <v>513</v>
      </c>
      <c r="D369" s="472" t="s">
        <v>513</v>
      </c>
      <c r="E369" s="472">
        <v>7633543</v>
      </c>
      <c r="F369" s="472">
        <v>823301</v>
      </c>
      <c r="G369" s="472">
        <v>6810242</v>
      </c>
      <c r="H369" s="472" t="s">
        <v>513</v>
      </c>
      <c r="I369" s="472" t="s">
        <v>513</v>
      </c>
      <c r="J369" s="472" t="s">
        <v>513</v>
      </c>
      <c r="K369" s="472" t="s">
        <v>513</v>
      </c>
      <c r="L369" s="472">
        <v>897333</v>
      </c>
      <c r="M369" s="472">
        <v>897333</v>
      </c>
      <c r="N369" s="472">
        <v>8247619</v>
      </c>
      <c r="O369" s="472">
        <v>708716</v>
      </c>
      <c r="P369" s="472">
        <v>1146</v>
      </c>
      <c r="Q369" s="472" t="s">
        <v>513</v>
      </c>
      <c r="R369" s="472" t="s">
        <v>513</v>
      </c>
      <c r="S369" s="472">
        <v>87045</v>
      </c>
      <c r="T369" s="472">
        <v>13001</v>
      </c>
      <c r="U369" s="472">
        <v>41930</v>
      </c>
      <c r="V369" s="472">
        <v>218100</v>
      </c>
      <c r="W369" s="477" t="s">
        <v>814</v>
      </c>
    </row>
    <row r="370" spans="1:23" s="472" customFormat="1" ht="6.75" customHeight="1" x14ac:dyDescent="0.2">
      <c r="A370" s="859"/>
      <c r="W370" s="477"/>
    </row>
    <row r="371" spans="1:23" s="472" customFormat="1" ht="9.75" customHeight="1" x14ac:dyDescent="0.2">
      <c r="A371" s="859" t="s">
        <v>815</v>
      </c>
      <c r="B371" s="472">
        <v>664459</v>
      </c>
      <c r="C371" s="472" t="s">
        <v>513</v>
      </c>
      <c r="D371" s="472" t="s">
        <v>513</v>
      </c>
      <c r="E371" s="472">
        <v>8511947</v>
      </c>
      <c r="F371" s="472">
        <v>493802</v>
      </c>
      <c r="G371" s="472">
        <v>8018145</v>
      </c>
      <c r="H371" s="472" t="s">
        <v>513</v>
      </c>
      <c r="I371" s="472" t="s">
        <v>513</v>
      </c>
      <c r="J371" s="472" t="s">
        <v>513</v>
      </c>
      <c r="K371" s="472" t="s">
        <v>513</v>
      </c>
      <c r="L371" s="472">
        <v>686484</v>
      </c>
      <c r="M371" s="472">
        <v>686484</v>
      </c>
      <c r="N371" s="472">
        <v>8868825</v>
      </c>
      <c r="O371" s="472">
        <v>693219</v>
      </c>
      <c r="P371" s="472">
        <v>5422</v>
      </c>
      <c r="Q371" s="472" t="s">
        <v>513</v>
      </c>
      <c r="R371" s="472" t="s">
        <v>513</v>
      </c>
      <c r="S371" s="472">
        <v>55366</v>
      </c>
      <c r="T371" s="472">
        <v>27632</v>
      </c>
      <c r="U371" s="472">
        <v>41682</v>
      </c>
      <c r="V371" s="472">
        <v>142859</v>
      </c>
      <c r="W371" s="477" t="s">
        <v>584</v>
      </c>
    </row>
    <row r="372" spans="1:23" s="472" customFormat="1" ht="9.75" customHeight="1" x14ac:dyDescent="0.2">
      <c r="A372" s="859" t="s">
        <v>813</v>
      </c>
      <c r="B372" s="472">
        <v>299076</v>
      </c>
      <c r="C372" s="472" t="s">
        <v>513</v>
      </c>
      <c r="D372" s="472" t="s">
        <v>513</v>
      </c>
      <c r="E372" s="472">
        <v>7880831</v>
      </c>
      <c r="F372" s="472">
        <v>1008448</v>
      </c>
      <c r="G372" s="472">
        <v>6872383</v>
      </c>
      <c r="H372" s="472" t="s">
        <v>513</v>
      </c>
      <c r="I372" s="472" t="s">
        <v>513</v>
      </c>
      <c r="J372" s="472" t="s">
        <v>513</v>
      </c>
      <c r="K372" s="472" t="s">
        <v>513</v>
      </c>
      <c r="L372" s="472">
        <v>878144</v>
      </c>
      <c r="M372" s="472">
        <v>878144</v>
      </c>
      <c r="N372" s="472">
        <v>8610201</v>
      </c>
      <c r="O372" s="472">
        <v>842254</v>
      </c>
      <c r="P372" s="472">
        <v>1146</v>
      </c>
      <c r="Q372" s="472" t="s">
        <v>513</v>
      </c>
      <c r="R372" s="472" t="s">
        <v>513</v>
      </c>
      <c r="S372" s="472">
        <v>85145</v>
      </c>
      <c r="T372" s="472" t="s">
        <v>513</v>
      </c>
      <c r="U372" s="472">
        <v>56379</v>
      </c>
      <c r="V372" s="472">
        <v>420285</v>
      </c>
      <c r="W372" s="477" t="s">
        <v>816</v>
      </c>
    </row>
    <row r="373" spans="1:23" s="472" customFormat="1" ht="6.75" customHeight="1" x14ac:dyDescent="0.2">
      <c r="A373" s="859"/>
      <c r="W373" s="477"/>
    </row>
    <row r="374" spans="1:23" s="472" customFormat="1" ht="9.75" customHeight="1" x14ac:dyDescent="0.2">
      <c r="A374" s="859" t="s">
        <v>817</v>
      </c>
      <c r="B374" s="472">
        <v>92128</v>
      </c>
      <c r="C374" s="472" t="s">
        <v>513</v>
      </c>
      <c r="D374" s="472" t="s">
        <v>513</v>
      </c>
      <c r="E374" s="472">
        <v>2440268</v>
      </c>
      <c r="F374" s="472">
        <v>148837</v>
      </c>
      <c r="G374" s="472">
        <v>2291431</v>
      </c>
      <c r="H374" s="472" t="s">
        <v>513</v>
      </c>
      <c r="I374" s="472" t="s">
        <v>513</v>
      </c>
      <c r="J374" s="472" t="s">
        <v>513</v>
      </c>
      <c r="K374" s="472" t="s">
        <v>513</v>
      </c>
      <c r="L374" s="472">
        <v>164387</v>
      </c>
      <c r="M374" s="472">
        <v>164387</v>
      </c>
      <c r="N374" s="472">
        <v>2522584</v>
      </c>
      <c r="O374" s="472">
        <v>132412</v>
      </c>
      <c r="P374" s="472" t="s">
        <v>513</v>
      </c>
      <c r="Q374" s="472" t="s">
        <v>513</v>
      </c>
      <c r="R374" s="472" t="s">
        <v>513</v>
      </c>
      <c r="S374" s="472">
        <v>22405</v>
      </c>
      <c r="T374" s="472">
        <v>13001</v>
      </c>
      <c r="U374" s="472">
        <v>19911</v>
      </c>
      <c r="V374" s="472">
        <v>8900</v>
      </c>
      <c r="W374" s="477" t="s">
        <v>587</v>
      </c>
    </row>
    <row r="375" spans="1:23" s="472" customFormat="1" ht="9.75" customHeight="1" x14ac:dyDescent="0.2">
      <c r="A375" s="859" t="s">
        <v>585</v>
      </c>
      <c r="B375" s="472">
        <v>45254</v>
      </c>
      <c r="C375" s="472" t="s">
        <v>513</v>
      </c>
      <c r="D375" s="472" t="s">
        <v>513</v>
      </c>
      <c r="E375" s="472">
        <v>1976299</v>
      </c>
      <c r="F375" s="472">
        <v>263184</v>
      </c>
      <c r="G375" s="472">
        <v>1713115</v>
      </c>
      <c r="H375" s="472" t="s">
        <v>513</v>
      </c>
      <c r="I375" s="472" t="s">
        <v>513</v>
      </c>
      <c r="J375" s="472" t="s">
        <v>513</v>
      </c>
      <c r="K375" s="472" t="s">
        <v>513</v>
      </c>
      <c r="L375" s="472">
        <v>256631</v>
      </c>
      <c r="M375" s="472">
        <v>256631</v>
      </c>
      <c r="N375" s="472">
        <v>2142951</v>
      </c>
      <c r="O375" s="472">
        <v>200167</v>
      </c>
      <c r="P375" s="472" t="s">
        <v>513</v>
      </c>
      <c r="Q375" s="472" t="s">
        <v>513</v>
      </c>
      <c r="R375" s="472" t="s">
        <v>513</v>
      </c>
      <c r="S375" s="472">
        <v>21550</v>
      </c>
      <c r="T375" s="472" t="s">
        <v>513</v>
      </c>
      <c r="U375" s="472" t="s">
        <v>513</v>
      </c>
      <c r="V375" s="472">
        <v>91836</v>
      </c>
      <c r="W375" s="477" t="s">
        <v>94</v>
      </c>
    </row>
    <row r="376" spans="1:23" s="472" customFormat="1" ht="9.75" customHeight="1" x14ac:dyDescent="0.2">
      <c r="A376" s="859" t="s">
        <v>818</v>
      </c>
      <c r="B376" s="472">
        <v>95545</v>
      </c>
      <c r="C376" s="472" t="s">
        <v>513</v>
      </c>
      <c r="D376" s="472" t="s">
        <v>513</v>
      </c>
      <c r="E376" s="472">
        <v>1613898</v>
      </c>
      <c r="F376" s="472">
        <v>197362</v>
      </c>
      <c r="G376" s="472">
        <v>1416536</v>
      </c>
      <c r="H376" s="472" t="s">
        <v>513</v>
      </c>
      <c r="I376" s="472" t="s">
        <v>513</v>
      </c>
      <c r="J376" s="472" t="s">
        <v>513</v>
      </c>
      <c r="K376" s="472" t="s">
        <v>513</v>
      </c>
      <c r="L376" s="472">
        <v>222966</v>
      </c>
      <c r="M376" s="472">
        <v>222966</v>
      </c>
      <c r="N376" s="472">
        <v>1832266</v>
      </c>
      <c r="O376" s="472">
        <v>194782</v>
      </c>
      <c r="P376" s="472">
        <v>793</v>
      </c>
      <c r="Q376" s="472" t="s">
        <v>513</v>
      </c>
      <c r="R376" s="472" t="s">
        <v>513</v>
      </c>
      <c r="S376" s="472">
        <v>21499</v>
      </c>
      <c r="T376" s="472" t="s">
        <v>513</v>
      </c>
      <c r="U376" s="472" t="s">
        <v>513</v>
      </c>
      <c r="V376" s="472">
        <v>82935</v>
      </c>
      <c r="W376" s="477" t="s">
        <v>95</v>
      </c>
    </row>
    <row r="377" spans="1:23" s="472" customFormat="1" ht="9.75" customHeight="1" x14ac:dyDescent="0.2">
      <c r="A377" s="859" t="s">
        <v>586</v>
      </c>
      <c r="B377" s="472">
        <v>158277</v>
      </c>
      <c r="C377" s="472" t="s">
        <v>513</v>
      </c>
      <c r="D377" s="472" t="s">
        <v>513</v>
      </c>
      <c r="E377" s="472">
        <v>1603078</v>
      </c>
      <c r="F377" s="472">
        <v>213918</v>
      </c>
      <c r="G377" s="472">
        <v>1389160</v>
      </c>
      <c r="H377" s="472" t="s">
        <v>513</v>
      </c>
      <c r="I377" s="472" t="s">
        <v>513</v>
      </c>
      <c r="J377" s="472" t="s">
        <v>513</v>
      </c>
      <c r="K377" s="472" t="s">
        <v>513</v>
      </c>
      <c r="L377" s="472">
        <v>253349</v>
      </c>
      <c r="M377" s="472">
        <v>253349</v>
      </c>
      <c r="N377" s="472">
        <v>1749818</v>
      </c>
      <c r="O377" s="472">
        <v>181355</v>
      </c>
      <c r="P377" s="472">
        <v>353</v>
      </c>
      <c r="Q377" s="472" t="s">
        <v>513</v>
      </c>
      <c r="R377" s="472" t="s">
        <v>513</v>
      </c>
      <c r="S377" s="472">
        <v>21591</v>
      </c>
      <c r="T377" s="472" t="s">
        <v>513</v>
      </c>
      <c r="U377" s="472">
        <v>22019</v>
      </c>
      <c r="V377" s="472">
        <v>34429</v>
      </c>
      <c r="W377" s="477" t="s">
        <v>96</v>
      </c>
    </row>
    <row r="378" spans="1:23" s="472" customFormat="1" ht="9.75" customHeight="1" x14ac:dyDescent="0.2">
      <c r="A378" s="859" t="s">
        <v>819</v>
      </c>
      <c r="B378" s="472" t="s">
        <v>513</v>
      </c>
      <c r="C378" s="472" t="s">
        <v>513</v>
      </c>
      <c r="D378" s="472" t="s">
        <v>513</v>
      </c>
      <c r="E378" s="472">
        <v>2687556</v>
      </c>
      <c r="F378" s="472">
        <v>333984</v>
      </c>
      <c r="G378" s="472">
        <v>2353572</v>
      </c>
      <c r="H378" s="472" t="s">
        <v>513</v>
      </c>
      <c r="I378" s="472" t="s">
        <v>513</v>
      </c>
      <c r="J378" s="472" t="s">
        <v>513</v>
      </c>
      <c r="K378" s="472" t="s">
        <v>513</v>
      </c>
      <c r="L378" s="472">
        <v>145198</v>
      </c>
      <c r="M378" s="472">
        <v>145198</v>
      </c>
      <c r="N378" s="472">
        <v>2885166</v>
      </c>
      <c r="O378" s="472">
        <v>265950</v>
      </c>
      <c r="P378" s="472" t="s">
        <v>513</v>
      </c>
      <c r="Q378" s="472" t="s">
        <v>513</v>
      </c>
      <c r="R378" s="472" t="s">
        <v>513</v>
      </c>
      <c r="S378" s="472">
        <v>20505</v>
      </c>
      <c r="T378" s="472" t="s">
        <v>513</v>
      </c>
      <c r="U378" s="472">
        <v>34360</v>
      </c>
      <c r="V378" s="472">
        <v>211085</v>
      </c>
      <c r="W378" s="477" t="s">
        <v>820</v>
      </c>
    </row>
    <row r="379" spans="1:23" s="472" customFormat="1" ht="6.75" customHeight="1" x14ac:dyDescent="0.2">
      <c r="A379" s="859"/>
      <c r="W379" s="477"/>
    </row>
    <row r="380" spans="1:23" s="472" customFormat="1" ht="9.75" customHeight="1" x14ac:dyDescent="0.2">
      <c r="A380" s="859" t="s">
        <v>597</v>
      </c>
      <c r="B380" s="472">
        <v>24174</v>
      </c>
      <c r="C380" s="472" t="s">
        <v>513</v>
      </c>
      <c r="D380" s="472" t="s">
        <v>513</v>
      </c>
      <c r="E380" s="472">
        <v>824082</v>
      </c>
      <c r="F380" s="472">
        <v>47900</v>
      </c>
      <c r="G380" s="472">
        <v>776182</v>
      </c>
      <c r="H380" s="472" t="s">
        <v>513</v>
      </c>
      <c r="I380" s="472" t="s">
        <v>513</v>
      </c>
      <c r="J380" s="472" t="s">
        <v>513</v>
      </c>
      <c r="K380" s="472" t="s">
        <v>513</v>
      </c>
      <c r="L380" s="472">
        <v>73704</v>
      </c>
      <c r="M380" s="472">
        <v>73704</v>
      </c>
      <c r="N380" s="472">
        <v>866424</v>
      </c>
      <c r="O380" s="472">
        <v>44261</v>
      </c>
      <c r="P380" s="472" t="s">
        <v>513</v>
      </c>
      <c r="Q380" s="472" t="s">
        <v>513</v>
      </c>
      <c r="R380" s="472" t="s">
        <v>513</v>
      </c>
      <c r="S380" s="472" t="s">
        <v>513</v>
      </c>
      <c r="T380" s="472">
        <v>13001</v>
      </c>
      <c r="U380" s="472">
        <v>9912</v>
      </c>
      <c r="V380" s="472">
        <v>8900</v>
      </c>
      <c r="W380" s="477" t="s">
        <v>598</v>
      </c>
    </row>
    <row r="381" spans="1:23" s="472" customFormat="1" ht="9.75" customHeight="1" x14ac:dyDescent="0.2">
      <c r="A381" s="859" t="s">
        <v>588</v>
      </c>
      <c r="B381" s="472">
        <v>47103</v>
      </c>
      <c r="C381" s="472" t="s">
        <v>513</v>
      </c>
      <c r="D381" s="472" t="s">
        <v>513</v>
      </c>
      <c r="E381" s="472">
        <v>720757</v>
      </c>
      <c r="F381" s="472">
        <v>29323</v>
      </c>
      <c r="G381" s="472">
        <v>691434</v>
      </c>
      <c r="H381" s="472" t="s">
        <v>513</v>
      </c>
      <c r="I381" s="472" t="s">
        <v>513</v>
      </c>
      <c r="J381" s="472" t="s">
        <v>513</v>
      </c>
      <c r="K381" s="472" t="s">
        <v>513</v>
      </c>
      <c r="L381" s="472">
        <v>18922</v>
      </c>
      <c r="M381" s="472">
        <v>18922</v>
      </c>
      <c r="N381" s="472">
        <v>726075</v>
      </c>
      <c r="O381" s="472">
        <v>67629</v>
      </c>
      <c r="P381" s="472" t="s">
        <v>513</v>
      </c>
      <c r="Q381" s="472" t="s">
        <v>513</v>
      </c>
      <c r="R381" s="472" t="s">
        <v>513</v>
      </c>
      <c r="S381" s="472">
        <v>22405</v>
      </c>
      <c r="T381" s="472" t="s">
        <v>513</v>
      </c>
      <c r="U381" s="472" t="s">
        <v>513</v>
      </c>
      <c r="V381" s="472" t="s">
        <v>513</v>
      </c>
      <c r="W381" s="477" t="s">
        <v>82</v>
      </c>
    </row>
    <row r="382" spans="1:23" s="472" customFormat="1" ht="9.75" customHeight="1" x14ac:dyDescent="0.2">
      <c r="A382" s="859" t="s">
        <v>599</v>
      </c>
      <c r="B382" s="472">
        <v>20851</v>
      </c>
      <c r="C382" s="472" t="s">
        <v>513</v>
      </c>
      <c r="D382" s="472" t="s">
        <v>513</v>
      </c>
      <c r="E382" s="472">
        <v>895429</v>
      </c>
      <c r="F382" s="472">
        <v>71614</v>
      </c>
      <c r="G382" s="472">
        <v>823815</v>
      </c>
      <c r="H382" s="472" t="s">
        <v>513</v>
      </c>
      <c r="I382" s="472" t="s">
        <v>513</v>
      </c>
      <c r="J382" s="472" t="s">
        <v>513</v>
      </c>
      <c r="K382" s="472" t="s">
        <v>513</v>
      </c>
      <c r="L382" s="472">
        <v>71761</v>
      </c>
      <c r="M382" s="472">
        <v>71761</v>
      </c>
      <c r="N382" s="472">
        <v>930085</v>
      </c>
      <c r="O382" s="472">
        <v>20522</v>
      </c>
      <c r="P382" s="472" t="s">
        <v>513</v>
      </c>
      <c r="Q382" s="472" t="s">
        <v>513</v>
      </c>
      <c r="R382" s="472" t="s">
        <v>513</v>
      </c>
      <c r="S382" s="472" t="s">
        <v>513</v>
      </c>
      <c r="T382" s="472" t="s">
        <v>513</v>
      </c>
      <c r="U382" s="472">
        <v>9999</v>
      </c>
      <c r="V382" s="472" t="s">
        <v>513</v>
      </c>
      <c r="W382" s="477" t="s">
        <v>83</v>
      </c>
    </row>
    <row r="383" spans="1:23" s="472" customFormat="1" ht="9.75" customHeight="1" x14ac:dyDescent="0.2">
      <c r="A383" s="859" t="s">
        <v>589</v>
      </c>
      <c r="B383" s="472" t="s">
        <v>513</v>
      </c>
      <c r="C383" s="472" t="s">
        <v>513</v>
      </c>
      <c r="D383" s="472" t="s">
        <v>513</v>
      </c>
      <c r="E383" s="472">
        <v>669209</v>
      </c>
      <c r="F383" s="472">
        <v>88766</v>
      </c>
      <c r="G383" s="472">
        <v>580443</v>
      </c>
      <c r="H383" s="472" t="s">
        <v>513</v>
      </c>
      <c r="I383" s="472" t="s">
        <v>513</v>
      </c>
      <c r="J383" s="472" t="s">
        <v>513</v>
      </c>
      <c r="K383" s="472" t="s">
        <v>513</v>
      </c>
      <c r="L383" s="472">
        <v>92477</v>
      </c>
      <c r="M383" s="472">
        <v>92477</v>
      </c>
      <c r="N383" s="472">
        <v>719884</v>
      </c>
      <c r="O383" s="472">
        <v>63774</v>
      </c>
      <c r="P383" s="472" t="s">
        <v>513</v>
      </c>
      <c r="Q383" s="472" t="s">
        <v>513</v>
      </c>
      <c r="R383" s="472" t="s">
        <v>513</v>
      </c>
      <c r="S383" s="472" t="s">
        <v>513</v>
      </c>
      <c r="T383" s="472" t="s">
        <v>513</v>
      </c>
      <c r="U383" s="472" t="s">
        <v>513</v>
      </c>
      <c r="V383" s="472">
        <v>17156</v>
      </c>
      <c r="W383" s="477" t="s">
        <v>84</v>
      </c>
    </row>
    <row r="384" spans="1:23" s="472" customFormat="1" ht="9.75" customHeight="1" x14ac:dyDescent="0.2">
      <c r="A384" s="859" t="s">
        <v>821</v>
      </c>
      <c r="B384" s="472" t="s">
        <v>513</v>
      </c>
      <c r="C384" s="472" t="s">
        <v>513</v>
      </c>
      <c r="D384" s="472" t="s">
        <v>513</v>
      </c>
      <c r="E384" s="472">
        <v>756701</v>
      </c>
      <c r="F384" s="472">
        <v>90490</v>
      </c>
      <c r="G384" s="472">
        <v>666211</v>
      </c>
      <c r="H384" s="472" t="s">
        <v>513</v>
      </c>
      <c r="I384" s="472" t="s">
        <v>513</v>
      </c>
      <c r="J384" s="472" t="s">
        <v>513</v>
      </c>
      <c r="K384" s="472" t="s">
        <v>513</v>
      </c>
      <c r="L384" s="472">
        <v>139961</v>
      </c>
      <c r="M384" s="472">
        <v>139961</v>
      </c>
      <c r="N384" s="472">
        <v>860018</v>
      </c>
      <c r="O384" s="472">
        <v>96230</v>
      </c>
      <c r="P384" s="472" t="s">
        <v>513</v>
      </c>
      <c r="Q384" s="472" t="s">
        <v>513</v>
      </c>
      <c r="R384" s="472" t="s">
        <v>513</v>
      </c>
      <c r="S384" s="472">
        <v>21550</v>
      </c>
      <c r="T384" s="472" t="s">
        <v>513</v>
      </c>
      <c r="U384" s="472" t="s">
        <v>513</v>
      </c>
      <c r="V384" s="472">
        <v>74680</v>
      </c>
      <c r="W384" s="477" t="s">
        <v>97</v>
      </c>
    </row>
    <row r="385" spans="1:23" s="472" customFormat="1" ht="9.75" customHeight="1" x14ac:dyDescent="0.2">
      <c r="A385" s="859" t="s">
        <v>590</v>
      </c>
      <c r="B385" s="472">
        <v>45254</v>
      </c>
      <c r="C385" s="472" t="s">
        <v>513</v>
      </c>
      <c r="D385" s="472" t="s">
        <v>513</v>
      </c>
      <c r="E385" s="472">
        <v>550389</v>
      </c>
      <c r="F385" s="472">
        <v>83928</v>
      </c>
      <c r="G385" s="472">
        <v>466461</v>
      </c>
      <c r="H385" s="472" t="s">
        <v>513</v>
      </c>
      <c r="I385" s="472" t="s">
        <v>513</v>
      </c>
      <c r="J385" s="472" t="s">
        <v>513</v>
      </c>
      <c r="K385" s="472" t="s">
        <v>513</v>
      </c>
      <c r="L385" s="472">
        <v>24193</v>
      </c>
      <c r="M385" s="472">
        <v>24193</v>
      </c>
      <c r="N385" s="472">
        <v>563049</v>
      </c>
      <c r="O385" s="472">
        <v>40163</v>
      </c>
      <c r="P385" s="472" t="s">
        <v>513</v>
      </c>
      <c r="Q385" s="472" t="s">
        <v>513</v>
      </c>
      <c r="R385" s="472" t="s">
        <v>513</v>
      </c>
      <c r="S385" s="472" t="s">
        <v>513</v>
      </c>
      <c r="T385" s="472" t="s">
        <v>513</v>
      </c>
      <c r="U385" s="472" t="s">
        <v>513</v>
      </c>
      <c r="V385" s="472" t="s">
        <v>513</v>
      </c>
      <c r="W385" s="477" t="s">
        <v>98</v>
      </c>
    </row>
    <row r="386" spans="1:23" s="472" customFormat="1" ht="9.75" customHeight="1" x14ac:dyDescent="0.2">
      <c r="A386" s="859" t="s">
        <v>591</v>
      </c>
      <c r="B386" s="472">
        <v>23540</v>
      </c>
      <c r="C386" s="472" t="s">
        <v>513</v>
      </c>
      <c r="D386" s="472" t="s">
        <v>513</v>
      </c>
      <c r="E386" s="472">
        <v>628498</v>
      </c>
      <c r="F386" s="472">
        <v>72540</v>
      </c>
      <c r="G386" s="472">
        <v>555958</v>
      </c>
      <c r="H386" s="472" t="s">
        <v>513</v>
      </c>
      <c r="I386" s="472" t="s">
        <v>513</v>
      </c>
      <c r="J386" s="472" t="s">
        <v>513</v>
      </c>
      <c r="K386" s="472" t="s">
        <v>513</v>
      </c>
      <c r="L386" s="472">
        <v>43824</v>
      </c>
      <c r="M386" s="472">
        <v>43824</v>
      </c>
      <c r="N386" s="472">
        <v>686631</v>
      </c>
      <c r="O386" s="472">
        <v>45897</v>
      </c>
      <c r="P386" s="472" t="s">
        <v>513</v>
      </c>
      <c r="Q386" s="472" t="s">
        <v>513</v>
      </c>
      <c r="R386" s="472" t="s">
        <v>513</v>
      </c>
      <c r="S386" s="472" t="s">
        <v>513</v>
      </c>
      <c r="T386" s="472" t="s">
        <v>513</v>
      </c>
      <c r="U386" s="472" t="s">
        <v>513</v>
      </c>
      <c r="V386" s="472" t="s">
        <v>513</v>
      </c>
      <c r="W386" s="477" t="s">
        <v>99</v>
      </c>
    </row>
    <row r="387" spans="1:23" s="472" customFormat="1" ht="9.75" customHeight="1" x14ac:dyDescent="0.2">
      <c r="A387" s="859" t="s">
        <v>592</v>
      </c>
      <c r="B387" s="472" t="s">
        <v>513</v>
      </c>
      <c r="C387" s="472" t="s">
        <v>513</v>
      </c>
      <c r="D387" s="472" t="s">
        <v>513</v>
      </c>
      <c r="E387" s="472">
        <v>524808</v>
      </c>
      <c r="F387" s="472">
        <v>99743</v>
      </c>
      <c r="G387" s="472">
        <v>425065</v>
      </c>
      <c r="H387" s="472" t="s">
        <v>513</v>
      </c>
      <c r="I387" s="472" t="s">
        <v>513</v>
      </c>
      <c r="J387" s="472" t="s">
        <v>513</v>
      </c>
      <c r="K387" s="472" t="s">
        <v>513</v>
      </c>
      <c r="L387" s="472">
        <v>130129</v>
      </c>
      <c r="M387" s="472">
        <v>130129</v>
      </c>
      <c r="N387" s="472">
        <v>607280</v>
      </c>
      <c r="O387" s="472">
        <v>53250</v>
      </c>
      <c r="P387" s="472">
        <v>793</v>
      </c>
      <c r="Q387" s="472" t="s">
        <v>513</v>
      </c>
      <c r="R387" s="472" t="s">
        <v>513</v>
      </c>
      <c r="S387" s="472">
        <v>21499</v>
      </c>
      <c r="T387" s="472" t="s">
        <v>513</v>
      </c>
      <c r="U387" s="472" t="s">
        <v>513</v>
      </c>
      <c r="V387" s="472">
        <v>20905</v>
      </c>
      <c r="W387" s="477" t="s">
        <v>100</v>
      </c>
    </row>
    <row r="388" spans="1:23" s="472" customFormat="1" ht="9.75" customHeight="1" x14ac:dyDescent="0.2">
      <c r="A388" s="859" t="s">
        <v>593</v>
      </c>
      <c r="B388" s="472">
        <v>72005</v>
      </c>
      <c r="C388" s="472" t="s">
        <v>513</v>
      </c>
      <c r="D388" s="472" t="s">
        <v>513</v>
      </c>
      <c r="E388" s="472">
        <v>460592</v>
      </c>
      <c r="F388" s="472">
        <v>25079</v>
      </c>
      <c r="G388" s="472">
        <v>435513</v>
      </c>
      <c r="H388" s="472" t="s">
        <v>513</v>
      </c>
      <c r="I388" s="472" t="s">
        <v>513</v>
      </c>
      <c r="J388" s="472" t="s">
        <v>513</v>
      </c>
      <c r="K388" s="472" t="s">
        <v>513</v>
      </c>
      <c r="L388" s="472">
        <v>49013</v>
      </c>
      <c r="M388" s="472">
        <v>49013</v>
      </c>
      <c r="N388" s="472">
        <v>538355</v>
      </c>
      <c r="O388" s="472">
        <v>95635</v>
      </c>
      <c r="P388" s="472" t="s">
        <v>513</v>
      </c>
      <c r="Q388" s="472" t="s">
        <v>513</v>
      </c>
      <c r="R388" s="472" t="s">
        <v>513</v>
      </c>
      <c r="S388" s="472" t="s">
        <v>513</v>
      </c>
      <c r="T388" s="472" t="s">
        <v>513</v>
      </c>
      <c r="U388" s="472" t="s">
        <v>513</v>
      </c>
      <c r="V388" s="472">
        <v>62030</v>
      </c>
      <c r="W388" s="477" t="s">
        <v>101</v>
      </c>
    </row>
    <row r="389" spans="1:23" s="472" customFormat="1" ht="9.75" customHeight="1" x14ac:dyDescent="0.2">
      <c r="A389" s="859" t="s">
        <v>594</v>
      </c>
      <c r="B389" s="472">
        <v>64902</v>
      </c>
      <c r="C389" s="472" t="s">
        <v>513</v>
      </c>
      <c r="D389" s="472" t="s">
        <v>513</v>
      </c>
      <c r="E389" s="472">
        <v>439057</v>
      </c>
      <c r="F389" s="472">
        <v>86144</v>
      </c>
      <c r="G389" s="472">
        <v>352913</v>
      </c>
      <c r="H389" s="472" t="s">
        <v>513</v>
      </c>
      <c r="I389" s="472" t="s">
        <v>513</v>
      </c>
      <c r="J389" s="472" t="s">
        <v>513</v>
      </c>
      <c r="K389" s="472" t="s">
        <v>513</v>
      </c>
      <c r="L389" s="472">
        <v>91311</v>
      </c>
      <c r="M389" s="472">
        <v>91311</v>
      </c>
      <c r="N389" s="472">
        <v>581611</v>
      </c>
      <c r="O389" s="472">
        <v>102076</v>
      </c>
      <c r="P389" s="472" t="s">
        <v>513</v>
      </c>
      <c r="Q389" s="472" t="s">
        <v>513</v>
      </c>
      <c r="R389" s="472" t="s">
        <v>513</v>
      </c>
      <c r="S389" s="472" t="s">
        <v>513</v>
      </c>
      <c r="T389" s="472" t="s">
        <v>513</v>
      </c>
      <c r="U389" s="472" t="s">
        <v>513</v>
      </c>
      <c r="V389" s="472">
        <v>34429</v>
      </c>
      <c r="W389" s="477" t="s">
        <v>85</v>
      </c>
    </row>
    <row r="390" spans="1:23" s="472" customFormat="1" ht="9.75" customHeight="1" x14ac:dyDescent="0.2">
      <c r="A390" s="859" t="s">
        <v>595</v>
      </c>
      <c r="B390" s="472">
        <v>93375</v>
      </c>
      <c r="C390" s="472" t="s">
        <v>513</v>
      </c>
      <c r="D390" s="472" t="s">
        <v>513</v>
      </c>
      <c r="E390" s="472">
        <v>560552</v>
      </c>
      <c r="F390" s="472">
        <v>41710</v>
      </c>
      <c r="G390" s="472">
        <v>518842</v>
      </c>
      <c r="H390" s="472" t="s">
        <v>513</v>
      </c>
      <c r="I390" s="472" t="s">
        <v>513</v>
      </c>
      <c r="J390" s="472" t="s">
        <v>513</v>
      </c>
      <c r="K390" s="472" t="s">
        <v>513</v>
      </c>
      <c r="L390" s="472">
        <v>73485</v>
      </c>
      <c r="M390" s="472">
        <v>73485</v>
      </c>
      <c r="N390" s="472">
        <v>594533</v>
      </c>
      <c r="O390" s="472">
        <v>66855</v>
      </c>
      <c r="P390" s="472" t="s">
        <v>513</v>
      </c>
      <c r="Q390" s="472" t="s">
        <v>513</v>
      </c>
      <c r="R390" s="472" t="s">
        <v>513</v>
      </c>
      <c r="S390" s="472">
        <v>21591</v>
      </c>
      <c r="T390" s="472" t="s">
        <v>513</v>
      </c>
      <c r="U390" s="472">
        <v>9948</v>
      </c>
      <c r="V390" s="472" t="s">
        <v>513</v>
      </c>
      <c r="W390" s="477" t="s">
        <v>86</v>
      </c>
    </row>
    <row r="391" spans="1:23" s="472" customFormat="1" ht="9.75" customHeight="1" x14ac:dyDescent="0.2">
      <c r="A391" s="859" t="s">
        <v>596</v>
      </c>
      <c r="B391" s="472" t="s">
        <v>513</v>
      </c>
      <c r="C391" s="472" t="s">
        <v>513</v>
      </c>
      <c r="D391" s="472" t="s">
        <v>513</v>
      </c>
      <c r="E391" s="472">
        <v>603469</v>
      </c>
      <c r="F391" s="472">
        <v>86064</v>
      </c>
      <c r="G391" s="472">
        <v>517405</v>
      </c>
      <c r="H391" s="472" t="s">
        <v>513</v>
      </c>
      <c r="I391" s="472" t="s">
        <v>513</v>
      </c>
      <c r="J391" s="472" t="s">
        <v>513</v>
      </c>
      <c r="K391" s="472" t="s">
        <v>513</v>
      </c>
      <c r="L391" s="472">
        <v>88553</v>
      </c>
      <c r="M391" s="472">
        <v>88553</v>
      </c>
      <c r="N391" s="472">
        <v>573674</v>
      </c>
      <c r="O391" s="472">
        <v>12424</v>
      </c>
      <c r="P391" s="472">
        <v>353</v>
      </c>
      <c r="Q391" s="472" t="s">
        <v>513</v>
      </c>
      <c r="R391" s="472" t="s">
        <v>513</v>
      </c>
      <c r="S391" s="472" t="s">
        <v>513</v>
      </c>
      <c r="T391" s="472" t="s">
        <v>513</v>
      </c>
      <c r="U391" s="472">
        <v>12071</v>
      </c>
      <c r="V391" s="472" t="s">
        <v>513</v>
      </c>
      <c r="W391" s="477" t="s">
        <v>87</v>
      </c>
    </row>
    <row r="392" spans="1:23" s="472" customFormat="1" ht="9.75" customHeight="1" x14ac:dyDescent="0.2">
      <c r="A392" s="859" t="s">
        <v>822</v>
      </c>
      <c r="B392" s="472" t="s">
        <v>513</v>
      </c>
      <c r="C392" s="472" t="s">
        <v>513</v>
      </c>
      <c r="D392" s="472" t="s">
        <v>513</v>
      </c>
      <c r="E392" s="472">
        <v>929240</v>
      </c>
      <c r="F392" s="472">
        <v>90120</v>
      </c>
      <c r="G392" s="472">
        <v>839120</v>
      </c>
      <c r="H392" s="472" t="s">
        <v>513</v>
      </c>
      <c r="I392" s="472" t="s">
        <v>513</v>
      </c>
      <c r="J392" s="472" t="s">
        <v>513</v>
      </c>
      <c r="K392" s="472" t="s">
        <v>513</v>
      </c>
      <c r="L392" s="472">
        <v>63640</v>
      </c>
      <c r="M392" s="472">
        <v>63640</v>
      </c>
      <c r="N392" s="472">
        <v>990605</v>
      </c>
      <c r="O392" s="472">
        <v>102919</v>
      </c>
      <c r="P392" s="472" t="s">
        <v>513</v>
      </c>
      <c r="Q392" s="472" t="s">
        <v>513</v>
      </c>
      <c r="R392" s="472" t="s">
        <v>513</v>
      </c>
      <c r="S392" s="472" t="s">
        <v>513</v>
      </c>
      <c r="T392" s="472" t="s">
        <v>513</v>
      </c>
      <c r="U392" s="472">
        <v>34360</v>
      </c>
      <c r="V392" s="472">
        <v>68559</v>
      </c>
      <c r="W392" s="477" t="s">
        <v>823</v>
      </c>
    </row>
    <row r="393" spans="1:23" s="472" customFormat="1" ht="9.75" customHeight="1" x14ac:dyDescent="0.2">
      <c r="A393" s="859" t="s">
        <v>588</v>
      </c>
      <c r="B393" s="472" t="s">
        <v>513</v>
      </c>
      <c r="C393" s="472" t="s">
        <v>513</v>
      </c>
      <c r="D393" s="472" t="s">
        <v>513</v>
      </c>
      <c r="E393" s="472">
        <v>991596</v>
      </c>
      <c r="F393" s="472">
        <v>151310</v>
      </c>
      <c r="G393" s="472">
        <v>840286</v>
      </c>
      <c r="H393" s="472" t="s">
        <v>513</v>
      </c>
      <c r="I393" s="472" t="s">
        <v>513</v>
      </c>
      <c r="J393" s="472" t="s">
        <v>513</v>
      </c>
      <c r="K393" s="472" t="s">
        <v>513</v>
      </c>
      <c r="L393" s="472">
        <v>38137</v>
      </c>
      <c r="M393" s="472">
        <v>38137</v>
      </c>
      <c r="N393" s="472">
        <v>999983</v>
      </c>
      <c r="O393" s="472">
        <v>38054</v>
      </c>
      <c r="P393" s="472" t="s">
        <v>513</v>
      </c>
      <c r="Q393" s="472" t="s">
        <v>513</v>
      </c>
      <c r="R393" s="472" t="s">
        <v>513</v>
      </c>
      <c r="S393" s="472">
        <v>20505</v>
      </c>
      <c r="T393" s="472" t="s">
        <v>513</v>
      </c>
      <c r="U393" s="472" t="s">
        <v>513</v>
      </c>
      <c r="V393" s="472">
        <v>17549</v>
      </c>
      <c r="W393" s="477" t="s">
        <v>82</v>
      </c>
    </row>
    <row r="394" spans="1:23" s="472" customFormat="1" ht="9.75" customHeight="1" x14ac:dyDescent="0.2">
      <c r="A394" s="860" t="s">
        <v>599</v>
      </c>
      <c r="B394" s="476" t="s">
        <v>513</v>
      </c>
      <c r="C394" s="475" t="s">
        <v>513</v>
      </c>
      <c r="D394" s="475" t="s">
        <v>513</v>
      </c>
      <c r="E394" s="475">
        <v>766720</v>
      </c>
      <c r="F394" s="475">
        <v>92554</v>
      </c>
      <c r="G394" s="475">
        <v>674166</v>
      </c>
      <c r="H394" s="475" t="s">
        <v>513</v>
      </c>
      <c r="I394" s="475" t="s">
        <v>513</v>
      </c>
      <c r="J394" s="475" t="s">
        <v>513</v>
      </c>
      <c r="K394" s="475" t="s">
        <v>513</v>
      </c>
      <c r="L394" s="475">
        <v>43421</v>
      </c>
      <c r="M394" s="475">
        <v>43421</v>
      </c>
      <c r="N394" s="475">
        <v>894578</v>
      </c>
      <c r="O394" s="475">
        <v>124977</v>
      </c>
      <c r="P394" s="475" t="s">
        <v>513</v>
      </c>
      <c r="Q394" s="475" t="s">
        <v>513</v>
      </c>
      <c r="R394" s="475" t="s">
        <v>513</v>
      </c>
      <c r="S394" s="475" t="s">
        <v>513</v>
      </c>
      <c r="T394" s="475" t="s">
        <v>513</v>
      </c>
      <c r="U394" s="475" t="s">
        <v>513</v>
      </c>
      <c r="V394" s="475">
        <v>124977</v>
      </c>
      <c r="W394" s="473" t="s">
        <v>83</v>
      </c>
    </row>
    <row r="395" spans="1:23" ht="12" customHeight="1" x14ac:dyDescent="0.25"/>
    <row r="396" spans="1:23" ht="12" customHeight="1" x14ac:dyDescent="0.25"/>
    <row r="397" spans="1:23" ht="12" customHeight="1" x14ac:dyDescent="0.25">
      <c r="K397" s="487" t="s">
        <v>102</v>
      </c>
    </row>
    <row r="398" spans="1:23" s="483" customFormat="1" ht="21" customHeight="1" x14ac:dyDescent="0.25">
      <c r="A398" s="1084" t="s">
        <v>205</v>
      </c>
      <c r="B398" s="486" t="s">
        <v>323</v>
      </c>
      <c r="C398" s="485"/>
      <c r="D398" s="485"/>
      <c r="E398" s="485"/>
      <c r="F398" s="485"/>
      <c r="G398" s="485"/>
      <c r="H398" s="485"/>
      <c r="I398" s="485"/>
      <c r="J398" s="485"/>
      <c r="K398" s="485"/>
      <c r="L398" s="485"/>
      <c r="M398" s="485"/>
      <c r="N398" s="878"/>
      <c r="O398" s="879" t="s">
        <v>322</v>
      </c>
      <c r="P398" s="485"/>
      <c r="Q398" s="485"/>
      <c r="R398" s="485"/>
      <c r="S398" s="485"/>
      <c r="T398" s="485"/>
      <c r="U398" s="485"/>
      <c r="V398" s="485"/>
      <c r="W398" s="1087" t="s">
        <v>88</v>
      </c>
    </row>
    <row r="399" spans="1:23" s="483" customFormat="1" ht="21" customHeight="1" x14ac:dyDescent="0.25">
      <c r="A399" s="1085"/>
      <c r="B399" s="486" t="s">
        <v>309</v>
      </c>
      <c r="C399" s="878"/>
      <c r="D399" s="879" t="s">
        <v>308</v>
      </c>
      <c r="E399" s="878"/>
      <c r="F399" s="879" t="s">
        <v>307</v>
      </c>
      <c r="G399" s="485"/>
      <c r="H399" s="485"/>
      <c r="I399" s="878"/>
      <c r="J399" s="879" t="s">
        <v>290</v>
      </c>
      <c r="K399" s="485"/>
      <c r="L399" s="878"/>
      <c r="M399" s="879" t="s">
        <v>289</v>
      </c>
      <c r="N399" s="878"/>
      <c r="O399" s="1090" t="s">
        <v>321</v>
      </c>
      <c r="P399" s="879" t="s">
        <v>316</v>
      </c>
      <c r="Q399" s="485"/>
      <c r="R399" s="485"/>
      <c r="S399" s="485"/>
      <c r="T399" s="485"/>
      <c r="U399" s="485"/>
      <c r="V399" s="485"/>
      <c r="W399" s="1088"/>
    </row>
    <row r="400" spans="1:23" s="483" customFormat="1" ht="52.5" customHeight="1" x14ac:dyDescent="0.25">
      <c r="A400" s="1086"/>
      <c r="B400" s="484" t="s">
        <v>300</v>
      </c>
      <c r="C400" s="489" t="s">
        <v>1171</v>
      </c>
      <c r="D400" s="881" t="s">
        <v>111</v>
      </c>
      <c r="E400" s="484" t="s">
        <v>298</v>
      </c>
      <c r="F400" s="881" t="s">
        <v>113</v>
      </c>
      <c r="G400" s="484" t="s">
        <v>332</v>
      </c>
      <c r="H400" s="484" t="s">
        <v>293</v>
      </c>
      <c r="I400" s="484" t="s">
        <v>320</v>
      </c>
      <c r="J400" s="881" t="s">
        <v>26</v>
      </c>
      <c r="K400" s="484" t="s">
        <v>287</v>
      </c>
      <c r="L400" s="484" t="s">
        <v>283</v>
      </c>
      <c r="M400" s="881" t="s">
        <v>58</v>
      </c>
      <c r="N400" s="484" t="s">
        <v>282</v>
      </c>
      <c r="O400" s="1091"/>
      <c r="P400" s="881" t="s">
        <v>706</v>
      </c>
      <c r="Q400" s="484" t="s">
        <v>315</v>
      </c>
      <c r="R400" s="484" t="s">
        <v>313</v>
      </c>
      <c r="S400" s="484" t="s">
        <v>312</v>
      </c>
      <c r="T400" s="484" t="s">
        <v>311</v>
      </c>
      <c r="U400" s="484" t="s">
        <v>300</v>
      </c>
      <c r="V400" s="491" t="s">
        <v>1171</v>
      </c>
      <c r="W400" s="1089"/>
    </row>
    <row r="401" spans="1:23" s="472" customFormat="1" ht="9.75" customHeight="1" x14ac:dyDescent="0.2">
      <c r="A401" s="858" t="s">
        <v>811</v>
      </c>
      <c r="B401" s="482">
        <v>1616883</v>
      </c>
      <c r="C401" s="481">
        <v>1332368</v>
      </c>
      <c r="D401" s="481">
        <v>126446</v>
      </c>
      <c r="E401" s="481">
        <v>126446</v>
      </c>
      <c r="F401" s="481">
        <v>3236874</v>
      </c>
      <c r="G401" s="481" t="s">
        <v>513</v>
      </c>
      <c r="H401" s="481">
        <v>3029512</v>
      </c>
      <c r="I401" s="481">
        <v>207362</v>
      </c>
      <c r="J401" s="481">
        <v>193332</v>
      </c>
      <c r="K401" s="481">
        <v>160179</v>
      </c>
      <c r="L401" s="481">
        <v>33153</v>
      </c>
      <c r="M401" s="481">
        <v>253934</v>
      </c>
      <c r="N401" s="481">
        <v>253934</v>
      </c>
      <c r="O401" s="481">
        <v>2056719</v>
      </c>
      <c r="P401" s="481">
        <v>1651178</v>
      </c>
      <c r="Q401" s="481">
        <v>70302</v>
      </c>
      <c r="R401" s="481" t="s">
        <v>513</v>
      </c>
      <c r="S401" s="481">
        <v>326993</v>
      </c>
      <c r="T401" s="481">
        <v>331644</v>
      </c>
      <c r="U401" s="481">
        <v>392972</v>
      </c>
      <c r="V401" s="481">
        <v>529267</v>
      </c>
      <c r="W401" s="479" t="s">
        <v>208</v>
      </c>
    </row>
    <row r="402" spans="1:23" s="472" customFormat="1" ht="9.75" customHeight="1" x14ac:dyDescent="0.2">
      <c r="A402" s="859" t="s">
        <v>581</v>
      </c>
      <c r="B402" s="472">
        <v>865681</v>
      </c>
      <c r="C402" s="472">
        <v>820121</v>
      </c>
      <c r="D402" s="472">
        <v>23039</v>
      </c>
      <c r="E402" s="472">
        <v>23039</v>
      </c>
      <c r="F402" s="472">
        <v>5830008</v>
      </c>
      <c r="G402" s="472" t="s">
        <v>513</v>
      </c>
      <c r="H402" s="472">
        <v>5830008</v>
      </c>
      <c r="I402" s="472" t="s">
        <v>513</v>
      </c>
      <c r="J402" s="472">
        <v>45832</v>
      </c>
      <c r="K402" s="472">
        <v>45832</v>
      </c>
      <c r="L402" s="472" t="s">
        <v>513</v>
      </c>
      <c r="M402" s="472">
        <v>151227</v>
      </c>
      <c r="N402" s="472">
        <v>151227</v>
      </c>
      <c r="O402" s="472">
        <v>1666220</v>
      </c>
      <c r="P402" s="472">
        <v>1310571</v>
      </c>
      <c r="Q402" s="472">
        <v>67934</v>
      </c>
      <c r="R402" s="472">
        <v>13995</v>
      </c>
      <c r="S402" s="472">
        <v>219402</v>
      </c>
      <c r="T402" s="472">
        <v>238133</v>
      </c>
      <c r="U402" s="472">
        <v>364725</v>
      </c>
      <c r="V402" s="472">
        <v>406382</v>
      </c>
      <c r="W402" s="477" t="s">
        <v>492</v>
      </c>
    </row>
    <row r="403" spans="1:23" s="472" customFormat="1" ht="9.75" customHeight="1" x14ac:dyDescent="0.2">
      <c r="A403" s="859" t="s">
        <v>602</v>
      </c>
      <c r="B403" s="472">
        <v>521532</v>
      </c>
      <c r="C403" s="472">
        <v>583848</v>
      </c>
      <c r="D403" s="472" t="s">
        <v>513</v>
      </c>
      <c r="E403" s="472" t="s">
        <v>513</v>
      </c>
      <c r="F403" s="472">
        <v>6687535</v>
      </c>
      <c r="G403" s="472" t="s">
        <v>513</v>
      </c>
      <c r="H403" s="472">
        <v>6687535</v>
      </c>
      <c r="I403" s="472" t="s">
        <v>513</v>
      </c>
      <c r="J403" s="472">
        <v>46486</v>
      </c>
      <c r="K403" s="472">
        <v>46486</v>
      </c>
      <c r="L403" s="472" t="s">
        <v>513</v>
      </c>
      <c r="M403" s="472">
        <v>162273</v>
      </c>
      <c r="N403" s="472">
        <v>162273</v>
      </c>
      <c r="O403" s="472">
        <v>1816543</v>
      </c>
      <c r="P403" s="472">
        <v>1278251</v>
      </c>
      <c r="Q403" s="472">
        <v>57619</v>
      </c>
      <c r="R403" s="472">
        <v>14641</v>
      </c>
      <c r="S403" s="472">
        <v>275446</v>
      </c>
      <c r="T403" s="472">
        <v>180060</v>
      </c>
      <c r="U403" s="472">
        <v>345613</v>
      </c>
      <c r="V403" s="472">
        <v>404872</v>
      </c>
      <c r="W403" s="477" t="s">
        <v>518</v>
      </c>
    </row>
    <row r="404" spans="1:23" s="472" customFormat="1" ht="9.75" customHeight="1" x14ac:dyDescent="0.2">
      <c r="A404" s="859" t="s">
        <v>582</v>
      </c>
      <c r="B404" s="472">
        <v>134496</v>
      </c>
      <c r="C404" s="472">
        <v>361539</v>
      </c>
      <c r="D404" s="472" t="s">
        <v>513</v>
      </c>
      <c r="E404" s="472" t="s">
        <v>513</v>
      </c>
      <c r="F404" s="472">
        <v>7655325</v>
      </c>
      <c r="G404" s="472">
        <v>344965</v>
      </c>
      <c r="H404" s="472">
        <v>7310360</v>
      </c>
      <c r="I404" s="472" t="s">
        <v>513</v>
      </c>
      <c r="J404" s="472" t="s">
        <v>513</v>
      </c>
      <c r="K404" s="472" t="s">
        <v>513</v>
      </c>
      <c r="L404" s="472" t="s">
        <v>513</v>
      </c>
      <c r="M404" s="472">
        <v>386453</v>
      </c>
      <c r="N404" s="472">
        <v>386453</v>
      </c>
      <c r="O404" s="472">
        <v>1930580</v>
      </c>
      <c r="P404" s="472">
        <v>919978</v>
      </c>
      <c r="Q404" s="472">
        <v>55526</v>
      </c>
      <c r="R404" s="472">
        <v>62529</v>
      </c>
      <c r="S404" s="472">
        <v>128478</v>
      </c>
      <c r="T404" s="472">
        <v>130636</v>
      </c>
      <c r="U404" s="472">
        <v>112774</v>
      </c>
      <c r="V404" s="472">
        <v>430035</v>
      </c>
      <c r="W404" s="477" t="s">
        <v>583</v>
      </c>
    </row>
    <row r="405" spans="1:23" s="472" customFormat="1" ht="9.75" customHeight="1" x14ac:dyDescent="0.2">
      <c r="A405" s="859" t="s">
        <v>813</v>
      </c>
      <c r="B405" s="472">
        <v>174710</v>
      </c>
      <c r="C405" s="472">
        <v>172784</v>
      </c>
      <c r="D405" s="472" t="s">
        <v>513</v>
      </c>
      <c r="E405" s="472" t="s">
        <v>513</v>
      </c>
      <c r="F405" s="472">
        <v>7012175</v>
      </c>
      <c r="G405" s="472">
        <v>823301</v>
      </c>
      <c r="H405" s="472">
        <v>6188874</v>
      </c>
      <c r="I405" s="472" t="s">
        <v>513</v>
      </c>
      <c r="J405" s="472" t="s">
        <v>513</v>
      </c>
      <c r="K405" s="472" t="s">
        <v>513</v>
      </c>
      <c r="L405" s="472" t="s">
        <v>513</v>
      </c>
      <c r="M405" s="472">
        <v>526728</v>
      </c>
      <c r="N405" s="472">
        <v>526728</v>
      </c>
      <c r="O405" s="472">
        <v>1637993</v>
      </c>
      <c r="P405" s="472">
        <v>646020</v>
      </c>
      <c r="Q405" s="472">
        <v>85277</v>
      </c>
      <c r="R405" s="472">
        <v>11629</v>
      </c>
      <c r="S405" s="472">
        <v>132873</v>
      </c>
      <c r="T405" s="472">
        <v>105645</v>
      </c>
      <c r="U405" s="472">
        <v>92176</v>
      </c>
      <c r="V405" s="472">
        <v>218420</v>
      </c>
      <c r="W405" s="477" t="s">
        <v>814</v>
      </c>
    </row>
    <row r="406" spans="1:23" s="472" customFormat="1" ht="6.75" customHeight="1" x14ac:dyDescent="0.2">
      <c r="A406" s="859"/>
      <c r="W406" s="477"/>
    </row>
    <row r="407" spans="1:23" s="472" customFormat="1" ht="9.75" customHeight="1" x14ac:dyDescent="0.2">
      <c r="A407" s="859" t="s">
        <v>815</v>
      </c>
      <c r="B407" s="472">
        <v>145167</v>
      </c>
      <c r="C407" s="472">
        <v>275091</v>
      </c>
      <c r="D407" s="472" t="s">
        <v>513</v>
      </c>
      <c r="E407" s="472" t="s">
        <v>513</v>
      </c>
      <c r="F407" s="472">
        <v>7792256</v>
      </c>
      <c r="G407" s="472">
        <v>493802</v>
      </c>
      <c r="H407" s="472">
        <v>7298454</v>
      </c>
      <c r="I407" s="472" t="s">
        <v>513</v>
      </c>
      <c r="J407" s="472" t="s">
        <v>513</v>
      </c>
      <c r="K407" s="472" t="s">
        <v>513</v>
      </c>
      <c r="L407" s="472" t="s">
        <v>513</v>
      </c>
      <c r="M407" s="472">
        <v>383350</v>
      </c>
      <c r="N407" s="472">
        <v>383350</v>
      </c>
      <c r="O407" s="472">
        <v>1916809</v>
      </c>
      <c r="P407" s="472">
        <v>893984</v>
      </c>
      <c r="Q407" s="472">
        <v>55562</v>
      </c>
      <c r="R407" s="472">
        <v>44802</v>
      </c>
      <c r="S407" s="472">
        <v>168799</v>
      </c>
      <c r="T407" s="472">
        <v>111754</v>
      </c>
      <c r="U407" s="472">
        <v>123699</v>
      </c>
      <c r="V407" s="472">
        <v>389368</v>
      </c>
      <c r="W407" s="477" t="s">
        <v>584</v>
      </c>
    </row>
    <row r="408" spans="1:23" s="472" customFormat="1" ht="9.75" customHeight="1" x14ac:dyDescent="0.2">
      <c r="A408" s="859" t="s">
        <v>813</v>
      </c>
      <c r="B408" s="472">
        <v>140919</v>
      </c>
      <c r="C408" s="472">
        <v>138380</v>
      </c>
      <c r="D408" s="472" t="s">
        <v>513</v>
      </c>
      <c r="E408" s="472" t="s">
        <v>513</v>
      </c>
      <c r="F408" s="472">
        <v>7245281</v>
      </c>
      <c r="G408" s="472">
        <v>1008448</v>
      </c>
      <c r="H408" s="472">
        <v>6236833</v>
      </c>
      <c r="I408" s="472" t="s">
        <v>513</v>
      </c>
      <c r="J408" s="472" t="s">
        <v>513</v>
      </c>
      <c r="K408" s="472" t="s">
        <v>513</v>
      </c>
      <c r="L408" s="472" t="s">
        <v>513</v>
      </c>
      <c r="M408" s="472">
        <v>522666</v>
      </c>
      <c r="N408" s="472">
        <v>522666</v>
      </c>
      <c r="O408" s="472">
        <v>1623964</v>
      </c>
      <c r="P408" s="472">
        <v>632936</v>
      </c>
      <c r="Q408" s="472">
        <v>87868</v>
      </c>
      <c r="R408" s="472" t="s">
        <v>513</v>
      </c>
      <c r="S408" s="472">
        <v>127140</v>
      </c>
      <c r="T408" s="472">
        <v>199378</v>
      </c>
      <c r="U408" s="472">
        <v>57854</v>
      </c>
      <c r="V408" s="472">
        <v>160696</v>
      </c>
      <c r="W408" s="477" t="s">
        <v>816</v>
      </c>
    </row>
    <row r="409" spans="1:23" s="472" customFormat="1" ht="6.75" customHeight="1" x14ac:dyDescent="0.2">
      <c r="A409" s="859"/>
      <c r="W409" s="477"/>
    </row>
    <row r="410" spans="1:23" s="472" customFormat="1" ht="9.75" customHeight="1" x14ac:dyDescent="0.2">
      <c r="A410" s="859" t="s">
        <v>817</v>
      </c>
      <c r="B410" s="472">
        <v>33791</v>
      </c>
      <c r="C410" s="472">
        <v>34404</v>
      </c>
      <c r="D410" s="472" t="s">
        <v>513</v>
      </c>
      <c r="E410" s="472" t="s">
        <v>513</v>
      </c>
      <c r="F410" s="472">
        <v>2297717</v>
      </c>
      <c r="G410" s="472">
        <v>148837</v>
      </c>
      <c r="H410" s="472">
        <v>2148880</v>
      </c>
      <c r="I410" s="472" t="s">
        <v>513</v>
      </c>
      <c r="J410" s="472" t="s">
        <v>513</v>
      </c>
      <c r="K410" s="472" t="s">
        <v>513</v>
      </c>
      <c r="L410" s="472" t="s">
        <v>513</v>
      </c>
      <c r="M410" s="472">
        <v>92455</v>
      </c>
      <c r="N410" s="472">
        <v>92455</v>
      </c>
      <c r="O410" s="472">
        <v>412823</v>
      </c>
      <c r="P410" s="472">
        <v>198340</v>
      </c>
      <c r="Q410" s="472">
        <v>20109</v>
      </c>
      <c r="R410" s="472">
        <v>11629</v>
      </c>
      <c r="S410" s="472">
        <v>62716</v>
      </c>
      <c r="T410" s="472">
        <v>11840</v>
      </c>
      <c r="U410" s="472">
        <v>34322</v>
      </c>
      <c r="V410" s="472">
        <v>57724</v>
      </c>
      <c r="W410" s="477" t="s">
        <v>587</v>
      </c>
    </row>
    <row r="411" spans="1:23" s="472" customFormat="1" ht="9.75" customHeight="1" x14ac:dyDescent="0.2">
      <c r="A411" s="859" t="s">
        <v>585</v>
      </c>
      <c r="B411" s="472">
        <v>63852</v>
      </c>
      <c r="C411" s="472">
        <v>22929</v>
      </c>
      <c r="D411" s="472" t="s">
        <v>513</v>
      </c>
      <c r="E411" s="472" t="s">
        <v>513</v>
      </c>
      <c r="F411" s="472">
        <v>1780612</v>
      </c>
      <c r="G411" s="472">
        <v>263184</v>
      </c>
      <c r="H411" s="472">
        <v>1517428</v>
      </c>
      <c r="I411" s="472" t="s">
        <v>513</v>
      </c>
      <c r="J411" s="472" t="s">
        <v>513</v>
      </c>
      <c r="K411" s="472" t="s">
        <v>513</v>
      </c>
      <c r="L411" s="472" t="s">
        <v>513</v>
      </c>
      <c r="M411" s="472">
        <v>162172</v>
      </c>
      <c r="N411" s="472">
        <v>162172</v>
      </c>
      <c r="O411" s="472">
        <v>380671</v>
      </c>
      <c r="P411" s="472">
        <v>90525</v>
      </c>
      <c r="Q411" s="472">
        <v>21410</v>
      </c>
      <c r="R411" s="472" t="s">
        <v>513</v>
      </c>
      <c r="S411" s="472" t="s">
        <v>513</v>
      </c>
      <c r="T411" s="472">
        <v>46790</v>
      </c>
      <c r="U411" s="472" t="s">
        <v>513</v>
      </c>
      <c r="V411" s="472">
        <v>22325</v>
      </c>
      <c r="W411" s="477" t="s">
        <v>94</v>
      </c>
    </row>
    <row r="412" spans="1:23" s="472" customFormat="1" ht="9.75" customHeight="1" x14ac:dyDescent="0.2">
      <c r="A412" s="859" t="s">
        <v>818</v>
      </c>
      <c r="B412" s="472">
        <v>32410</v>
      </c>
      <c r="C412" s="472">
        <v>57145</v>
      </c>
      <c r="D412" s="472" t="s">
        <v>513</v>
      </c>
      <c r="E412" s="472" t="s">
        <v>513</v>
      </c>
      <c r="F412" s="472">
        <v>1508656</v>
      </c>
      <c r="G412" s="472">
        <v>197362</v>
      </c>
      <c r="H412" s="472">
        <v>1311294</v>
      </c>
      <c r="I412" s="472" t="s">
        <v>513</v>
      </c>
      <c r="J412" s="472" t="s">
        <v>513</v>
      </c>
      <c r="K412" s="472" t="s">
        <v>513</v>
      </c>
      <c r="L412" s="472" t="s">
        <v>513</v>
      </c>
      <c r="M412" s="472">
        <v>128828</v>
      </c>
      <c r="N412" s="472">
        <v>128828</v>
      </c>
      <c r="O412" s="472">
        <v>352093</v>
      </c>
      <c r="P412" s="472">
        <v>152713</v>
      </c>
      <c r="Q412" s="472">
        <v>21558</v>
      </c>
      <c r="R412" s="472" t="s">
        <v>513</v>
      </c>
      <c r="S412" s="472" t="s">
        <v>513</v>
      </c>
      <c r="T412" s="472">
        <v>34901</v>
      </c>
      <c r="U412" s="472">
        <v>57854</v>
      </c>
      <c r="V412" s="472">
        <v>38400</v>
      </c>
      <c r="W412" s="477" t="s">
        <v>95</v>
      </c>
    </row>
    <row r="413" spans="1:23" s="472" customFormat="1" ht="9.75" customHeight="1" x14ac:dyDescent="0.2">
      <c r="A413" s="859" t="s">
        <v>586</v>
      </c>
      <c r="B413" s="472">
        <v>44657</v>
      </c>
      <c r="C413" s="472">
        <v>58306</v>
      </c>
      <c r="D413" s="472" t="s">
        <v>513</v>
      </c>
      <c r="E413" s="472" t="s">
        <v>513</v>
      </c>
      <c r="F413" s="472">
        <v>1425190</v>
      </c>
      <c r="G413" s="472">
        <v>213918</v>
      </c>
      <c r="H413" s="472">
        <v>1211272</v>
      </c>
      <c r="I413" s="472" t="s">
        <v>513</v>
      </c>
      <c r="J413" s="472" t="s">
        <v>513</v>
      </c>
      <c r="K413" s="472" t="s">
        <v>513</v>
      </c>
      <c r="L413" s="472" t="s">
        <v>513</v>
      </c>
      <c r="M413" s="472">
        <v>143273</v>
      </c>
      <c r="N413" s="472">
        <v>143273</v>
      </c>
      <c r="O413" s="472">
        <v>492406</v>
      </c>
      <c r="P413" s="472">
        <v>204442</v>
      </c>
      <c r="Q413" s="472">
        <v>22200</v>
      </c>
      <c r="R413" s="472" t="s">
        <v>513</v>
      </c>
      <c r="S413" s="472">
        <v>70157</v>
      </c>
      <c r="T413" s="472">
        <v>12114</v>
      </c>
      <c r="U413" s="472" t="s">
        <v>513</v>
      </c>
      <c r="V413" s="472">
        <v>99971</v>
      </c>
      <c r="W413" s="477" t="s">
        <v>96</v>
      </c>
    </row>
    <row r="414" spans="1:23" s="472" customFormat="1" ht="9.75" customHeight="1" x14ac:dyDescent="0.2">
      <c r="A414" s="859" t="s">
        <v>819</v>
      </c>
      <c r="B414" s="472" t="s">
        <v>513</v>
      </c>
      <c r="C414" s="472" t="s">
        <v>513</v>
      </c>
      <c r="D414" s="472" t="s">
        <v>513</v>
      </c>
      <c r="E414" s="472" t="s">
        <v>513</v>
      </c>
      <c r="F414" s="472">
        <v>2530823</v>
      </c>
      <c r="G414" s="472">
        <v>333984</v>
      </c>
      <c r="H414" s="472">
        <v>2196839</v>
      </c>
      <c r="I414" s="472" t="s">
        <v>513</v>
      </c>
      <c r="J414" s="472" t="s">
        <v>513</v>
      </c>
      <c r="K414" s="472" t="s">
        <v>513</v>
      </c>
      <c r="L414" s="472" t="s">
        <v>513</v>
      </c>
      <c r="M414" s="472">
        <v>88393</v>
      </c>
      <c r="N414" s="472">
        <v>88393</v>
      </c>
      <c r="O414" s="472">
        <v>398794</v>
      </c>
      <c r="P414" s="472">
        <v>185256</v>
      </c>
      <c r="Q414" s="472">
        <v>22700</v>
      </c>
      <c r="R414" s="472" t="s">
        <v>513</v>
      </c>
      <c r="S414" s="472">
        <v>56983</v>
      </c>
      <c r="T414" s="472">
        <v>105573</v>
      </c>
      <c r="U414" s="472" t="s">
        <v>513</v>
      </c>
      <c r="V414" s="472" t="s">
        <v>513</v>
      </c>
      <c r="W414" s="477" t="s">
        <v>820</v>
      </c>
    </row>
    <row r="415" spans="1:23" s="472" customFormat="1" ht="6.75" customHeight="1" x14ac:dyDescent="0.2">
      <c r="A415" s="859"/>
      <c r="W415" s="477"/>
    </row>
    <row r="416" spans="1:23" s="472" customFormat="1" ht="9.75" customHeight="1" x14ac:dyDescent="0.2">
      <c r="A416" s="859" t="s">
        <v>597</v>
      </c>
      <c r="B416" s="472">
        <v>353</v>
      </c>
      <c r="C416" s="472">
        <v>12095</v>
      </c>
      <c r="D416" s="472" t="s">
        <v>513</v>
      </c>
      <c r="E416" s="472" t="s">
        <v>513</v>
      </c>
      <c r="F416" s="472">
        <v>767461</v>
      </c>
      <c r="G416" s="472">
        <v>47900</v>
      </c>
      <c r="H416" s="472">
        <v>719561</v>
      </c>
      <c r="I416" s="472" t="s">
        <v>513</v>
      </c>
      <c r="J416" s="472" t="s">
        <v>513</v>
      </c>
      <c r="K416" s="472" t="s">
        <v>513</v>
      </c>
      <c r="L416" s="472" t="s">
        <v>513</v>
      </c>
      <c r="M416" s="472">
        <v>54702</v>
      </c>
      <c r="N416" s="472">
        <v>54702</v>
      </c>
      <c r="O416" s="472">
        <v>178554</v>
      </c>
      <c r="P416" s="472">
        <v>102931</v>
      </c>
      <c r="Q416" s="472" t="s">
        <v>513</v>
      </c>
      <c r="R416" s="472">
        <v>11629</v>
      </c>
      <c r="S416" s="472">
        <v>33061</v>
      </c>
      <c r="T416" s="472">
        <v>11840</v>
      </c>
      <c r="U416" s="472">
        <v>34322</v>
      </c>
      <c r="V416" s="472">
        <v>12079</v>
      </c>
      <c r="W416" s="477" t="s">
        <v>598</v>
      </c>
    </row>
    <row r="417" spans="1:23" s="472" customFormat="1" ht="9.75" customHeight="1" x14ac:dyDescent="0.2">
      <c r="A417" s="859" t="s">
        <v>588</v>
      </c>
      <c r="B417" s="472">
        <v>33438</v>
      </c>
      <c r="C417" s="472">
        <v>11786</v>
      </c>
      <c r="D417" s="472" t="s">
        <v>513</v>
      </c>
      <c r="E417" s="472" t="s">
        <v>513</v>
      </c>
      <c r="F417" s="472">
        <v>658446</v>
      </c>
      <c r="G417" s="472">
        <v>29323</v>
      </c>
      <c r="H417" s="472">
        <v>629123</v>
      </c>
      <c r="I417" s="472" t="s">
        <v>513</v>
      </c>
      <c r="J417" s="472" t="s">
        <v>513</v>
      </c>
      <c r="K417" s="472" t="s">
        <v>513</v>
      </c>
      <c r="L417" s="472" t="s">
        <v>513</v>
      </c>
      <c r="M417" s="472" t="s">
        <v>513</v>
      </c>
      <c r="N417" s="472" t="s">
        <v>513</v>
      </c>
      <c r="O417" s="472">
        <v>136659</v>
      </c>
      <c r="P417" s="472">
        <v>55426</v>
      </c>
      <c r="Q417" s="472">
        <v>20109</v>
      </c>
      <c r="R417" s="472" t="s">
        <v>513</v>
      </c>
      <c r="S417" s="472" t="s">
        <v>513</v>
      </c>
      <c r="T417" s="472" t="s">
        <v>513</v>
      </c>
      <c r="U417" s="472" t="s">
        <v>513</v>
      </c>
      <c r="V417" s="472">
        <v>35317</v>
      </c>
      <c r="W417" s="477" t="s">
        <v>82</v>
      </c>
    </row>
    <row r="418" spans="1:23" s="472" customFormat="1" ht="9.75" customHeight="1" x14ac:dyDescent="0.2">
      <c r="A418" s="859" t="s">
        <v>599</v>
      </c>
      <c r="B418" s="472" t="s">
        <v>513</v>
      </c>
      <c r="C418" s="472">
        <v>10523</v>
      </c>
      <c r="D418" s="472" t="s">
        <v>513</v>
      </c>
      <c r="E418" s="472" t="s">
        <v>513</v>
      </c>
      <c r="F418" s="472">
        <v>871810</v>
      </c>
      <c r="G418" s="472">
        <v>71614</v>
      </c>
      <c r="H418" s="472">
        <v>800196</v>
      </c>
      <c r="I418" s="472" t="s">
        <v>513</v>
      </c>
      <c r="J418" s="472" t="s">
        <v>513</v>
      </c>
      <c r="K418" s="472" t="s">
        <v>513</v>
      </c>
      <c r="L418" s="472" t="s">
        <v>513</v>
      </c>
      <c r="M418" s="472">
        <v>37753</v>
      </c>
      <c r="N418" s="472">
        <v>37753</v>
      </c>
      <c r="O418" s="472">
        <v>97610</v>
      </c>
      <c r="P418" s="472">
        <v>39983</v>
      </c>
      <c r="Q418" s="472" t="s">
        <v>513</v>
      </c>
      <c r="R418" s="472" t="s">
        <v>513</v>
      </c>
      <c r="S418" s="472">
        <v>29655</v>
      </c>
      <c r="T418" s="472" t="s">
        <v>513</v>
      </c>
      <c r="U418" s="472" t="s">
        <v>513</v>
      </c>
      <c r="V418" s="472">
        <v>10328</v>
      </c>
      <c r="W418" s="477" t="s">
        <v>83</v>
      </c>
    </row>
    <row r="419" spans="1:23" s="472" customFormat="1" ht="9.75" customHeight="1" x14ac:dyDescent="0.2">
      <c r="A419" s="859" t="s">
        <v>589</v>
      </c>
      <c r="B419" s="472">
        <v>46618</v>
      </c>
      <c r="C419" s="472" t="s">
        <v>513</v>
      </c>
      <c r="D419" s="472" t="s">
        <v>513</v>
      </c>
      <c r="E419" s="472" t="s">
        <v>513</v>
      </c>
      <c r="F419" s="472">
        <v>597145</v>
      </c>
      <c r="G419" s="472">
        <v>88766</v>
      </c>
      <c r="H419" s="472">
        <v>508379</v>
      </c>
      <c r="I419" s="472" t="s">
        <v>513</v>
      </c>
      <c r="J419" s="472" t="s">
        <v>513</v>
      </c>
      <c r="K419" s="472" t="s">
        <v>513</v>
      </c>
      <c r="L419" s="472" t="s">
        <v>513</v>
      </c>
      <c r="M419" s="472">
        <v>58965</v>
      </c>
      <c r="N419" s="472">
        <v>58965</v>
      </c>
      <c r="O419" s="472">
        <v>111871</v>
      </c>
      <c r="P419" s="472">
        <v>6295</v>
      </c>
      <c r="Q419" s="472" t="s">
        <v>513</v>
      </c>
      <c r="R419" s="472" t="s">
        <v>513</v>
      </c>
      <c r="S419" s="472" t="s">
        <v>513</v>
      </c>
      <c r="T419" s="472">
        <v>6295</v>
      </c>
      <c r="U419" s="472" t="s">
        <v>513</v>
      </c>
      <c r="V419" s="472" t="s">
        <v>513</v>
      </c>
      <c r="W419" s="477" t="s">
        <v>84</v>
      </c>
    </row>
    <row r="420" spans="1:23" s="472" customFormat="1" ht="9.75" customHeight="1" x14ac:dyDescent="0.2">
      <c r="A420" s="859" t="s">
        <v>821</v>
      </c>
      <c r="B420" s="472" t="s">
        <v>513</v>
      </c>
      <c r="C420" s="472" t="s">
        <v>513</v>
      </c>
      <c r="D420" s="472" t="s">
        <v>513</v>
      </c>
      <c r="E420" s="472" t="s">
        <v>513</v>
      </c>
      <c r="F420" s="472">
        <v>672698</v>
      </c>
      <c r="G420" s="472">
        <v>90490</v>
      </c>
      <c r="H420" s="472">
        <v>582208</v>
      </c>
      <c r="I420" s="472" t="s">
        <v>513</v>
      </c>
      <c r="J420" s="472" t="s">
        <v>513</v>
      </c>
      <c r="K420" s="472" t="s">
        <v>513</v>
      </c>
      <c r="L420" s="472" t="s">
        <v>513</v>
      </c>
      <c r="M420" s="472">
        <v>91090</v>
      </c>
      <c r="N420" s="472">
        <v>91090</v>
      </c>
      <c r="O420" s="472">
        <v>194779</v>
      </c>
      <c r="P420" s="472">
        <v>61905</v>
      </c>
      <c r="Q420" s="472">
        <v>21410</v>
      </c>
      <c r="R420" s="472" t="s">
        <v>513</v>
      </c>
      <c r="S420" s="472" t="s">
        <v>513</v>
      </c>
      <c r="T420" s="472">
        <v>40495</v>
      </c>
      <c r="U420" s="472" t="s">
        <v>513</v>
      </c>
      <c r="V420" s="472" t="s">
        <v>513</v>
      </c>
      <c r="W420" s="477" t="s">
        <v>97</v>
      </c>
    </row>
    <row r="421" spans="1:23" s="472" customFormat="1" ht="9.75" customHeight="1" x14ac:dyDescent="0.2">
      <c r="A421" s="859" t="s">
        <v>590</v>
      </c>
      <c r="B421" s="472">
        <v>17234</v>
      </c>
      <c r="C421" s="472">
        <v>22929</v>
      </c>
      <c r="D421" s="472" t="s">
        <v>513</v>
      </c>
      <c r="E421" s="472" t="s">
        <v>513</v>
      </c>
      <c r="F421" s="472">
        <v>510769</v>
      </c>
      <c r="G421" s="472">
        <v>83928</v>
      </c>
      <c r="H421" s="472">
        <v>426841</v>
      </c>
      <c r="I421" s="472" t="s">
        <v>513</v>
      </c>
      <c r="J421" s="472" t="s">
        <v>513</v>
      </c>
      <c r="K421" s="472" t="s">
        <v>513</v>
      </c>
      <c r="L421" s="472" t="s">
        <v>513</v>
      </c>
      <c r="M421" s="472">
        <v>12117</v>
      </c>
      <c r="N421" s="472">
        <v>12117</v>
      </c>
      <c r="O421" s="472">
        <v>74021</v>
      </c>
      <c r="P421" s="472">
        <v>22325</v>
      </c>
      <c r="Q421" s="472" t="s">
        <v>513</v>
      </c>
      <c r="R421" s="472" t="s">
        <v>513</v>
      </c>
      <c r="S421" s="472" t="s">
        <v>513</v>
      </c>
      <c r="T421" s="472" t="s">
        <v>513</v>
      </c>
      <c r="U421" s="472" t="s">
        <v>513</v>
      </c>
      <c r="V421" s="472">
        <v>22325</v>
      </c>
      <c r="W421" s="477" t="s">
        <v>98</v>
      </c>
    </row>
    <row r="422" spans="1:23" s="472" customFormat="1" ht="9.75" customHeight="1" x14ac:dyDescent="0.2">
      <c r="A422" s="859" t="s">
        <v>591</v>
      </c>
      <c r="B422" s="472">
        <v>22357</v>
      </c>
      <c r="C422" s="472">
        <v>23540</v>
      </c>
      <c r="D422" s="472" t="s">
        <v>513</v>
      </c>
      <c r="E422" s="472" t="s">
        <v>513</v>
      </c>
      <c r="F422" s="472">
        <v>608412</v>
      </c>
      <c r="G422" s="472">
        <v>72540</v>
      </c>
      <c r="H422" s="472">
        <v>535872</v>
      </c>
      <c r="I422" s="472" t="s">
        <v>513</v>
      </c>
      <c r="J422" s="472" t="s">
        <v>513</v>
      </c>
      <c r="K422" s="472" t="s">
        <v>513</v>
      </c>
      <c r="L422" s="472" t="s">
        <v>513</v>
      </c>
      <c r="M422" s="472">
        <v>32322</v>
      </c>
      <c r="N422" s="472">
        <v>32322</v>
      </c>
      <c r="O422" s="472">
        <v>31588</v>
      </c>
      <c r="P422" s="472" t="s">
        <v>513</v>
      </c>
      <c r="Q422" s="472" t="s">
        <v>513</v>
      </c>
      <c r="R422" s="472" t="s">
        <v>513</v>
      </c>
      <c r="S422" s="472" t="s">
        <v>513</v>
      </c>
      <c r="T422" s="472" t="s">
        <v>513</v>
      </c>
      <c r="U422" s="472" t="s">
        <v>513</v>
      </c>
      <c r="V422" s="472" t="s">
        <v>513</v>
      </c>
      <c r="W422" s="477" t="s">
        <v>99</v>
      </c>
    </row>
    <row r="423" spans="1:23" s="472" customFormat="1" ht="9.75" customHeight="1" x14ac:dyDescent="0.2">
      <c r="A423" s="859" t="s">
        <v>592</v>
      </c>
      <c r="B423" s="472">
        <v>10053</v>
      </c>
      <c r="C423" s="472" t="s">
        <v>513</v>
      </c>
      <c r="D423" s="472" t="s">
        <v>513</v>
      </c>
      <c r="E423" s="472" t="s">
        <v>513</v>
      </c>
      <c r="F423" s="472">
        <v>480563</v>
      </c>
      <c r="G423" s="472">
        <v>99743</v>
      </c>
      <c r="H423" s="472">
        <v>380820</v>
      </c>
      <c r="I423" s="472" t="s">
        <v>513</v>
      </c>
      <c r="J423" s="472" t="s">
        <v>513</v>
      </c>
      <c r="K423" s="472" t="s">
        <v>513</v>
      </c>
      <c r="L423" s="472" t="s">
        <v>513</v>
      </c>
      <c r="M423" s="472">
        <v>73467</v>
      </c>
      <c r="N423" s="472">
        <v>73467</v>
      </c>
      <c r="O423" s="472">
        <v>167730</v>
      </c>
      <c r="P423" s="472">
        <v>66823</v>
      </c>
      <c r="Q423" s="472">
        <v>21558</v>
      </c>
      <c r="R423" s="472" t="s">
        <v>513</v>
      </c>
      <c r="S423" s="472" t="s">
        <v>513</v>
      </c>
      <c r="T423" s="472">
        <v>10812</v>
      </c>
      <c r="U423" s="472">
        <v>34453</v>
      </c>
      <c r="V423" s="472" t="s">
        <v>513</v>
      </c>
      <c r="W423" s="477" t="s">
        <v>100</v>
      </c>
    </row>
    <row r="424" spans="1:23" s="472" customFormat="1" ht="9.75" customHeight="1" x14ac:dyDescent="0.2">
      <c r="A424" s="859" t="s">
        <v>593</v>
      </c>
      <c r="B424" s="472" t="s">
        <v>513</v>
      </c>
      <c r="C424" s="472">
        <v>33605</v>
      </c>
      <c r="D424" s="472" t="s">
        <v>513</v>
      </c>
      <c r="E424" s="472" t="s">
        <v>513</v>
      </c>
      <c r="F424" s="472">
        <v>419681</v>
      </c>
      <c r="G424" s="472">
        <v>25079</v>
      </c>
      <c r="H424" s="472">
        <v>394602</v>
      </c>
      <c r="I424" s="472" t="s">
        <v>513</v>
      </c>
      <c r="J424" s="472" t="s">
        <v>513</v>
      </c>
      <c r="K424" s="472" t="s">
        <v>513</v>
      </c>
      <c r="L424" s="472" t="s">
        <v>513</v>
      </c>
      <c r="M424" s="472">
        <v>23039</v>
      </c>
      <c r="N424" s="472">
        <v>23039</v>
      </c>
      <c r="O424" s="472">
        <v>152775</v>
      </c>
      <c r="P424" s="472">
        <v>85890</v>
      </c>
      <c r="Q424" s="472" t="s">
        <v>513</v>
      </c>
      <c r="R424" s="472" t="s">
        <v>513</v>
      </c>
      <c r="S424" s="472" t="s">
        <v>513</v>
      </c>
      <c r="T424" s="472">
        <v>24089</v>
      </c>
      <c r="U424" s="472">
        <v>23401</v>
      </c>
      <c r="V424" s="472">
        <v>38400</v>
      </c>
      <c r="W424" s="477" t="s">
        <v>101</v>
      </c>
    </row>
    <row r="425" spans="1:23" s="472" customFormat="1" ht="9.75" customHeight="1" x14ac:dyDescent="0.2">
      <c r="A425" s="859" t="s">
        <v>594</v>
      </c>
      <c r="B425" s="472">
        <v>44657</v>
      </c>
      <c r="C425" s="472">
        <v>22990</v>
      </c>
      <c r="D425" s="472" t="s">
        <v>513</v>
      </c>
      <c r="E425" s="472" t="s">
        <v>513</v>
      </c>
      <c r="F425" s="472">
        <v>423617</v>
      </c>
      <c r="G425" s="472">
        <v>86144</v>
      </c>
      <c r="H425" s="472">
        <v>337473</v>
      </c>
      <c r="I425" s="472" t="s">
        <v>513</v>
      </c>
      <c r="J425" s="472" t="s">
        <v>513</v>
      </c>
      <c r="K425" s="472" t="s">
        <v>513</v>
      </c>
      <c r="L425" s="472" t="s">
        <v>513</v>
      </c>
      <c r="M425" s="472">
        <v>55918</v>
      </c>
      <c r="N425" s="472">
        <v>55918</v>
      </c>
      <c r="O425" s="472">
        <v>104859</v>
      </c>
      <c r="P425" s="472">
        <v>54026</v>
      </c>
      <c r="Q425" s="472" t="s">
        <v>513</v>
      </c>
      <c r="R425" s="472" t="s">
        <v>513</v>
      </c>
      <c r="S425" s="472" t="s">
        <v>513</v>
      </c>
      <c r="T425" s="472">
        <v>12114</v>
      </c>
      <c r="U425" s="472" t="s">
        <v>513</v>
      </c>
      <c r="V425" s="472">
        <v>41912</v>
      </c>
      <c r="W425" s="477" t="s">
        <v>85</v>
      </c>
    </row>
    <row r="426" spans="1:23" s="472" customFormat="1" ht="9.75" customHeight="1" x14ac:dyDescent="0.2">
      <c r="A426" s="859" t="s">
        <v>595</v>
      </c>
      <c r="B426" s="472" t="s">
        <v>513</v>
      </c>
      <c r="C426" s="472">
        <v>35316</v>
      </c>
      <c r="D426" s="472" t="s">
        <v>513</v>
      </c>
      <c r="E426" s="472" t="s">
        <v>513</v>
      </c>
      <c r="F426" s="472">
        <v>486417</v>
      </c>
      <c r="G426" s="472">
        <v>41710</v>
      </c>
      <c r="H426" s="472">
        <v>444707</v>
      </c>
      <c r="I426" s="472" t="s">
        <v>513</v>
      </c>
      <c r="J426" s="472" t="s">
        <v>513</v>
      </c>
      <c r="K426" s="472" t="s">
        <v>513</v>
      </c>
      <c r="L426" s="472" t="s">
        <v>513</v>
      </c>
      <c r="M426" s="472">
        <v>41261</v>
      </c>
      <c r="N426" s="472">
        <v>41261</v>
      </c>
      <c r="O426" s="472">
        <v>222582</v>
      </c>
      <c r="P426" s="472">
        <v>116223</v>
      </c>
      <c r="Q426" s="472">
        <v>22200</v>
      </c>
      <c r="R426" s="472" t="s">
        <v>513</v>
      </c>
      <c r="S426" s="472">
        <v>35964</v>
      </c>
      <c r="T426" s="472" t="s">
        <v>513</v>
      </c>
      <c r="U426" s="472" t="s">
        <v>513</v>
      </c>
      <c r="V426" s="472">
        <v>58059</v>
      </c>
      <c r="W426" s="477" t="s">
        <v>86</v>
      </c>
    </row>
    <row r="427" spans="1:23" s="472" customFormat="1" ht="9.75" customHeight="1" x14ac:dyDescent="0.2">
      <c r="A427" s="859" t="s">
        <v>596</v>
      </c>
      <c r="B427" s="472" t="s">
        <v>513</v>
      </c>
      <c r="C427" s="472" t="s">
        <v>513</v>
      </c>
      <c r="D427" s="472" t="s">
        <v>513</v>
      </c>
      <c r="E427" s="472" t="s">
        <v>513</v>
      </c>
      <c r="F427" s="472">
        <v>515156</v>
      </c>
      <c r="G427" s="472">
        <v>86064</v>
      </c>
      <c r="H427" s="472">
        <v>429092</v>
      </c>
      <c r="I427" s="472" t="s">
        <v>513</v>
      </c>
      <c r="J427" s="472" t="s">
        <v>513</v>
      </c>
      <c r="K427" s="472" t="s">
        <v>513</v>
      </c>
      <c r="L427" s="472" t="s">
        <v>513</v>
      </c>
      <c r="M427" s="472">
        <v>46094</v>
      </c>
      <c r="N427" s="472">
        <v>46094</v>
      </c>
      <c r="O427" s="472">
        <v>164965</v>
      </c>
      <c r="P427" s="472">
        <v>34193</v>
      </c>
      <c r="Q427" s="472" t="s">
        <v>513</v>
      </c>
      <c r="R427" s="472" t="s">
        <v>513</v>
      </c>
      <c r="S427" s="472">
        <v>34193</v>
      </c>
      <c r="T427" s="472" t="s">
        <v>513</v>
      </c>
      <c r="U427" s="472" t="s">
        <v>513</v>
      </c>
      <c r="V427" s="472" t="s">
        <v>513</v>
      </c>
      <c r="W427" s="477" t="s">
        <v>87</v>
      </c>
    </row>
    <row r="428" spans="1:23" s="472" customFormat="1" ht="9.75" customHeight="1" x14ac:dyDescent="0.2">
      <c r="A428" s="859" t="s">
        <v>822</v>
      </c>
      <c r="B428" s="472" t="s">
        <v>513</v>
      </c>
      <c r="C428" s="472" t="s">
        <v>513</v>
      </c>
      <c r="D428" s="472" t="s">
        <v>513</v>
      </c>
      <c r="E428" s="472" t="s">
        <v>513</v>
      </c>
      <c r="F428" s="472">
        <v>858557</v>
      </c>
      <c r="G428" s="472">
        <v>90120</v>
      </c>
      <c r="H428" s="472">
        <v>768437</v>
      </c>
      <c r="I428" s="472" t="s">
        <v>513</v>
      </c>
      <c r="J428" s="472" t="s">
        <v>513</v>
      </c>
      <c r="K428" s="472" t="s">
        <v>513</v>
      </c>
      <c r="L428" s="472" t="s">
        <v>513</v>
      </c>
      <c r="M428" s="472">
        <v>29129</v>
      </c>
      <c r="N428" s="472">
        <v>29129</v>
      </c>
      <c r="O428" s="472">
        <v>185112</v>
      </c>
      <c r="P428" s="472">
        <v>79918</v>
      </c>
      <c r="Q428" s="472" t="s">
        <v>513</v>
      </c>
      <c r="R428" s="472" t="s">
        <v>513</v>
      </c>
      <c r="S428" s="472">
        <v>56983</v>
      </c>
      <c r="T428" s="472">
        <v>22935</v>
      </c>
      <c r="U428" s="472" t="s">
        <v>513</v>
      </c>
      <c r="V428" s="472" t="s">
        <v>513</v>
      </c>
      <c r="W428" s="477" t="s">
        <v>823</v>
      </c>
    </row>
    <row r="429" spans="1:23" s="472" customFormat="1" ht="9.75" customHeight="1" x14ac:dyDescent="0.2">
      <c r="A429" s="859" t="s">
        <v>588</v>
      </c>
      <c r="B429" s="472" t="s">
        <v>513</v>
      </c>
      <c r="C429" s="472" t="s">
        <v>513</v>
      </c>
      <c r="D429" s="472" t="s">
        <v>513</v>
      </c>
      <c r="E429" s="472" t="s">
        <v>513</v>
      </c>
      <c r="F429" s="472">
        <v>934473</v>
      </c>
      <c r="G429" s="472">
        <v>151310</v>
      </c>
      <c r="H429" s="472">
        <v>783163</v>
      </c>
      <c r="I429" s="472" t="s">
        <v>513</v>
      </c>
      <c r="J429" s="472" t="s">
        <v>513</v>
      </c>
      <c r="K429" s="472" t="s">
        <v>513</v>
      </c>
      <c r="L429" s="472" t="s">
        <v>513</v>
      </c>
      <c r="M429" s="472">
        <v>27456</v>
      </c>
      <c r="N429" s="472">
        <v>27456</v>
      </c>
      <c r="O429" s="472">
        <v>126731</v>
      </c>
      <c r="P429" s="472">
        <v>58927</v>
      </c>
      <c r="Q429" s="472">
        <v>22700</v>
      </c>
      <c r="R429" s="472" t="s">
        <v>513</v>
      </c>
      <c r="S429" s="472" t="s">
        <v>513</v>
      </c>
      <c r="T429" s="472">
        <v>36227</v>
      </c>
      <c r="U429" s="472" t="s">
        <v>513</v>
      </c>
      <c r="V429" s="472" t="s">
        <v>513</v>
      </c>
      <c r="W429" s="477" t="s">
        <v>82</v>
      </c>
    </row>
    <row r="430" spans="1:23" s="472" customFormat="1" ht="9.75" customHeight="1" x14ac:dyDescent="0.2">
      <c r="A430" s="860" t="s">
        <v>599</v>
      </c>
      <c r="B430" s="476" t="s">
        <v>513</v>
      </c>
      <c r="C430" s="475" t="s">
        <v>513</v>
      </c>
      <c r="D430" s="475" t="s">
        <v>513</v>
      </c>
      <c r="E430" s="475" t="s">
        <v>513</v>
      </c>
      <c r="F430" s="475">
        <v>737793</v>
      </c>
      <c r="G430" s="475">
        <v>92554</v>
      </c>
      <c r="H430" s="475">
        <v>645239</v>
      </c>
      <c r="I430" s="475" t="s">
        <v>513</v>
      </c>
      <c r="J430" s="475" t="s">
        <v>513</v>
      </c>
      <c r="K430" s="475" t="s">
        <v>513</v>
      </c>
      <c r="L430" s="475" t="s">
        <v>513</v>
      </c>
      <c r="M430" s="475">
        <v>31808</v>
      </c>
      <c r="N430" s="475">
        <v>31808</v>
      </c>
      <c r="O430" s="475">
        <v>86951</v>
      </c>
      <c r="P430" s="475">
        <v>46411</v>
      </c>
      <c r="Q430" s="475" t="s">
        <v>513</v>
      </c>
      <c r="R430" s="475" t="s">
        <v>513</v>
      </c>
      <c r="S430" s="475" t="s">
        <v>513</v>
      </c>
      <c r="T430" s="475">
        <v>46411</v>
      </c>
      <c r="U430" s="475" t="s">
        <v>513</v>
      </c>
      <c r="V430" s="475" t="s">
        <v>513</v>
      </c>
      <c r="W430" s="473" t="s">
        <v>83</v>
      </c>
    </row>
    <row r="431" spans="1:23" ht="12" customHeight="1" x14ac:dyDescent="0.25"/>
    <row r="432" spans="1:23" ht="12" customHeight="1" x14ac:dyDescent="0.25"/>
    <row r="433" spans="1:23" ht="12" customHeight="1" x14ac:dyDescent="0.2">
      <c r="K433" s="487" t="s">
        <v>102</v>
      </c>
      <c r="V433" s="490" t="s">
        <v>703</v>
      </c>
    </row>
    <row r="434" spans="1:23" s="483" customFormat="1" ht="21" customHeight="1" x14ac:dyDescent="0.25">
      <c r="A434" s="1084" t="s">
        <v>205</v>
      </c>
      <c r="B434" s="486" t="s">
        <v>319</v>
      </c>
      <c r="C434" s="485"/>
      <c r="D434" s="485"/>
      <c r="E434" s="485"/>
      <c r="F434" s="485"/>
      <c r="G434" s="485"/>
      <c r="H434" s="485"/>
      <c r="I434" s="878"/>
      <c r="J434" s="879" t="s">
        <v>318</v>
      </c>
      <c r="K434" s="485"/>
      <c r="L434" s="485"/>
      <c r="M434" s="485"/>
      <c r="N434" s="485"/>
      <c r="O434" s="485"/>
      <c r="P434" s="485"/>
      <c r="Q434" s="485"/>
      <c r="R434" s="485"/>
      <c r="S434" s="485"/>
      <c r="T434" s="485"/>
      <c r="U434" s="485"/>
      <c r="V434" s="485"/>
      <c r="W434" s="1087" t="s">
        <v>88</v>
      </c>
    </row>
    <row r="435" spans="1:23" s="483" customFormat="1" ht="21" customHeight="1" x14ac:dyDescent="0.25">
      <c r="A435" s="1085"/>
      <c r="B435" s="879" t="s">
        <v>308</v>
      </c>
      <c r="C435" s="878"/>
      <c r="D435" s="879" t="s">
        <v>307</v>
      </c>
      <c r="E435" s="878"/>
      <c r="F435" s="879" t="s">
        <v>290</v>
      </c>
      <c r="G435" s="878"/>
      <c r="H435" s="879" t="s">
        <v>289</v>
      </c>
      <c r="I435" s="878"/>
      <c r="J435" s="1090" t="s">
        <v>317</v>
      </c>
      <c r="K435" s="879" t="s">
        <v>316</v>
      </c>
      <c r="L435" s="485"/>
      <c r="M435" s="485"/>
      <c r="N435" s="485"/>
      <c r="O435" s="485"/>
      <c r="P435" s="485"/>
      <c r="Q435" s="485"/>
      <c r="R435" s="485"/>
      <c r="S435" s="485"/>
      <c r="T435" s="878"/>
      <c r="U435" s="879" t="s">
        <v>308</v>
      </c>
      <c r="V435" s="485"/>
      <c r="W435" s="1088"/>
    </row>
    <row r="436" spans="1:23" s="483" customFormat="1" ht="52.5" customHeight="1" x14ac:dyDescent="0.25">
      <c r="A436" s="1086"/>
      <c r="B436" s="881" t="s">
        <v>111</v>
      </c>
      <c r="C436" s="484" t="s">
        <v>298</v>
      </c>
      <c r="D436" s="881" t="s">
        <v>113</v>
      </c>
      <c r="E436" s="484" t="s">
        <v>293</v>
      </c>
      <c r="F436" s="881" t="s">
        <v>26</v>
      </c>
      <c r="G436" s="484" t="s">
        <v>283</v>
      </c>
      <c r="H436" s="881" t="s">
        <v>58</v>
      </c>
      <c r="I436" s="484" t="s">
        <v>282</v>
      </c>
      <c r="J436" s="1091"/>
      <c r="K436" s="881" t="s">
        <v>706</v>
      </c>
      <c r="L436" s="484" t="s">
        <v>305</v>
      </c>
      <c r="M436" s="484" t="s">
        <v>335</v>
      </c>
      <c r="N436" s="484" t="s">
        <v>304</v>
      </c>
      <c r="O436" s="484" t="s">
        <v>303</v>
      </c>
      <c r="P436" s="484" t="s">
        <v>302</v>
      </c>
      <c r="Q436" s="484" t="s">
        <v>301</v>
      </c>
      <c r="R436" s="484" t="s">
        <v>300</v>
      </c>
      <c r="S436" s="484" t="s">
        <v>299</v>
      </c>
      <c r="T436" s="489" t="s">
        <v>1171</v>
      </c>
      <c r="U436" s="881" t="s">
        <v>111</v>
      </c>
      <c r="V436" s="488" t="s">
        <v>298</v>
      </c>
      <c r="W436" s="1089"/>
    </row>
    <row r="437" spans="1:23" s="472" customFormat="1" ht="9.75" customHeight="1" x14ac:dyDescent="0.2">
      <c r="A437" s="858" t="s">
        <v>811</v>
      </c>
      <c r="B437" s="482">
        <v>12040</v>
      </c>
      <c r="C437" s="481">
        <v>12040</v>
      </c>
      <c r="D437" s="481">
        <v>84796</v>
      </c>
      <c r="E437" s="481">
        <v>84796</v>
      </c>
      <c r="F437" s="481">
        <v>12592</v>
      </c>
      <c r="G437" s="481">
        <v>12592</v>
      </c>
      <c r="H437" s="481">
        <v>296113</v>
      </c>
      <c r="I437" s="481">
        <v>296113</v>
      </c>
      <c r="J437" s="481">
        <v>79210091</v>
      </c>
      <c r="K437" s="481">
        <v>43870087</v>
      </c>
      <c r="L437" s="481">
        <v>66920</v>
      </c>
      <c r="M437" s="481" t="s">
        <v>513</v>
      </c>
      <c r="N437" s="481">
        <v>55459</v>
      </c>
      <c r="O437" s="481">
        <v>14731502</v>
      </c>
      <c r="P437" s="481">
        <v>4074775</v>
      </c>
      <c r="Q437" s="481">
        <v>5364019</v>
      </c>
      <c r="R437" s="481">
        <v>12185364</v>
      </c>
      <c r="S437" s="481">
        <v>2404747</v>
      </c>
      <c r="T437" s="481">
        <v>4987301</v>
      </c>
      <c r="U437" s="481">
        <v>7380455</v>
      </c>
      <c r="V437" s="481" t="s">
        <v>513</v>
      </c>
      <c r="W437" s="479" t="s">
        <v>208</v>
      </c>
    </row>
    <row r="438" spans="1:23" s="472" customFormat="1" ht="9.75" customHeight="1" x14ac:dyDescent="0.2">
      <c r="A438" s="859" t="s">
        <v>581</v>
      </c>
      <c r="B438" s="472" t="s">
        <v>513</v>
      </c>
      <c r="C438" s="472" t="s">
        <v>513</v>
      </c>
      <c r="D438" s="472">
        <v>236510</v>
      </c>
      <c r="E438" s="472">
        <v>236510</v>
      </c>
      <c r="F438" s="472" t="s">
        <v>513</v>
      </c>
      <c r="G438" s="472" t="s">
        <v>513</v>
      </c>
      <c r="H438" s="472">
        <v>119139</v>
      </c>
      <c r="I438" s="472">
        <v>119139</v>
      </c>
      <c r="J438" s="472">
        <v>79594758</v>
      </c>
      <c r="K438" s="472">
        <v>41329821</v>
      </c>
      <c r="L438" s="472">
        <v>56724</v>
      </c>
      <c r="M438" s="472" t="s">
        <v>513</v>
      </c>
      <c r="N438" s="472">
        <v>61948</v>
      </c>
      <c r="O438" s="472">
        <v>14489782</v>
      </c>
      <c r="P438" s="472">
        <v>3667628</v>
      </c>
      <c r="Q438" s="472">
        <v>5806121</v>
      </c>
      <c r="R438" s="472">
        <v>9915483</v>
      </c>
      <c r="S438" s="472">
        <v>2649165</v>
      </c>
      <c r="T438" s="472">
        <v>4682970</v>
      </c>
      <c r="U438" s="472">
        <v>6714504</v>
      </c>
      <c r="V438" s="472" t="s">
        <v>513</v>
      </c>
      <c r="W438" s="477" t="s">
        <v>492</v>
      </c>
    </row>
    <row r="439" spans="1:23" s="472" customFormat="1" ht="9.75" customHeight="1" x14ac:dyDescent="0.2">
      <c r="A439" s="859" t="s">
        <v>602</v>
      </c>
      <c r="B439" s="472" t="s">
        <v>513</v>
      </c>
      <c r="C439" s="472" t="s">
        <v>513</v>
      </c>
      <c r="D439" s="472">
        <v>335371</v>
      </c>
      <c r="E439" s="472">
        <v>335371</v>
      </c>
      <c r="F439" s="472" t="s">
        <v>513</v>
      </c>
      <c r="G439" s="472" t="s">
        <v>513</v>
      </c>
      <c r="H439" s="472">
        <v>202921</v>
      </c>
      <c r="I439" s="472">
        <v>202921</v>
      </c>
      <c r="J439" s="472">
        <v>77892517</v>
      </c>
      <c r="K439" s="472">
        <v>38239743</v>
      </c>
      <c r="L439" s="472" t="s">
        <v>513</v>
      </c>
      <c r="M439" s="472" t="s">
        <v>513</v>
      </c>
      <c r="N439" s="472">
        <v>90805</v>
      </c>
      <c r="O439" s="472">
        <v>11019206</v>
      </c>
      <c r="P439" s="472">
        <v>4181432</v>
      </c>
      <c r="Q439" s="472">
        <v>4651414</v>
      </c>
      <c r="R439" s="472">
        <v>10244398</v>
      </c>
      <c r="S439" s="472">
        <v>3075810</v>
      </c>
      <c r="T439" s="472">
        <v>4976678</v>
      </c>
      <c r="U439" s="472">
        <v>6418747</v>
      </c>
      <c r="V439" s="472">
        <v>63160</v>
      </c>
      <c r="W439" s="477" t="s">
        <v>518</v>
      </c>
    </row>
    <row r="440" spans="1:23" s="472" customFormat="1" ht="9.75" customHeight="1" x14ac:dyDescent="0.2">
      <c r="A440" s="859" t="s">
        <v>582</v>
      </c>
      <c r="B440" s="472" t="s">
        <v>513</v>
      </c>
      <c r="C440" s="472" t="s">
        <v>513</v>
      </c>
      <c r="D440" s="472">
        <v>651433</v>
      </c>
      <c r="E440" s="472">
        <v>651433</v>
      </c>
      <c r="F440" s="472" t="s">
        <v>513</v>
      </c>
      <c r="G440" s="472" t="s">
        <v>513</v>
      </c>
      <c r="H440" s="472">
        <v>359169</v>
      </c>
      <c r="I440" s="472">
        <v>359169</v>
      </c>
      <c r="J440" s="472">
        <v>72221502</v>
      </c>
      <c r="K440" s="472">
        <v>31189095</v>
      </c>
      <c r="L440" s="472" t="s">
        <v>513</v>
      </c>
      <c r="M440" s="472" t="s">
        <v>513</v>
      </c>
      <c r="N440" s="472" t="s">
        <v>513</v>
      </c>
      <c r="O440" s="472">
        <v>8799251</v>
      </c>
      <c r="P440" s="472">
        <v>4128273</v>
      </c>
      <c r="Q440" s="472">
        <v>3789044</v>
      </c>
      <c r="R440" s="472">
        <v>9606633</v>
      </c>
      <c r="S440" s="472">
        <v>2624931</v>
      </c>
      <c r="T440" s="472">
        <v>2240963</v>
      </c>
      <c r="U440" s="472">
        <v>5775107</v>
      </c>
      <c r="V440" s="472" t="s">
        <v>513</v>
      </c>
      <c r="W440" s="477" t="s">
        <v>583</v>
      </c>
    </row>
    <row r="441" spans="1:23" s="472" customFormat="1" ht="9.75" customHeight="1" x14ac:dyDescent="0.2">
      <c r="A441" s="859" t="s">
        <v>813</v>
      </c>
      <c r="B441" s="472" t="s">
        <v>513</v>
      </c>
      <c r="C441" s="472" t="s">
        <v>513</v>
      </c>
      <c r="D441" s="472">
        <v>621368</v>
      </c>
      <c r="E441" s="472">
        <v>621368</v>
      </c>
      <c r="F441" s="472" t="s">
        <v>513</v>
      </c>
      <c r="G441" s="472" t="s">
        <v>513</v>
      </c>
      <c r="H441" s="472">
        <v>370605</v>
      </c>
      <c r="I441" s="472">
        <v>370605</v>
      </c>
      <c r="J441" s="472">
        <v>67858212</v>
      </c>
      <c r="K441" s="472">
        <v>27747559</v>
      </c>
      <c r="L441" s="472" t="s">
        <v>513</v>
      </c>
      <c r="M441" s="472" t="s">
        <v>513</v>
      </c>
      <c r="N441" s="472" t="s">
        <v>513</v>
      </c>
      <c r="O441" s="472">
        <v>9778243</v>
      </c>
      <c r="P441" s="472">
        <v>3535173</v>
      </c>
      <c r="Q441" s="472">
        <v>2092318</v>
      </c>
      <c r="R441" s="472">
        <v>8932029</v>
      </c>
      <c r="S441" s="472">
        <v>2444076</v>
      </c>
      <c r="T441" s="472">
        <v>965720</v>
      </c>
      <c r="U441" s="472">
        <v>5411839</v>
      </c>
      <c r="V441" s="472" t="s">
        <v>513</v>
      </c>
      <c r="W441" s="477" t="s">
        <v>814</v>
      </c>
    </row>
    <row r="442" spans="1:23" s="472" customFormat="1" ht="6.75" customHeight="1" x14ac:dyDescent="0.2">
      <c r="A442" s="859"/>
      <c r="W442" s="477"/>
    </row>
    <row r="443" spans="1:23" s="472" customFormat="1" ht="9.75" customHeight="1" x14ac:dyDescent="0.2">
      <c r="A443" s="859" t="s">
        <v>815</v>
      </c>
      <c r="B443" s="472" t="s">
        <v>513</v>
      </c>
      <c r="C443" s="472" t="s">
        <v>513</v>
      </c>
      <c r="D443" s="472">
        <v>719691</v>
      </c>
      <c r="E443" s="472">
        <v>719691</v>
      </c>
      <c r="F443" s="472" t="s">
        <v>513</v>
      </c>
      <c r="G443" s="472" t="s">
        <v>513</v>
      </c>
      <c r="H443" s="472">
        <v>303134</v>
      </c>
      <c r="I443" s="472">
        <v>303134</v>
      </c>
      <c r="J443" s="472">
        <v>71128706</v>
      </c>
      <c r="K443" s="472">
        <v>30162241</v>
      </c>
      <c r="L443" s="472" t="s">
        <v>513</v>
      </c>
      <c r="M443" s="472" t="s">
        <v>513</v>
      </c>
      <c r="N443" s="472" t="s">
        <v>513</v>
      </c>
      <c r="O443" s="472">
        <v>9278431</v>
      </c>
      <c r="P443" s="472">
        <v>3984896</v>
      </c>
      <c r="Q443" s="472">
        <v>3179106</v>
      </c>
      <c r="R443" s="472">
        <v>9584309</v>
      </c>
      <c r="S443" s="472">
        <v>2619485</v>
      </c>
      <c r="T443" s="472">
        <v>1516014</v>
      </c>
      <c r="U443" s="472">
        <v>5618239</v>
      </c>
      <c r="V443" s="472" t="s">
        <v>513</v>
      </c>
      <c r="W443" s="477" t="s">
        <v>584</v>
      </c>
    </row>
    <row r="444" spans="1:23" s="472" customFormat="1" ht="9.75" customHeight="1" x14ac:dyDescent="0.2">
      <c r="A444" s="859" t="s">
        <v>813</v>
      </c>
      <c r="B444" s="472" t="s">
        <v>513</v>
      </c>
      <c r="C444" s="472" t="s">
        <v>513</v>
      </c>
      <c r="D444" s="472">
        <v>635550</v>
      </c>
      <c r="E444" s="472">
        <v>635550</v>
      </c>
      <c r="F444" s="472" t="s">
        <v>513</v>
      </c>
      <c r="G444" s="472" t="s">
        <v>513</v>
      </c>
      <c r="H444" s="472">
        <v>355478</v>
      </c>
      <c r="I444" s="472">
        <v>355478</v>
      </c>
      <c r="J444" s="472">
        <v>68577881</v>
      </c>
      <c r="K444" s="472">
        <v>27563500</v>
      </c>
      <c r="L444" s="472" t="s">
        <v>513</v>
      </c>
      <c r="M444" s="472">
        <v>60648</v>
      </c>
      <c r="N444" s="472" t="s">
        <v>513</v>
      </c>
      <c r="O444" s="472">
        <v>9476442</v>
      </c>
      <c r="P444" s="472">
        <v>3660251</v>
      </c>
      <c r="Q444" s="472">
        <v>2000705</v>
      </c>
      <c r="R444" s="472">
        <v>9015278</v>
      </c>
      <c r="S444" s="472">
        <v>2385359</v>
      </c>
      <c r="T444" s="472">
        <v>964817</v>
      </c>
      <c r="U444" s="472">
        <v>5341406</v>
      </c>
      <c r="V444" s="472" t="s">
        <v>513</v>
      </c>
      <c r="W444" s="477" t="s">
        <v>816</v>
      </c>
    </row>
    <row r="445" spans="1:23" s="472" customFormat="1" ht="6.75" customHeight="1" x14ac:dyDescent="0.2">
      <c r="A445" s="859"/>
      <c r="W445" s="477"/>
    </row>
    <row r="446" spans="1:23" s="472" customFormat="1" ht="9.75" customHeight="1" x14ac:dyDescent="0.2">
      <c r="A446" s="859" t="s">
        <v>817</v>
      </c>
      <c r="B446" s="472" t="s">
        <v>513</v>
      </c>
      <c r="C446" s="472" t="s">
        <v>513</v>
      </c>
      <c r="D446" s="472">
        <v>142551</v>
      </c>
      <c r="E446" s="472">
        <v>142551</v>
      </c>
      <c r="F446" s="472" t="s">
        <v>513</v>
      </c>
      <c r="G446" s="472" t="s">
        <v>513</v>
      </c>
      <c r="H446" s="472">
        <v>71932</v>
      </c>
      <c r="I446" s="472">
        <v>71932</v>
      </c>
      <c r="J446" s="472">
        <v>19893139</v>
      </c>
      <c r="K446" s="472">
        <v>8876544</v>
      </c>
      <c r="L446" s="472" t="s">
        <v>513</v>
      </c>
      <c r="M446" s="472" t="s">
        <v>513</v>
      </c>
      <c r="N446" s="472" t="s">
        <v>513</v>
      </c>
      <c r="O446" s="472">
        <v>3166717</v>
      </c>
      <c r="P446" s="472">
        <v>1168627</v>
      </c>
      <c r="Q446" s="472">
        <v>756903</v>
      </c>
      <c r="R446" s="472">
        <v>2797156</v>
      </c>
      <c r="S446" s="472">
        <v>500528</v>
      </c>
      <c r="T446" s="472">
        <v>486613</v>
      </c>
      <c r="U446" s="472">
        <v>1546602</v>
      </c>
      <c r="V446" s="472" t="s">
        <v>513</v>
      </c>
      <c r="W446" s="477" t="s">
        <v>587</v>
      </c>
    </row>
    <row r="447" spans="1:23" s="472" customFormat="1" ht="9.75" customHeight="1" x14ac:dyDescent="0.2">
      <c r="A447" s="859" t="s">
        <v>585</v>
      </c>
      <c r="B447" s="472" t="s">
        <v>513</v>
      </c>
      <c r="C447" s="472" t="s">
        <v>513</v>
      </c>
      <c r="D447" s="472">
        <v>195687</v>
      </c>
      <c r="E447" s="472">
        <v>195687</v>
      </c>
      <c r="F447" s="472" t="s">
        <v>513</v>
      </c>
      <c r="G447" s="472" t="s">
        <v>513</v>
      </c>
      <c r="H447" s="472">
        <v>94459</v>
      </c>
      <c r="I447" s="472">
        <v>94459</v>
      </c>
      <c r="J447" s="472">
        <v>13681823</v>
      </c>
      <c r="K447" s="472">
        <v>5314296</v>
      </c>
      <c r="L447" s="472" t="s">
        <v>513</v>
      </c>
      <c r="M447" s="472" t="s">
        <v>513</v>
      </c>
      <c r="N447" s="472" t="s">
        <v>513</v>
      </c>
      <c r="O447" s="472">
        <v>1916508</v>
      </c>
      <c r="P447" s="472">
        <v>789279</v>
      </c>
      <c r="Q447" s="472">
        <v>288867</v>
      </c>
      <c r="R447" s="472">
        <v>1393975</v>
      </c>
      <c r="S447" s="472">
        <v>681555</v>
      </c>
      <c r="T447" s="472">
        <v>244112</v>
      </c>
      <c r="U447" s="472">
        <v>811171</v>
      </c>
      <c r="V447" s="472" t="s">
        <v>513</v>
      </c>
      <c r="W447" s="477" t="s">
        <v>94</v>
      </c>
    </row>
    <row r="448" spans="1:23" s="472" customFormat="1" ht="9.75" customHeight="1" x14ac:dyDescent="0.2">
      <c r="A448" s="859" t="s">
        <v>818</v>
      </c>
      <c r="B448" s="472" t="s">
        <v>513</v>
      </c>
      <c r="C448" s="472" t="s">
        <v>513</v>
      </c>
      <c r="D448" s="472">
        <v>105242</v>
      </c>
      <c r="E448" s="472">
        <v>105242</v>
      </c>
      <c r="F448" s="472" t="s">
        <v>513</v>
      </c>
      <c r="G448" s="472" t="s">
        <v>513</v>
      </c>
      <c r="H448" s="472">
        <v>94138</v>
      </c>
      <c r="I448" s="472">
        <v>94138</v>
      </c>
      <c r="J448" s="472">
        <v>16591186</v>
      </c>
      <c r="K448" s="472">
        <v>6508934</v>
      </c>
      <c r="L448" s="472" t="s">
        <v>513</v>
      </c>
      <c r="M448" s="472" t="s">
        <v>513</v>
      </c>
      <c r="N448" s="472" t="s">
        <v>513</v>
      </c>
      <c r="O448" s="472">
        <v>2278595</v>
      </c>
      <c r="P448" s="472">
        <v>703523</v>
      </c>
      <c r="Q448" s="472">
        <v>578938</v>
      </c>
      <c r="R448" s="472">
        <v>2149400</v>
      </c>
      <c r="S448" s="472">
        <v>683403</v>
      </c>
      <c r="T448" s="472">
        <v>115075</v>
      </c>
      <c r="U448" s="472">
        <v>1468222</v>
      </c>
      <c r="V448" s="472" t="s">
        <v>513</v>
      </c>
      <c r="W448" s="477" t="s">
        <v>95</v>
      </c>
    </row>
    <row r="449" spans="1:23" s="472" customFormat="1" ht="9.75" customHeight="1" x14ac:dyDescent="0.2">
      <c r="A449" s="859" t="s">
        <v>586</v>
      </c>
      <c r="B449" s="472" t="s">
        <v>513</v>
      </c>
      <c r="C449" s="472" t="s">
        <v>513</v>
      </c>
      <c r="D449" s="472">
        <v>177888</v>
      </c>
      <c r="E449" s="472">
        <v>177888</v>
      </c>
      <c r="F449" s="472" t="s">
        <v>513</v>
      </c>
      <c r="G449" s="472" t="s">
        <v>513</v>
      </c>
      <c r="H449" s="472">
        <v>110076</v>
      </c>
      <c r="I449" s="472">
        <v>110076</v>
      </c>
      <c r="J449" s="472">
        <v>17692064</v>
      </c>
      <c r="K449" s="472">
        <v>7047785</v>
      </c>
      <c r="L449" s="472" t="s">
        <v>513</v>
      </c>
      <c r="M449" s="472" t="s">
        <v>513</v>
      </c>
      <c r="N449" s="472" t="s">
        <v>513</v>
      </c>
      <c r="O449" s="472">
        <v>2416423</v>
      </c>
      <c r="P449" s="472">
        <v>873744</v>
      </c>
      <c r="Q449" s="472">
        <v>467610</v>
      </c>
      <c r="R449" s="472">
        <v>2591498</v>
      </c>
      <c r="S449" s="472">
        <v>578590</v>
      </c>
      <c r="T449" s="472">
        <v>119920</v>
      </c>
      <c r="U449" s="472">
        <v>1585844</v>
      </c>
      <c r="V449" s="472" t="s">
        <v>513</v>
      </c>
      <c r="W449" s="477" t="s">
        <v>96</v>
      </c>
    </row>
    <row r="450" spans="1:23" s="472" customFormat="1" ht="9.75" customHeight="1" x14ac:dyDescent="0.2">
      <c r="A450" s="859" t="s">
        <v>819</v>
      </c>
      <c r="B450" s="472" t="s">
        <v>513</v>
      </c>
      <c r="C450" s="472" t="s">
        <v>513</v>
      </c>
      <c r="D450" s="472">
        <v>156733</v>
      </c>
      <c r="E450" s="472">
        <v>156733</v>
      </c>
      <c r="F450" s="472" t="s">
        <v>513</v>
      </c>
      <c r="G450" s="472" t="s">
        <v>513</v>
      </c>
      <c r="H450" s="472">
        <v>56805</v>
      </c>
      <c r="I450" s="472">
        <v>56805</v>
      </c>
      <c r="J450" s="472">
        <v>20612808</v>
      </c>
      <c r="K450" s="472">
        <v>8692485</v>
      </c>
      <c r="L450" s="472" t="s">
        <v>513</v>
      </c>
      <c r="M450" s="472">
        <v>60648</v>
      </c>
      <c r="N450" s="472" t="s">
        <v>513</v>
      </c>
      <c r="O450" s="472">
        <v>2864916</v>
      </c>
      <c r="P450" s="472">
        <v>1293705</v>
      </c>
      <c r="Q450" s="472">
        <v>665290</v>
      </c>
      <c r="R450" s="472">
        <v>2880405</v>
      </c>
      <c r="S450" s="472">
        <v>441811</v>
      </c>
      <c r="T450" s="472">
        <v>485710</v>
      </c>
      <c r="U450" s="472">
        <v>1476169</v>
      </c>
      <c r="V450" s="472" t="s">
        <v>513</v>
      </c>
      <c r="W450" s="477" t="s">
        <v>820</v>
      </c>
    </row>
    <row r="451" spans="1:23" s="472" customFormat="1" ht="6.75" customHeight="1" x14ac:dyDescent="0.2">
      <c r="A451" s="859"/>
      <c r="W451" s="477"/>
    </row>
    <row r="452" spans="1:23" s="472" customFormat="1" ht="9.75" customHeight="1" x14ac:dyDescent="0.2">
      <c r="A452" s="859" t="s">
        <v>597</v>
      </c>
      <c r="B452" s="472" t="s">
        <v>513</v>
      </c>
      <c r="C452" s="472" t="s">
        <v>513</v>
      </c>
      <c r="D452" s="472">
        <v>56621</v>
      </c>
      <c r="E452" s="472">
        <v>56621</v>
      </c>
      <c r="F452" s="472" t="s">
        <v>513</v>
      </c>
      <c r="G452" s="472" t="s">
        <v>513</v>
      </c>
      <c r="H452" s="472">
        <v>19002</v>
      </c>
      <c r="I452" s="472">
        <v>19002</v>
      </c>
      <c r="J452" s="472">
        <v>7015347</v>
      </c>
      <c r="K452" s="472">
        <v>3485539</v>
      </c>
      <c r="L452" s="472" t="s">
        <v>513</v>
      </c>
      <c r="M452" s="472" t="s">
        <v>513</v>
      </c>
      <c r="N452" s="472" t="s">
        <v>513</v>
      </c>
      <c r="O452" s="472">
        <v>1286225</v>
      </c>
      <c r="P452" s="472">
        <v>458503</v>
      </c>
      <c r="Q452" s="472">
        <v>300811</v>
      </c>
      <c r="R452" s="472">
        <v>1131994</v>
      </c>
      <c r="S452" s="472">
        <v>129624</v>
      </c>
      <c r="T452" s="472">
        <v>178382</v>
      </c>
      <c r="U452" s="472">
        <v>451520</v>
      </c>
      <c r="V452" s="472" t="s">
        <v>513</v>
      </c>
      <c r="W452" s="477" t="s">
        <v>598</v>
      </c>
    </row>
    <row r="453" spans="1:23" s="472" customFormat="1" ht="9.75" customHeight="1" x14ac:dyDescent="0.2">
      <c r="A453" s="859" t="s">
        <v>588</v>
      </c>
      <c r="B453" s="472" t="s">
        <v>513</v>
      </c>
      <c r="C453" s="472" t="s">
        <v>513</v>
      </c>
      <c r="D453" s="472">
        <v>62311</v>
      </c>
      <c r="E453" s="472">
        <v>62311</v>
      </c>
      <c r="F453" s="472" t="s">
        <v>513</v>
      </c>
      <c r="G453" s="472" t="s">
        <v>513</v>
      </c>
      <c r="H453" s="472">
        <v>18922</v>
      </c>
      <c r="I453" s="472">
        <v>18922</v>
      </c>
      <c r="J453" s="472">
        <v>6525921</v>
      </c>
      <c r="K453" s="472">
        <v>2990958</v>
      </c>
      <c r="L453" s="472" t="s">
        <v>513</v>
      </c>
      <c r="M453" s="472" t="s">
        <v>513</v>
      </c>
      <c r="N453" s="472" t="s">
        <v>513</v>
      </c>
      <c r="O453" s="472">
        <v>903756</v>
      </c>
      <c r="P453" s="472">
        <v>453414</v>
      </c>
      <c r="Q453" s="472">
        <v>226918</v>
      </c>
      <c r="R453" s="472">
        <v>969457</v>
      </c>
      <c r="S453" s="472">
        <v>251590</v>
      </c>
      <c r="T453" s="472">
        <v>185823</v>
      </c>
      <c r="U453" s="472">
        <v>580817</v>
      </c>
      <c r="V453" s="472" t="s">
        <v>513</v>
      </c>
      <c r="W453" s="477" t="s">
        <v>82</v>
      </c>
    </row>
    <row r="454" spans="1:23" s="472" customFormat="1" ht="9.75" customHeight="1" x14ac:dyDescent="0.2">
      <c r="A454" s="859" t="s">
        <v>599</v>
      </c>
      <c r="B454" s="472" t="s">
        <v>513</v>
      </c>
      <c r="C454" s="472" t="s">
        <v>513</v>
      </c>
      <c r="D454" s="472">
        <v>23619</v>
      </c>
      <c r="E454" s="472">
        <v>23619</v>
      </c>
      <c r="F454" s="472" t="s">
        <v>513</v>
      </c>
      <c r="G454" s="472" t="s">
        <v>513</v>
      </c>
      <c r="H454" s="472">
        <v>34008</v>
      </c>
      <c r="I454" s="472">
        <v>34008</v>
      </c>
      <c r="J454" s="472">
        <v>6351871</v>
      </c>
      <c r="K454" s="472">
        <v>2400047</v>
      </c>
      <c r="L454" s="472" t="s">
        <v>513</v>
      </c>
      <c r="M454" s="472" t="s">
        <v>513</v>
      </c>
      <c r="N454" s="472" t="s">
        <v>513</v>
      </c>
      <c r="O454" s="472">
        <v>976736</v>
      </c>
      <c r="P454" s="472">
        <v>256710</v>
      </c>
      <c r="Q454" s="472">
        <v>229174</v>
      </c>
      <c r="R454" s="472">
        <v>695705</v>
      </c>
      <c r="S454" s="472">
        <v>119314</v>
      </c>
      <c r="T454" s="472">
        <v>122408</v>
      </c>
      <c r="U454" s="472">
        <v>514265</v>
      </c>
      <c r="V454" s="472" t="s">
        <v>513</v>
      </c>
      <c r="W454" s="477" t="s">
        <v>83</v>
      </c>
    </row>
    <row r="455" spans="1:23" s="472" customFormat="1" ht="9.75" customHeight="1" x14ac:dyDescent="0.2">
      <c r="A455" s="859" t="s">
        <v>589</v>
      </c>
      <c r="B455" s="472" t="s">
        <v>513</v>
      </c>
      <c r="C455" s="472" t="s">
        <v>513</v>
      </c>
      <c r="D455" s="472">
        <v>72064</v>
      </c>
      <c r="E455" s="472">
        <v>72064</v>
      </c>
      <c r="F455" s="472" t="s">
        <v>513</v>
      </c>
      <c r="G455" s="472" t="s">
        <v>513</v>
      </c>
      <c r="H455" s="472">
        <v>33512</v>
      </c>
      <c r="I455" s="472">
        <v>33512</v>
      </c>
      <c r="J455" s="472">
        <v>4926102</v>
      </c>
      <c r="K455" s="472">
        <v>1639910</v>
      </c>
      <c r="L455" s="472" t="s">
        <v>513</v>
      </c>
      <c r="M455" s="472" t="s">
        <v>513</v>
      </c>
      <c r="N455" s="472" t="s">
        <v>513</v>
      </c>
      <c r="O455" s="472">
        <v>649517</v>
      </c>
      <c r="P455" s="472">
        <v>268464</v>
      </c>
      <c r="Q455" s="472">
        <v>60582</v>
      </c>
      <c r="R455" s="472">
        <v>296957</v>
      </c>
      <c r="S455" s="472">
        <v>304839</v>
      </c>
      <c r="T455" s="472">
        <v>59551</v>
      </c>
      <c r="U455" s="472">
        <v>386596</v>
      </c>
      <c r="V455" s="472" t="s">
        <v>513</v>
      </c>
      <c r="W455" s="477" t="s">
        <v>84</v>
      </c>
    </row>
    <row r="456" spans="1:23" s="472" customFormat="1" ht="9.75" customHeight="1" x14ac:dyDescent="0.2">
      <c r="A456" s="859" t="s">
        <v>821</v>
      </c>
      <c r="B456" s="472" t="s">
        <v>513</v>
      </c>
      <c r="C456" s="472" t="s">
        <v>513</v>
      </c>
      <c r="D456" s="472">
        <v>84003</v>
      </c>
      <c r="E456" s="472">
        <v>84003</v>
      </c>
      <c r="F456" s="472" t="s">
        <v>513</v>
      </c>
      <c r="G456" s="472" t="s">
        <v>513</v>
      </c>
      <c r="H456" s="472">
        <v>48871</v>
      </c>
      <c r="I456" s="472">
        <v>48871</v>
      </c>
      <c r="J456" s="472">
        <v>4224784</v>
      </c>
      <c r="K456" s="472">
        <v>1502044</v>
      </c>
      <c r="L456" s="472" t="s">
        <v>513</v>
      </c>
      <c r="M456" s="472" t="s">
        <v>513</v>
      </c>
      <c r="N456" s="472" t="s">
        <v>513</v>
      </c>
      <c r="O456" s="472">
        <v>595529</v>
      </c>
      <c r="P456" s="472">
        <v>132669</v>
      </c>
      <c r="Q456" s="472">
        <v>114096</v>
      </c>
      <c r="R456" s="472">
        <v>403612</v>
      </c>
      <c r="S456" s="472">
        <v>189275</v>
      </c>
      <c r="T456" s="472">
        <v>66863</v>
      </c>
      <c r="U456" s="472">
        <v>258692</v>
      </c>
      <c r="V456" s="472" t="s">
        <v>513</v>
      </c>
      <c r="W456" s="477" t="s">
        <v>97</v>
      </c>
    </row>
    <row r="457" spans="1:23" s="472" customFormat="1" ht="9.75" customHeight="1" x14ac:dyDescent="0.2">
      <c r="A457" s="859" t="s">
        <v>590</v>
      </c>
      <c r="B457" s="472" t="s">
        <v>513</v>
      </c>
      <c r="C457" s="472" t="s">
        <v>513</v>
      </c>
      <c r="D457" s="472">
        <v>39620</v>
      </c>
      <c r="E457" s="472">
        <v>39620</v>
      </c>
      <c r="F457" s="472" t="s">
        <v>513</v>
      </c>
      <c r="G457" s="472" t="s">
        <v>513</v>
      </c>
      <c r="H457" s="472">
        <v>12076</v>
      </c>
      <c r="I457" s="472">
        <v>12076</v>
      </c>
      <c r="J457" s="472">
        <v>4530937</v>
      </c>
      <c r="K457" s="472">
        <v>2172342</v>
      </c>
      <c r="L457" s="472" t="s">
        <v>513</v>
      </c>
      <c r="M457" s="472" t="s">
        <v>513</v>
      </c>
      <c r="N457" s="472" t="s">
        <v>513</v>
      </c>
      <c r="O457" s="472">
        <v>671462</v>
      </c>
      <c r="P457" s="472">
        <v>388146</v>
      </c>
      <c r="Q457" s="472">
        <v>114189</v>
      </c>
      <c r="R457" s="472">
        <v>693406</v>
      </c>
      <c r="S457" s="472">
        <v>187441</v>
      </c>
      <c r="T457" s="472">
        <v>117698</v>
      </c>
      <c r="U457" s="472">
        <v>165883</v>
      </c>
      <c r="V457" s="472" t="s">
        <v>513</v>
      </c>
      <c r="W457" s="477" t="s">
        <v>98</v>
      </c>
    </row>
    <row r="458" spans="1:23" s="472" customFormat="1" ht="9.75" customHeight="1" x14ac:dyDescent="0.2">
      <c r="A458" s="859" t="s">
        <v>591</v>
      </c>
      <c r="B458" s="472" t="s">
        <v>513</v>
      </c>
      <c r="C458" s="472" t="s">
        <v>513</v>
      </c>
      <c r="D458" s="472">
        <v>20086</v>
      </c>
      <c r="E458" s="472">
        <v>20086</v>
      </c>
      <c r="F458" s="472" t="s">
        <v>513</v>
      </c>
      <c r="G458" s="472" t="s">
        <v>513</v>
      </c>
      <c r="H458" s="472">
        <v>11502</v>
      </c>
      <c r="I458" s="472">
        <v>11502</v>
      </c>
      <c r="J458" s="472">
        <v>5322143</v>
      </c>
      <c r="K458" s="472">
        <v>2051155</v>
      </c>
      <c r="L458" s="472" t="s">
        <v>513</v>
      </c>
      <c r="M458" s="472" t="s">
        <v>513</v>
      </c>
      <c r="N458" s="472" t="s">
        <v>513</v>
      </c>
      <c r="O458" s="472">
        <v>651801</v>
      </c>
      <c r="P458" s="472">
        <v>162973</v>
      </c>
      <c r="Q458" s="472">
        <v>232788</v>
      </c>
      <c r="R458" s="472">
        <v>760906</v>
      </c>
      <c r="S458" s="472">
        <v>183895</v>
      </c>
      <c r="T458" s="472">
        <v>58792</v>
      </c>
      <c r="U458" s="472">
        <v>326948</v>
      </c>
      <c r="V458" s="472" t="s">
        <v>513</v>
      </c>
      <c r="W458" s="477" t="s">
        <v>99</v>
      </c>
    </row>
    <row r="459" spans="1:23" s="472" customFormat="1" ht="9.75" customHeight="1" x14ac:dyDescent="0.2">
      <c r="A459" s="859" t="s">
        <v>592</v>
      </c>
      <c r="B459" s="472" t="s">
        <v>513</v>
      </c>
      <c r="C459" s="472" t="s">
        <v>513</v>
      </c>
      <c r="D459" s="472">
        <v>44245</v>
      </c>
      <c r="E459" s="472">
        <v>44245</v>
      </c>
      <c r="F459" s="472" t="s">
        <v>513</v>
      </c>
      <c r="G459" s="472" t="s">
        <v>513</v>
      </c>
      <c r="H459" s="472">
        <v>56662</v>
      </c>
      <c r="I459" s="472">
        <v>56662</v>
      </c>
      <c r="J459" s="472">
        <v>5538879</v>
      </c>
      <c r="K459" s="472">
        <v>2146399</v>
      </c>
      <c r="L459" s="472" t="s">
        <v>513</v>
      </c>
      <c r="M459" s="472" t="s">
        <v>513</v>
      </c>
      <c r="N459" s="472" t="s">
        <v>513</v>
      </c>
      <c r="O459" s="472">
        <v>912312</v>
      </c>
      <c r="P459" s="472">
        <v>239162</v>
      </c>
      <c r="Q459" s="472">
        <v>52085</v>
      </c>
      <c r="R459" s="472">
        <v>761097</v>
      </c>
      <c r="S459" s="472">
        <v>181743</v>
      </c>
      <c r="T459" s="472" t="s">
        <v>513</v>
      </c>
      <c r="U459" s="472">
        <v>522248</v>
      </c>
      <c r="V459" s="472" t="s">
        <v>513</v>
      </c>
      <c r="W459" s="477" t="s">
        <v>100</v>
      </c>
    </row>
    <row r="460" spans="1:23" s="472" customFormat="1" ht="9.75" customHeight="1" x14ac:dyDescent="0.2">
      <c r="A460" s="859" t="s">
        <v>593</v>
      </c>
      <c r="B460" s="472" t="s">
        <v>513</v>
      </c>
      <c r="C460" s="472" t="s">
        <v>513</v>
      </c>
      <c r="D460" s="472">
        <v>40911</v>
      </c>
      <c r="E460" s="472">
        <v>40911</v>
      </c>
      <c r="F460" s="472" t="s">
        <v>513</v>
      </c>
      <c r="G460" s="472" t="s">
        <v>513</v>
      </c>
      <c r="H460" s="472">
        <v>25974</v>
      </c>
      <c r="I460" s="472">
        <v>25974</v>
      </c>
      <c r="J460" s="472">
        <v>5730164</v>
      </c>
      <c r="K460" s="472">
        <v>2311380</v>
      </c>
      <c r="L460" s="472" t="s">
        <v>513</v>
      </c>
      <c r="M460" s="472" t="s">
        <v>513</v>
      </c>
      <c r="N460" s="472" t="s">
        <v>513</v>
      </c>
      <c r="O460" s="472">
        <v>714482</v>
      </c>
      <c r="P460" s="472">
        <v>301388</v>
      </c>
      <c r="Q460" s="472">
        <v>294065</v>
      </c>
      <c r="R460" s="472">
        <v>627397</v>
      </c>
      <c r="S460" s="472">
        <v>317765</v>
      </c>
      <c r="T460" s="472">
        <v>56283</v>
      </c>
      <c r="U460" s="472">
        <v>619026</v>
      </c>
      <c r="V460" s="472" t="s">
        <v>513</v>
      </c>
      <c r="W460" s="477" t="s">
        <v>101</v>
      </c>
    </row>
    <row r="461" spans="1:23" s="472" customFormat="1" ht="9.75" customHeight="1" x14ac:dyDescent="0.2">
      <c r="A461" s="859" t="s">
        <v>594</v>
      </c>
      <c r="B461" s="472" t="s">
        <v>513</v>
      </c>
      <c r="C461" s="472" t="s">
        <v>513</v>
      </c>
      <c r="D461" s="472">
        <v>15440</v>
      </c>
      <c r="E461" s="472">
        <v>15440</v>
      </c>
      <c r="F461" s="472" t="s">
        <v>513</v>
      </c>
      <c r="G461" s="472" t="s">
        <v>513</v>
      </c>
      <c r="H461" s="472">
        <v>35393</v>
      </c>
      <c r="I461" s="472">
        <v>35393</v>
      </c>
      <c r="J461" s="472">
        <v>4891300</v>
      </c>
      <c r="K461" s="472">
        <v>2143423</v>
      </c>
      <c r="L461" s="472" t="s">
        <v>513</v>
      </c>
      <c r="M461" s="472" t="s">
        <v>513</v>
      </c>
      <c r="N461" s="472" t="s">
        <v>513</v>
      </c>
      <c r="O461" s="472">
        <v>607034</v>
      </c>
      <c r="P461" s="472">
        <v>295002</v>
      </c>
      <c r="Q461" s="472">
        <v>55397</v>
      </c>
      <c r="R461" s="472">
        <v>934432</v>
      </c>
      <c r="S461" s="472">
        <v>191130</v>
      </c>
      <c r="T461" s="472">
        <v>60428</v>
      </c>
      <c r="U461" s="472">
        <v>392048</v>
      </c>
      <c r="V461" s="472" t="s">
        <v>513</v>
      </c>
      <c r="W461" s="477" t="s">
        <v>85</v>
      </c>
    </row>
    <row r="462" spans="1:23" s="472" customFormat="1" ht="9.75" customHeight="1" x14ac:dyDescent="0.2">
      <c r="A462" s="859" t="s">
        <v>595</v>
      </c>
      <c r="B462" s="472" t="s">
        <v>513</v>
      </c>
      <c r="C462" s="472" t="s">
        <v>513</v>
      </c>
      <c r="D462" s="472">
        <v>74135</v>
      </c>
      <c r="E462" s="472">
        <v>74135</v>
      </c>
      <c r="F462" s="472" t="s">
        <v>513</v>
      </c>
      <c r="G462" s="472" t="s">
        <v>513</v>
      </c>
      <c r="H462" s="472">
        <v>32224</v>
      </c>
      <c r="I462" s="472">
        <v>32224</v>
      </c>
      <c r="J462" s="472">
        <v>5598346</v>
      </c>
      <c r="K462" s="472">
        <v>2003792</v>
      </c>
      <c r="L462" s="472" t="s">
        <v>513</v>
      </c>
      <c r="M462" s="472" t="s">
        <v>513</v>
      </c>
      <c r="N462" s="472" t="s">
        <v>513</v>
      </c>
      <c r="O462" s="472">
        <v>877837</v>
      </c>
      <c r="P462" s="472">
        <v>194817</v>
      </c>
      <c r="Q462" s="472">
        <v>117039</v>
      </c>
      <c r="R462" s="472">
        <v>626884</v>
      </c>
      <c r="S462" s="472">
        <v>127723</v>
      </c>
      <c r="T462" s="472">
        <v>59492</v>
      </c>
      <c r="U462" s="472">
        <v>516174</v>
      </c>
      <c r="V462" s="472" t="s">
        <v>513</v>
      </c>
      <c r="W462" s="477" t="s">
        <v>86</v>
      </c>
    </row>
    <row r="463" spans="1:23" s="472" customFormat="1" ht="9.75" customHeight="1" x14ac:dyDescent="0.2">
      <c r="A463" s="859" t="s">
        <v>596</v>
      </c>
      <c r="B463" s="472" t="s">
        <v>513</v>
      </c>
      <c r="C463" s="472" t="s">
        <v>513</v>
      </c>
      <c r="D463" s="472">
        <v>88313</v>
      </c>
      <c r="E463" s="472">
        <v>88313</v>
      </c>
      <c r="F463" s="472" t="s">
        <v>513</v>
      </c>
      <c r="G463" s="472" t="s">
        <v>513</v>
      </c>
      <c r="H463" s="472">
        <v>42459</v>
      </c>
      <c r="I463" s="472">
        <v>42459</v>
      </c>
      <c r="J463" s="472">
        <v>7202418</v>
      </c>
      <c r="K463" s="472">
        <v>2900570</v>
      </c>
      <c r="L463" s="472" t="s">
        <v>513</v>
      </c>
      <c r="M463" s="472" t="s">
        <v>513</v>
      </c>
      <c r="N463" s="472" t="s">
        <v>513</v>
      </c>
      <c r="O463" s="472">
        <v>931552</v>
      </c>
      <c r="P463" s="472">
        <v>383925</v>
      </c>
      <c r="Q463" s="472">
        <v>295174</v>
      </c>
      <c r="R463" s="472">
        <v>1030182</v>
      </c>
      <c r="S463" s="472">
        <v>259737</v>
      </c>
      <c r="T463" s="472" t="s">
        <v>513</v>
      </c>
      <c r="U463" s="472">
        <v>677622</v>
      </c>
      <c r="V463" s="472" t="s">
        <v>513</v>
      </c>
      <c r="W463" s="477" t="s">
        <v>87</v>
      </c>
    </row>
    <row r="464" spans="1:23" s="472" customFormat="1" ht="9.75" customHeight="1" x14ac:dyDescent="0.2">
      <c r="A464" s="859" t="s">
        <v>822</v>
      </c>
      <c r="B464" s="472" t="s">
        <v>513</v>
      </c>
      <c r="C464" s="472" t="s">
        <v>513</v>
      </c>
      <c r="D464" s="472">
        <v>70683</v>
      </c>
      <c r="E464" s="472">
        <v>70683</v>
      </c>
      <c r="F464" s="472" t="s">
        <v>513</v>
      </c>
      <c r="G464" s="472" t="s">
        <v>513</v>
      </c>
      <c r="H464" s="472">
        <v>34511</v>
      </c>
      <c r="I464" s="472">
        <v>34511</v>
      </c>
      <c r="J464" s="472">
        <v>7110916</v>
      </c>
      <c r="K464" s="472">
        <v>3004690</v>
      </c>
      <c r="L464" s="472" t="s">
        <v>513</v>
      </c>
      <c r="M464" s="472" t="s">
        <v>513</v>
      </c>
      <c r="N464" s="472" t="s">
        <v>513</v>
      </c>
      <c r="O464" s="472">
        <v>951694</v>
      </c>
      <c r="P464" s="472">
        <v>453650</v>
      </c>
      <c r="Q464" s="472">
        <v>237812</v>
      </c>
      <c r="R464" s="472">
        <v>931693</v>
      </c>
      <c r="S464" s="472">
        <v>185376</v>
      </c>
      <c r="T464" s="472">
        <v>244465</v>
      </c>
      <c r="U464" s="472">
        <v>449605</v>
      </c>
      <c r="V464" s="472" t="s">
        <v>513</v>
      </c>
      <c r="W464" s="477" t="s">
        <v>823</v>
      </c>
    </row>
    <row r="465" spans="1:23" s="472" customFormat="1" ht="9.75" customHeight="1" x14ac:dyDescent="0.2">
      <c r="A465" s="859" t="s">
        <v>588</v>
      </c>
      <c r="B465" s="472" t="s">
        <v>513</v>
      </c>
      <c r="C465" s="472" t="s">
        <v>513</v>
      </c>
      <c r="D465" s="472">
        <v>57123</v>
      </c>
      <c r="E465" s="472">
        <v>57123</v>
      </c>
      <c r="F465" s="472" t="s">
        <v>513</v>
      </c>
      <c r="G465" s="472" t="s">
        <v>513</v>
      </c>
      <c r="H465" s="472">
        <v>10681</v>
      </c>
      <c r="I465" s="472">
        <v>10681</v>
      </c>
      <c r="J465" s="472">
        <v>7247909</v>
      </c>
      <c r="K465" s="472">
        <v>2924786</v>
      </c>
      <c r="L465" s="472" t="s">
        <v>513</v>
      </c>
      <c r="M465" s="472">
        <v>60648</v>
      </c>
      <c r="N465" s="472" t="s">
        <v>513</v>
      </c>
      <c r="O465" s="472">
        <v>953663</v>
      </c>
      <c r="P465" s="472">
        <v>472138</v>
      </c>
      <c r="Q465" s="472">
        <v>238298</v>
      </c>
      <c r="R465" s="472">
        <v>1013687</v>
      </c>
      <c r="S465" s="472">
        <v>127845</v>
      </c>
      <c r="T465" s="472">
        <v>58507</v>
      </c>
      <c r="U465" s="472">
        <v>645292</v>
      </c>
      <c r="V465" s="472" t="s">
        <v>513</v>
      </c>
      <c r="W465" s="477" t="s">
        <v>82</v>
      </c>
    </row>
    <row r="466" spans="1:23" s="472" customFormat="1" ht="9.75" customHeight="1" x14ac:dyDescent="0.2">
      <c r="A466" s="860" t="s">
        <v>599</v>
      </c>
      <c r="B466" s="476" t="s">
        <v>513</v>
      </c>
      <c r="C466" s="475" t="s">
        <v>513</v>
      </c>
      <c r="D466" s="475">
        <v>28927</v>
      </c>
      <c r="E466" s="475">
        <v>28927</v>
      </c>
      <c r="F466" s="475" t="s">
        <v>513</v>
      </c>
      <c r="G466" s="475" t="s">
        <v>513</v>
      </c>
      <c r="H466" s="475">
        <v>11613</v>
      </c>
      <c r="I466" s="475">
        <v>11613</v>
      </c>
      <c r="J466" s="475">
        <v>6253983</v>
      </c>
      <c r="K466" s="475">
        <v>2763009</v>
      </c>
      <c r="L466" s="475" t="s">
        <v>513</v>
      </c>
      <c r="M466" s="475" t="s">
        <v>513</v>
      </c>
      <c r="N466" s="475" t="s">
        <v>513</v>
      </c>
      <c r="O466" s="475">
        <v>959559</v>
      </c>
      <c r="P466" s="475">
        <v>367917</v>
      </c>
      <c r="Q466" s="475">
        <v>189180</v>
      </c>
      <c r="R466" s="475">
        <v>935025</v>
      </c>
      <c r="S466" s="475">
        <v>128590</v>
      </c>
      <c r="T466" s="475">
        <v>182738</v>
      </c>
      <c r="U466" s="475">
        <v>381272</v>
      </c>
      <c r="V466" s="475" t="s">
        <v>513</v>
      </c>
      <c r="W466" s="473" t="s">
        <v>83</v>
      </c>
    </row>
    <row r="467" spans="1:23" ht="12" customHeight="1" x14ac:dyDescent="0.25"/>
    <row r="468" spans="1:23" ht="12" customHeight="1" x14ac:dyDescent="0.25"/>
    <row r="469" spans="1:23" ht="12" customHeight="1" x14ac:dyDescent="0.25">
      <c r="K469" s="487" t="s">
        <v>102</v>
      </c>
    </row>
    <row r="470" spans="1:23" s="483" customFormat="1" ht="21" customHeight="1" x14ac:dyDescent="0.25">
      <c r="A470" s="1084" t="s">
        <v>205</v>
      </c>
      <c r="B470" s="486" t="s">
        <v>291</v>
      </c>
      <c r="C470" s="485"/>
      <c r="D470" s="485"/>
      <c r="E470" s="485"/>
      <c r="F470" s="485"/>
      <c r="G470" s="485"/>
      <c r="H470" s="485"/>
      <c r="I470" s="485"/>
      <c r="J470" s="485"/>
      <c r="K470" s="485"/>
      <c r="L470" s="485"/>
      <c r="M470" s="485"/>
      <c r="N470" s="485"/>
      <c r="O470" s="485"/>
      <c r="P470" s="485"/>
      <c r="Q470" s="485"/>
      <c r="R470" s="878"/>
      <c r="S470" s="1087" t="s">
        <v>88</v>
      </c>
    </row>
    <row r="471" spans="1:23" s="483" customFormat="1" ht="21" customHeight="1" x14ac:dyDescent="0.25">
      <c r="A471" s="1085"/>
      <c r="B471" s="486" t="s">
        <v>363</v>
      </c>
      <c r="C471" s="485"/>
      <c r="D471" s="878"/>
      <c r="E471" s="879" t="s">
        <v>307</v>
      </c>
      <c r="F471" s="485"/>
      <c r="G471" s="878"/>
      <c r="H471" s="879" t="s">
        <v>306</v>
      </c>
      <c r="I471" s="878"/>
      <c r="J471" s="879" t="s">
        <v>290</v>
      </c>
      <c r="K471" s="485"/>
      <c r="L471" s="485"/>
      <c r="M471" s="485"/>
      <c r="N471" s="485"/>
      <c r="O471" s="878"/>
      <c r="P471" s="879" t="s">
        <v>289</v>
      </c>
      <c r="Q471" s="485"/>
      <c r="R471" s="878"/>
      <c r="S471" s="1088"/>
    </row>
    <row r="472" spans="1:23" s="483" customFormat="1" ht="52.5" customHeight="1" x14ac:dyDescent="0.25">
      <c r="A472" s="1086"/>
      <c r="B472" s="484" t="s">
        <v>1172</v>
      </c>
      <c r="C472" s="484" t="s">
        <v>296</v>
      </c>
      <c r="D472" s="484" t="s">
        <v>294</v>
      </c>
      <c r="E472" s="881" t="s">
        <v>113</v>
      </c>
      <c r="F472" s="484" t="s">
        <v>293</v>
      </c>
      <c r="G472" s="489" t="s">
        <v>1177</v>
      </c>
      <c r="H472" s="881" t="s">
        <v>707</v>
      </c>
      <c r="I472" s="484" t="s">
        <v>292</v>
      </c>
      <c r="J472" s="881" t="s">
        <v>26</v>
      </c>
      <c r="K472" s="484" t="s">
        <v>287</v>
      </c>
      <c r="L472" s="484" t="s">
        <v>286</v>
      </c>
      <c r="M472" s="484" t="s">
        <v>285</v>
      </c>
      <c r="N472" s="484" t="s">
        <v>284</v>
      </c>
      <c r="O472" s="484" t="s">
        <v>283</v>
      </c>
      <c r="P472" s="881" t="s">
        <v>58</v>
      </c>
      <c r="Q472" s="484" t="s">
        <v>282</v>
      </c>
      <c r="R472" s="484" t="s">
        <v>281</v>
      </c>
      <c r="S472" s="1089"/>
    </row>
    <row r="473" spans="1:23" s="472" customFormat="1" ht="9.75" customHeight="1" x14ac:dyDescent="0.2">
      <c r="A473" s="858" t="s">
        <v>811</v>
      </c>
      <c r="B473" s="482" t="s">
        <v>513</v>
      </c>
      <c r="C473" s="481">
        <v>334332</v>
      </c>
      <c r="D473" s="481">
        <v>7046123</v>
      </c>
      <c r="E473" s="481">
        <v>57090</v>
      </c>
      <c r="F473" s="481" t="s">
        <v>513</v>
      </c>
      <c r="G473" s="481">
        <v>57090</v>
      </c>
      <c r="H473" s="481" t="s">
        <v>513</v>
      </c>
      <c r="I473" s="481" t="s">
        <v>513</v>
      </c>
      <c r="J473" s="481">
        <v>2399900</v>
      </c>
      <c r="K473" s="481">
        <v>449468</v>
      </c>
      <c r="L473" s="481" t="s">
        <v>513</v>
      </c>
      <c r="M473" s="481">
        <v>1693124</v>
      </c>
      <c r="N473" s="481">
        <v>257308</v>
      </c>
      <c r="O473" s="481" t="s">
        <v>513</v>
      </c>
      <c r="P473" s="481">
        <v>25502559</v>
      </c>
      <c r="Q473" s="481">
        <v>21636758</v>
      </c>
      <c r="R473" s="480">
        <v>3865801</v>
      </c>
      <c r="S473" s="479" t="s">
        <v>208</v>
      </c>
    </row>
    <row r="474" spans="1:23" s="472" customFormat="1" ht="9.75" customHeight="1" x14ac:dyDescent="0.2">
      <c r="A474" s="859" t="s">
        <v>581</v>
      </c>
      <c r="B474" s="472" t="s">
        <v>513</v>
      </c>
      <c r="C474" s="472">
        <v>70781</v>
      </c>
      <c r="D474" s="472">
        <v>6643723</v>
      </c>
      <c r="E474" s="472">
        <v>1004175</v>
      </c>
      <c r="F474" s="472">
        <v>893179</v>
      </c>
      <c r="G474" s="472">
        <v>110996</v>
      </c>
      <c r="H474" s="472">
        <v>198336</v>
      </c>
      <c r="I474" s="472">
        <v>198336</v>
      </c>
      <c r="J474" s="472">
        <v>1928143</v>
      </c>
      <c r="K474" s="472">
        <v>73264</v>
      </c>
      <c r="L474" s="472">
        <v>130225</v>
      </c>
      <c r="M474" s="472">
        <v>1389837</v>
      </c>
      <c r="N474" s="472">
        <v>270571</v>
      </c>
      <c r="O474" s="472">
        <v>64246</v>
      </c>
      <c r="P474" s="472">
        <v>28419779</v>
      </c>
      <c r="Q474" s="472">
        <v>24280630</v>
      </c>
      <c r="R474" s="478">
        <v>4139149</v>
      </c>
      <c r="S474" s="477" t="s">
        <v>492</v>
      </c>
    </row>
    <row r="475" spans="1:23" s="472" customFormat="1" ht="9.75" customHeight="1" x14ac:dyDescent="0.2">
      <c r="A475" s="859" t="s">
        <v>602</v>
      </c>
      <c r="B475" s="472">
        <v>137587</v>
      </c>
      <c r="C475" s="472">
        <v>62524</v>
      </c>
      <c r="D475" s="472">
        <v>6155476</v>
      </c>
      <c r="E475" s="472">
        <v>2476259</v>
      </c>
      <c r="F475" s="472">
        <v>2360090</v>
      </c>
      <c r="G475" s="472">
        <v>116169</v>
      </c>
      <c r="H475" s="472">
        <v>428995</v>
      </c>
      <c r="I475" s="472">
        <v>428995</v>
      </c>
      <c r="J475" s="472">
        <v>1862790</v>
      </c>
      <c r="K475" s="472" t="s">
        <v>513</v>
      </c>
      <c r="L475" s="472">
        <v>62516</v>
      </c>
      <c r="M475" s="472">
        <v>1468963</v>
      </c>
      <c r="N475" s="472">
        <v>64037</v>
      </c>
      <c r="O475" s="472">
        <v>267274</v>
      </c>
      <c r="P475" s="472">
        <v>28465983</v>
      </c>
      <c r="Q475" s="472">
        <v>25527533</v>
      </c>
      <c r="R475" s="478">
        <v>2938450</v>
      </c>
      <c r="S475" s="477" t="s">
        <v>518</v>
      </c>
    </row>
    <row r="476" spans="1:23" s="472" customFormat="1" ht="9.75" customHeight="1" x14ac:dyDescent="0.2">
      <c r="A476" s="859" t="s">
        <v>582</v>
      </c>
      <c r="B476" s="472" t="s">
        <v>513</v>
      </c>
      <c r="C476" s="472" t="s">
        <v>513</v>
      </c>
      <c r="D476" s="472">
        <v>5775107</v>
      </c>
      <c r="E476" s="472">
        <v>3042781</v>
      </c>
      <c r="F476" s="472">
        <v>2889524</v>
      </c>
      <c r="G476" s="472">
        <v>153257</v>
      </c>
      <c r="H476" s="472">
        <v>677133</v>
      </c>
      <c r="I476" s="472">
        <v>677133</v>
      </c>
      <c r="J476" s="472">
        <v>845095</v>
      </c>
      <c r="K476" s="472" t="s">
        <v>513</v>
      </c>
      <c r="L476" s="472">
        <v>62120</v>
      </c>
      <c r="M476" s="472">
        <v>714155</v>
      </c>
      <c r="N476" s="472">
        <v>68820</v>
      </c>
      <c r="O476" s="472" t="s">
        <v>513</v>
      </c>
      <c r="P476" s="472">
        <v>30692291</v>
      </c>
      <c r="Q476" s="472">
        <v>27100090</v>
      </c>
      <c r="R476" s="478">
        <v>3592201</v>
      </c>
      <c r="S476" s="477" t="s">
        <v>583</v>
      </c>
    </row>
    <row r="477" spans="1:23" s="472" customFormat="1" ht="9.75" customHeight="1" x14ac:dyDescent="0.2">
      <c r="A477" s="859" t="s">
        <v>813</v>
      </c>
      <c r="B477" s="472" t="s">
        <v>513</v>
      </c>
      <c r="C477" s="472" t="s">
        <v>513</v>
      </c>
      <c r="D477" s="472">
        <v>5411839</v>
      </c>
      <c r="E477" s="472">
        <v>4472350</v>
      </c>
      <c r="F477" s="472">
        <v>4472350</v>
      </c>
      <c r="G477" s="472" t="s">
        <v>513</v>
      </c>
      <c r="H477" s="472">
        <v>353120</v>
      </c>
      <c r="I477" s="472">
        <v>353120</v>
      </c>
      <c r="J477" s="472">
        <v>900726</v>
      </c>
      <c r="K477" s="472" t="s">
        <v>513</v>
      </c>
      <c r="L477" s="472">
        <v>63426</v>
      </c>
      <c r="M477" s="472">
        <v>837300</v>
      </c>
      <c r="N477" s="472" t="s">
        <v>513</v>
      </c>
      <c r="O477" s="472" t="s">
        <v>513</v>
      </c>
      <c r="P477" s="472">
        <v>28972618</v>
      </c>
      <c r="Q477" s="472">
        <v>25479960</v>
      </c>
      <c r="R477" s="478">
        <v>3492658</v>
      </c>
      <c r="S477" s="477" t="s">
        <v>814</v>
      </c>
    </row>
    <row r="478" spans="1:23" s="472" customFormat="1" ht="6.75" customHeight="1" x14ac:dyDescent="0.2">
      <c r="A478" s="859"/>
      <c r="R478" s="478"/>
      <c r="S478" s="477"/>
    </row>
    <row r="479" spans="1:23" s="472" customFormat="1" ht="9.75" customHeight="1" x14ac:dyDescent="0.2">
      <c r="A479" s="859" t="s">
        <v>815</v>
      </c>
      <c r="B479" s="472" t="s">
        <v>513</v>
      </c>
      <c r="C479" s="472" t="s">
        <v>513</v>
      </c>
      <c r="D479" s="472">
        <v>5618239</v>
      </c>
      <c r="E479" s="472">
        <v>3378682</v>
      </c>
      <c r="F479" s="472">
        <v>3225425</v>
      </c>
      <c r="G479" s="472">
        <v>153257</v>
      </c>
      <c r="H479" s="472">
        <v>565216</v>
      </c>
      <c r="I479" s="472">
        <v>565216</v>
      </c>
      <c r="J479" s="472">
        <v>899502</v>
      </c>
      <c r="K479" s="472" t="s">
        <v>513</v>
      </c>
      <c r="L479" s="472" t="s">
        <v>513</v>
      </c>
      <c r="M479" s="472">
        <v>830682</v>
      </c>
      <c r="N479" s="472">
        <v>68820</v>
      </c>
      <c r="O479" s="472" t="s">
        <v>513</v>
      </c>
      <c r="P479" s="472">
        <v>30504826</v>
      </c>
      <c r="Q479" s="472">
        <v>26900805</v>
      </c>
      <c r="R479" s="478">
        <v>3604021</v>
      </c>
      <c r="S479" s="477" t="s">
        <v>584</v>
      </c>
    </row>
    <row r="480" spans="1:23" s="472" customFormat="1" ht="9.75" customHeight="1" x14ac:dyDescent="0.2">
      <c r="A480" s="859" t="s">
        <v>813</v>
      </c>
      <c r="B480" s="472" t="s">
        <v>513</v>
      </c>
      <c r="C480" s="472" t="s">
        <v>513</v>
      </c>
      <c r="D480" s="472">
        <v>5341406</v>
      </c>
      <c r="E480" s="472">
        <v>5859033</v>
      </c>
      <c r="F480" s="472">
        <v>5859033</v>
      </c>
      <c r="G480" s="472" t="s">
        <v>513</v>
      </c>
      <c r="H480" s="472">
        <v>535682</v>
      </c>
      <c r="I480" s="472">
        <v>535682</v>
      </c>
      <c r="J480" s="472">
        <v>1276101</v>
      </c>
      <c r="K480" s="472" t="s">
        <v>513</v>
      </c>
      <c r="L480" s="472">
        <v>128125</v>
      </c>
      <c r="M480" s="472">
        <v>1011038</v>
      </c>
      <c r="N480" s="472">
        <v>136938</v>
      </c>
      <c r="O480" s="472" t="s">
        <v>513</v>
      </c>
      <c r="P480" s="472">
        <v>28002159</v>
      </c>
      <c r="Q480" s="472">
        <v>24621376</v>
      </c>
      <c r="R480" s="478">
        <v>3380783</v>
      </c>
      <c r="S480" s="477" t="s">
        <v>816</v>
      </c>
    </row>
    <row r="481" spans="1:19" s="472" customFormat="1" ht="6.75" customHeight="1" x14ac:dyDescent="0.2">
      <c r="A481" s="859"/>
      <c r="R481" s="478"/>
      <c r="S481" s="477"/>
    </row>
    <row r="482" spans="1:19" s="472" customFormat="1" ht="9.75" customHeight="1" x14ac:dyDescent="0.2">
      <c r="A482" s="859" t="s">
        <v>817</v>
      </c>
      <c r="B482" s="472" t="s">
        <v>513</v>
      </c>
      <c r="C482" s="472" t="s">
        <v>513</v>
      </c>
      <c r="D482" s="472">
        <v>1546602</v>
      </c>
      <c r="E482" s="472">
        <v>1134953</v>
      </c>
      <c r="F482" s="472">
        <v>1134953</v>
      </c>
      <c r="G482" s="472" t="s">
        <v>513</v>
      </c>
      <c r="H482" s="472">
        <v>72915</v>
      </c>
      <c r="I482" s="472">
        <v>72915</v>
      </c>
      <c r="J482" s="472">
        <v>186674</v>
      </c>
      <c r="K482" s="472" t="s">
        <v>513</v>
      </c>
      <c r="L482" s="472" t="s">
        <v>513</v>
      </c>
      <c r="M482" s="472">
        <v>186674</v>
      </c>
      <c r="N482" s="472" t="s">
        <v>513</v>
      </c>
      <c r="O482" s="472" t="s">
        <v>513</v>
      </c>
      <c r="P482" s="472">
        <v>8075451</v>
      </c>
      <c r="Q482" s="472">
        <v>7134618</v>
      </c>
      <c r="R482" s="478">
        <v>940833</v>
      </c>
      <c r="S482" s="477" t="s">
        <v>587</v>
      </c>
    </row>
    <row r="483" spans="1:19" s="472" customFormat="1" ht="9.75" customHeight="1" x14ac:dyDescent="0.2">
      <c r="A483" s="859" t="s">
        <v>585</v>
      </c>
      <c r="B483" s="472" t="s">
        <v>513</v>
      </c>
      <c r="C483" s="472" t="s">
        <v>513</v>
      </c>
      <c r="D483" s="472">
        <v>811171</v>
      </c>
      <c r="E483" s="472">
        <v>1037316</v>
      </c>
      <c r="F483" s="472">
        <v>1037316</v>
      </c>
      <c r="G483" s="472" t="s">
        <v>513</v>
      </c>
      <c r="H483" s="472">
        <v>134416</v>
      </c>
      <c r="I483" s="472">
        <v>134416</v>
      </c>
      <c r="J483" s="472">
        <v>269537</v>
      </c>
      <c r="K483" s="472" t="s">
        <v>513</v>
      </c>
      <c r="L483" s="472" t="s">
        <v>513</v>
      </c>
      <c r="M483" s="472">
        <v>269537</v>
      </c>
      <c r="N483" s="472" t="s">
        <v>513</v>
      </c>
      <c r="O483" s="472" t="s">
        <v>513</v>
      </c>
      <c r="P483" s="472">
        <v>6115087</v>
      </c>
      <c r="Q483" s="472">
        <v>5378297</v>
      </c>
      <c r="R483" s="478">
        <v>736790</v>
      </c>
      <c r="S483" s="477" t="s">
        <v>94</v>
      </c>
    </row>
    <row r="484" spans="1:19" s="472" customFormat="1" ht="9.75" customHeight="1" x14ac:dyDescent="0.2">
      <c r="A484" s="859" t="s">
        <v>818</v>
      </c>
      <c r="B484" s="472" t="s">
        <v>513</v>
      </c>
      <c r="C484" s="472" t="s">
        <v>513</v>
      </c>
      <c r="D484" s="472">
        <v>1468222</v>
      </c>
      <c r="E484" s="472">
        <v>1095652</v>
      </c>
      <c r="F484" s="472">
        <v>1095652</v>
      </c>
      <c r="G484" s="472" t="s">
        <v>513</v>
      </c>
      <c r="H484" s="472">
        <v>73284</v>
      </c>
      <c r="I484" s="472">
        <v>73284</v>
      </c>
      <c r="J484" s="472">
        <v>174764</v>
      </c>
      <c r="K484" s="472" t="s">
        <v>513</v>
      </c>
      <c r="L484" s="472" t="s">
        <v>513</v>
      </c>
      <c r="M484" s="472">
        <v>174764</v>
      </c>
      <c r="N484" s="472" t="s">
        <v>513</v>
      </c>
      <c r="O484" s="472" t="s">
        <v>513</v>
      </c>
      <c r="P484" s="472">
        <v>7270330</v>
      </c>
      <c r="Q484" s="472">
        <v>6412349</v>
      </c>
      <c r="R484" s="478">
        <v>857981</v>
      </c>
      <c r="S484" s="477" t="s">
        <v>95</v>
      </c>
    </row>
    <row r="485" spans="1:19" s="472" customFormat="1" ht="9.75" customHeight="1" x14ac:dyDescent="0.2">
      <c r="A485" s="859" t="s">
        <v>586</v>
      </c>
      <c r="B485" s="472" t="s">
        <v>513</v>
      </c>
      <c r="C485" s="472" t="s">
        <v>513</v>
      </c>
      <c r="D485" s="472">
        <v>1585844</v>
      </c>
      <c r="E485" s="472">
        <v>1204429</v>
      </c>
      <c r="F485" s="472">
        <v>1204429</v>
      </c>
      <c r="G485" s="472" t="s">
        <v>513</v>
      </c>
      <c r="H485" s="472">
        <v>72505</v>
      </c>
      <c r="I485" s="472">
        <v>72505</v>
      </c>
      <c r="J485" s="472">
        <v>269751</v>
      </c>
      <c r="K485" s="472" t="s">
        <v>513</v>
      </c>
      <c r="L485" s="472">
        <v>63426</v>
      </c>
      <c r="M485" s="472">
        <v>206325</v>
      </c>
      <c r="N485" s="472" t="s">
        <v>513</v>
      </c>
      <c r="O485" s="472" t="s">
        <v>513</v>
      </c>
      <c r="P485" s="472">
        <v>7511750</v>
      </c>
      <c r="Q485" s="472">
        <v>6554696</v>
      </c>
      <c r="R485" s="478">
        <v>957054</v>
      </c>
      <c r="S485" s="477" t="s">
        <v>96</v>
      </c>
    </row>
    <row r="486" spans="1:19" s="472" customFormat="1" ht="9.75" customHeight="1" x14ac:dyDescent="0.2">
      <c r="A486" s="859" t="s">
        <v>819</v>
      </c>
      <c r="B486" s="472" t="s">
        <v>513</v>
      </c>
      <c r="C486" s="472" t="s">
        <v>513</v>
      </c>
      <c r="D486" s="472">
        <v>1476169</v>
      </c>
      <c r="E486" s="472">
        <v>2521636</v>
      </c>
      <c r="F486" s="472">
        <v>2521636</v>
      </c>
      <c r="G486" s="472" t="s">
        <v>513</v>
      </c>
      <c r="H486" s="472">
        <v>255477</v>
      </c>
      <c r="I486" s="472">
        <v>255477</v>
      </c>
      <c r="J486" s="472">
        <v>562049</v>
      </c>
      <c r="K486" s="472" t="s">
        <v>513</v>
      </c>
      <c r="L486" s="472">
        <v>64699</v>
      </c>
      <c r="M486" s="472">
        <v>360412</v>
      </c>
      <c r="N486" s="472">
        <v>136938</v>
      </c>
      <c r="O486" s="472" t="s">
        <v>513</v>
      </c>
      <c r="P486" s="472">
        <v>7104992</v>
      </c>
      <c r="Q486" s="472">
        <v>6276034</v>
      </c>
      <c r="R486" s="478">
        <v>828958</v>
      </c>
      <c r="S486" s="477" t="s">
        <v>820</v>
      </c>
    </row>
    <row r="487" spans="1:19" s="472" customFormat="1" ht="6.75" customHeight="1" x14ac:dyDescent="0.2">
      <c r="A487" s="859"/>
      <c r="R487" s="478"/>
      <c r="S487" s="477"/>
    </row>
    <row r="488" spans="1:19" s="472" customFormat="1" ht="9.75" customHeight="1" x14ac:dyDescent="0.2">
      <c r="A488" s="859" t="s">
        <v>597</v>
      </c>
      <c r="B488" s="472" t="s">
        <v>513</v>
      </c>
      <c r="C488" s="472" t="s">
        <v>513</v>
      </c>
      <c r="D488" s="472">
        <v>451520</v>
      </c>
      <c r="E488" s="472">
        <v>405233</v>
      </c>
      <c r="F488" s="472">
        <v>405233</v>
      </c>
      <c r="G488" s="472" t="s">
        <v>513</v>
      </c>
      <c r="H488" s="472" t="s">
        <v>513</v>
      </c>
      <c r="I488" s="472" t="s">
        <v>513</v>
      </c>
      <c r="J488" s="472">
        <v>55356</v>
      </c>
      <c r="K488" s="472" t="s">
        <v>513</v>
      </c>
      <c r="L488" s="472" t="s">
        <v>513</v>
      </c>
      <c r="M488" s="472">
        <v>55356</v>
      </c>
      <c r="N488" s="472" t="s">
        <v>513</v>
      </c>
      <c r="O488" s="472" t="s">
        <v>513</v>
      </c>
      <c r="P488" s="472">
        <v>2617699</v>
      </c>
      <c r="Q488" s="472">
        <v>2334751</v>
      </c>
      <c r="R488" s="478">
        <v>282948</v>
      </c>
      <c r="S488" s="477" t="s">
        <v>598</v>
      </c>
    </row>
    <row r="489" spans="1:19" s="472" customFormat="1" ht="9.75" customHeight="1" x14ac:dyDescent="0.2">
      <c r="A489" s="859" t="s">
        <v>588</v>
      </c>
      <c r="B489" s="472" t="s">
        <v>513</v>
      </c>
      <c r="C489" s="472" t="s">
        <v>513</v>
      </c>
      <c r="D489" s="472">
        <v>580817</v>
      </c>
      <c r="E489" s="472">
        <v>402411</v>
      </c>
      <c r="F489" s="472">
        <v>402411</v>
      </c>
      <c r="G489" s="472" t="s">
        <v>513</v>
      </c>
      <c r="H489" s="472">
        <v>72915</v>
      </c>
      <c r="I489" s="472">
        <v>72915</v>
      </c>
      <c r="J489" s="472" t="s">
        <v>513</v>
      </c>
      <c r="K489" s="472" t="s">
        <v>513</v>
      </c>
      <c r="L489" s="472" t="s">
        <v>513</v>
      </c>
      <c r="M489" s="472" t="s">
        <v>513</v>
      </c>
      <c r="N489" s="472" t="s">
        <v>513</v>
      </c>
      <c r="O489" s="472" t="s">
        <v>513</v>
      </c>
      <c r="P489" s="472">
        <v>2478820</v>
      </c>
      <c r="Q489" s="472">
        <v>2111043</v>
      </c>
      <c r="R489" s="478">
        <v>367777</v>
      </c>
      <c r="S489" s="477" t="s">
        <v>82</v>
      </c>
    </row>
    <row r="490" spans="1:19" s="472" customFormat="1" ht="9.75" customHeight="1" x14ac:dyDescent="0.2">
      <c r="A490" s="859" t="s">
        <v>599</v>
      </c>
      <c r="B490" s="472" t="s">
        <v>513</v>
      </c>
      <c r="C490" s="472" t="s">
        <v>513</v>
      </c>
      <c r="D490" s="472">
        <v>514265</v>
      </c>
      <c r="E490" s="472">
        <v>327309</v>
      </c>
      <c r="F490" s="472">
        <v>327309</v>
      </c>
      <c r="G490" s="472" t="s">
        <v>513</v>
      </c>
      <c r="H490" s="472" t="s">
        <v>513</v>
      </c>
      <c r="I490" s="472" t="s">
        <v>513</v>
      </c>
      <c r="J490" s="472">
        <v>131318</v>
      </c>
      <c r="K490" s="472" t="s">
        <v>513</v>
      </c>
      <c r="L490" s="472" t="s">
        <v>513</v>
      </c>
      <c r="M490" s="472">
        <v>131318</v>
      </c>
      <c r="N490" s="472" t="s">
        <v>513</v>
      </c>
      <c r="O490" s="472" t="s">
        <v>513</v>
      </c>
      <c r="P490" s="472">
        <v>2978932</v>
      </c>
      <c r="Q490" s="472">
        <v>2688824</v>
      </c>
      <c r="R490" s="478">
        <v>290108</v>
      </c>
      <c r="S490" s="477" t="s">
        <v>83</v>
      </c>
    </row>
    <row r="491" spans="1:19" s="472" customFormat="1" ht="9.75" customHeight="1" x14ac:dyDescent="0.2">
      <c r="A491" s="859" t="s">
        <v>589</v>
      </c>
      <c r="B491" s="472" t="s">
        <v>513</v>
      </c>
      <c r="C491" s="472" t="s">
        <v>513</v>
      </c>
      <c r="D491" s="472">
        <v>386596</v>
      </c>
      <c r="E491" s="472">
        <v>349064</v>
      </c>
      <c r="F491" s="472">
        <v>349064</v>
      </c>
      <c r="G491" s="472" t="s">
        <v>513</v>
      </c>
      <c r="H491" s="472">
        <v>63253</v>
      </c>
      <c r="I491" s="472">
        <v>63253</v>
      </c>
      <c r="J491" s="472">
        <v>72008</v>
      </c>
      <c r="K491" s="472" t="s">
        <v>513</v>
      </c>
      <c r="L491" s="472" t="s">
        <v>513</v>
      </c>
      <c r="M491" s="472">
        <v>72008</v>
      </c>
      <c r="N491" s="472" t="s">
        <v>513</v>
      </c>
      <c r="O491" s="472" t="s">
        <v>513</v>
      </c>
      <c r="P491" s="472">
        <v>2415271</v>
      </c>
      <c r="Q491" s="472">
        <v>2185461</v>
      </c>
      <c r="R491" s="478">
        <v>229810</v>
      </c>
      <c r="S491" s="477" t="s">
        <v>84</v>
      </c>
    </row>
    <row r="492" spans="1:19" s="472" customFormat="1" ht="9.75" customHeight="1" x14ac:dyDescent="0.2">
      <c r="A492" s="859" t="s">
        <v>821</v>
      </c>
      <c r="B492" s="472" t="s">
        <v>513</v>
      </c>
      <c r="C492" s="472" t="s">
        <v>513</v>
      </c>
      <c r="D492" s="472">
        <v>258692</v>
      </c>
      <c r="E492" s="472">
        <v>409318</v>
      </c>
      <c r="F492" s="472">
        <v>409318</v>
      </c>
      <c r="G492" s="472" t="s">
        <v>513</v>
      </c>
      <c r="H492" s="472">
        <v>68163</v>
      </c>
      <c r="I492" s="472">
        <v>68163</v>
      </c>
      <c r="J492" s="472">
        <v>129841</v>
      </c>
      <c r="K492" s="472" t="s">
        <v>513</v>
      </c>
      <c r="L492" s="472" t="s">
        <v>513</v>
      </c>
      <c r="M492" s="472">
        <v>129841</v>
      </c>
      <c r="N492" s="472" t="s">
        <v>513</v>
      </c>
      <c r="O492" s="472" t="s">
        <v>513</v>
      </c>
      <c r="P492" s="472">
        <v>1856726</v>
      </c>
      <c r="Q492" s="472">
        <v>1700693</v>
      </c>
      <c r="R492" s="478">
        <v>156033</v>
      </c>
      <c r="S492" s="477" t="s">
        <v>97</v>
      </c>
    </row>
    <row r="493" spans="1:19" s="472" customFormat="1" ht="9.75" customHeight="1" x14ac:dyDescent="0.2">
      <c r="A493" s="859" t="s">
        <v>590</v>
      </c>
      <c r="B493" s="472" t="s">
        <v>513</v>
      </c>
      <c r="C493" s="472" t="s">
        <v>513</v>
      </c>
      <c r="D493" s="472">
        <v>165883</v>
      </c>
      <c r="E493" s="472">
        <v>278934</v>
      </c>
      <c r="F493" s="472">
        <v>278934</v>
      </c>
      <c r="G493" s="472" t="s">
        <v>513</v>
      </c>
      <c r="H493" s="472">
        <v>3000</v>
      </c>
      <c r="I493" s="472">
        <v>3000</v>
      </c>
      <c r="J493" s="472">
        <v>67688</v>
      </c>
      <c r="K493" s="472" t="s">
        <v>513</v>
      </c>
      <c r="L493" s="472" t="s">
        <v>513</v>
      </c>
      <c r="M493" s="472">
        <v>67688</v>
      </c>
      <c r="N493" s="472" t="s">
        <v>513</v>
      </c>
      <c r="O493" s="472" t="s">
        <v>513</v>
      </c>
      <c r="P493" s="472">
        <v>1843090</v>
      </c>
      <c r="Q493" s="472">
        <v>1492143</v>
      </c>
      <c r="R493" s="478">
        <v>350947</v>
      </c>
      <c r="S493" s="477" t="s">
        <v>98</v>
      </c>
    </row>
    <row r="494" spans="1:19" s="472" customFormat="1" ht="9.75" customHeight="1" x14ac:dyDescent="0.2">
      <c r="A494" s="859" t="s">
        <v>591</v>
      </c>
      <c r="B494" s="472" t="s">
        <v>513</v>
      </c>
      <c r="C494" s="472" t="s">
        <v>513</v>
      </c>
      <c r="D494" s="472">
        <v>326948</v>
      </c>
      <c r="E494" s="472">
        <v>466044</v>
      </c>
      <c r="F494" s="472">
        <v>466044</v>
      </c>
      <c r="G494" s="472" t="s">
        <v>513</v>
      </c>
      <c r="H494" s="472" t="s">
        <v>513</v>
      </c>
      <c r="I494" s="472" t="s">
        <v>513</v>
      </c>
      <c r="J494" s="472">
        <v>55323</v>
      </c>
      <c r="K494" s="472" t="s">
        <v>513</v>
      </c>
      <c r="L494" s="472" t="s">
        <v>513</v>
      </c>
      <c r="M494" s="472">
        <v>55323</v>
      </c>
      <c r="N494" s="472" t="s">
        <v>513</v>
      </c>
      <c r="O494" s="472" t="s">
        <v>513</v>
      </c>
      <c r="P494" s="472">
        <v>2422673</v>
      </c>
      <c r="Q494" s="472">
        <v>2203060</v>
      </c>
      <c r="R494" s="478">
        <v>219613</v>
      </c>
      <c r="S494" s="477" t="s">
        <v>99</v>
      </c>
    </row>
    <row r="495" spans="1:19" s="472" customFormat="1" ht="9.75" customHeight="1" x14ac:dyDescent="0.2">
      <c r="A495" s="859" t="s">
        <v>592</v>
      </c>
      <c r="B495" s="472" t="s">
        <v>513</v>
      </c>
      <c r="C495" s="472" t="s">
        <v>513</v>
      </c>
      <c r="D495" s="472">
        <v>522248</v>
      </c>
      <c r="E495" s="472">
        <v>280013</v>
      </c>
      <c r="F495" s="472">
        <v>280013</v>
      </c>
      <c r="G495" s="472" t="s">
        <v>513</v>
      </c>
      <c r="H495" s="472">
        <v>73284</v>
      </c>
      <c r="I495" s="472">
        <v>73284</v>
      </c>
      <c r="J495" s="472" t="s">
        <v>513</v>
      </c>
      <c r="K495" s="472" t="s">
        <v>513</v>
      </c>
      <c r="L495" s="472" t="s">
        <v>513</v>
      </c>
      <c r="M495" s="472" t="s">
        <v>513</v>
      </c>
      <c r="N495" s="472" t="s">
        <v>513</v>
      </c>
      <c r="O495" s="472" t="s">
        <v>513</v>
      </c>
      <c r="P495" s="472">
        <v>2516935</v>
      </c>
      <c r="Q495" s="472">
        <v>2089456</v>
      </c>
      <c r="R495" s="478">
        <v>427479</v>
      </c>
      <c r="S495" s="477" t="s">
        <v>100</v>
      </c>
    </row>
    <row r="496" spans="1:19" s="472" customFormat="1" ht="9.75" customHeight="1" x14ac:dyDescent="0.2">
      <c r="A496" s="859" t="s">
        <v>593</v>
      </c>
      <c r="B496" s="472" t="s">
        <v>513</v>
      </c>
      <c r="C496" s="472" t="s">
        <v>513</v>
      </c>
      <c r="D496" s="472">
        <v>619026</v>
      </c>
      <c r="E496" s="472">
        <v>349595</v>
      </c>
      <c r="F496" s="472">
        <v>349595</v>
      </c>
      <c r="G496" s="472" t="s">
        <v>513</v>
      </c>
      <c r="H496" s="472" t="s">
        <v>513</v>
      </c>
      <c r="I496" s="472" t="s">
        <v>513</v>
      </c>
      <c r="J496" s="472">
        <v>119441</v>
      </c>
      <c r="K496" s="472" t="s">
        <v>513</v>
      </c>
      <c r="L496" s="472" t="s">
        <v>513</v>
      </c>
      <c r="M496" s="472">
        <v>119441</v>
      </c>
      <c r="N496" s="472" t="s">
        <v>513</v>
      </c>
      <c r="O496" s="472" t="s">
        <v>513</v>
      </c>
      <c r="P496" s="472">
        <v>2330722</v>
      </c>
      <c r="Q496" s="472">
        <v>2119833</v>
      </c>
      <c r="R496" s="478">
        <v>210889</v>
      </c>
      <c r="S496" s="477" t="s">
        <v>101</v>
      </c>
    </row>
    <row r="497" spans="1:19" s="472" customFormat="1" ht="9.75" customHeight="1" x14ac:dyDescent="0.2">
      <c r="A497" s="859" t="s">
        <v>594</v>
      </c>
      <c r="B497" s="472" t="s">
        <v>513</v>
      </c>
      <c r="C497" s="472" t="s">
        <v>513</v>
      </c>
      <c r="D497" s="472">
        <v>392048</v>
      </c>
      <c r="E497" s="472">
        <v>128978</v>
      </c>
      <c r="F497" s="472">
        <v>128978</v>
      </c>
      <c r="G497" s="472" t="s">
        <v>513</v>
      </c>
      <c r="H497" s="472" t="s">
        <v>513</v>
      </c>
      <c r="I497" s="472" t="s">
        <v>513</v>
      </c>
      <c r="J497" s="472">
        <v>145710</v>
      </c>
      <c r="K497" s="472" t="s">
        <v>513</v>
      </c>
      <c r="L497" s="472" t="s">
        <v>513</v>
      </c>
      <c r="M497" s="472">
        <v>145710</v>
      </c>
      <c r="N497" s="472" t="s">
        <v>513</v>
      </c>
      <c r="O497" s="472" t="s">
        <v>513</v>
      </c>
      <c r="P497" s="472">
        <v>2081141</v>
      </c>
      <c r="Q497" s="472">
        <v>1720626</v>
      </c>
      <c r="R497" s="478">
        <v>360515</v>
      </c>
      <c r="S497" s="477" t="s">
        <v>85</v>
      </c>
    </row>
    <row r="498" spans="1:19" s="472" customFormat="1" ht="9.75" customHeight="1" x14ac:dyDescent="0.2">
      <c r="A498" s="859" t="s">
        <v>595</v>
      </c>
      <c r="B498" s="472" t="s">
        <v>513</v>
      </c>
      <c r="C498" s="472" t="s">
        <v>513</v>
      </c>
      <c r="D498" s="472">
        <v>516174</v>
      </c>
      <c r="E498" s="472">
        <v>394382</v>
      </c>
      <c r="F498" s="472">
        <v>394382</v>
      </c>
      <c r="G498" s="472" t="s">
        <v>513</v>
      </c>
      <c r="H498" s="472" t="s">
        <v>513</v>
      </c>
      <c r="I498" s="472" t="s">
        <v>513</v>
      </c>
      <c r="J498" s="472">
        <v>60615</v>
      </c>
      <c r="K498" s="472" t="s">
        <v>513</v>
      </c>
      <c r="L498" s="472" t="s">
        <v>513</v>
      </c>
      <c r="M498" s="472">
        <v>60615</v>
      </c>
      <c r="N498" s="472" t="s">
        <v>513</v>
      </c>
      <c r="O498" s="472" t="s">
        <v>513</v>
      </c>
      <c r="P498" s="472">
        <v>2623383</v>
      </c>
      <c r="Q498" s="472">
        <v>2318890</v>
      </c>
      <c r="R498" s="478">
        <v>304493</v>
      </c>
      <c r="S498" s="477" t="s">
        <v>86</v>
      </c>
    </row>
    <row r="499" spans="1:19" s="472" customFormat="1" ht="9.75" customHeight="1" x14ac:dyDescent="0.2">
      <c r="A499" s="859" t="s">
        <v>596</v>
      </c>
      <c r="B499" s="472" t="s">
        <v>513</v>
      </c>
      <c r="C499" s="472" t="s">
        <v>513</v>
      </c>
      <c r="D499" s="472">
        <v>677622</v>
      </c>
      <c r="E499" s="472">
        <v>681069</v>
      </c>
      <c r="F499" s="472">
        <v>681069</v>
      </c>
      <c r="G499" s="472" t="s">
        <v>513</v>
      </c>
      <c r="H499" s="472">
        <v>72505</v>
      </c>
      <c r="I499" s="472">
        <v>72505</v>
      </c>
      <c r="J499" s="472">
        <v>63426</v>
      </c>
      <c r="K499" s="472" t="s">
        <v>513</v>
      </c>
      <c r="L499" s="472">
        <v>63426</v>
      </c>
      <c r="M499" s="472" t="s">
        <v>513</v>
      </c>
      <c r="N499" s="472" t="s">
        <v>513</v>
      </c>
      <c r="O499" s="472" t="s">
        <v>513</v>
      </c>
      <c r="P499" s="472">
        <v>2807226</v>
      </c>
      <c r="Q499" s="472">
        <v>2515180</v>
      </c>
      <c r="R499" s="478">
        <v>292046</v>
      </c>
      <c r="S499" s="477" t="s">
        <v>87</v>
      </c>
    </row>
    <row r="500" spans="1:19" s="472" customFormat="1" ht="9.75" customHeight="1" x14ac:dyDescent="0.2">
      <c r="A500" s="859" t="s">
        <v>822</v>
      </c>
      <c r="B500" s="472" t="s">
        <v>513</v>
      </c>
      <c r="C500" s="472" t="s">
        <v>513</v>
      </c>
      <c r="D500" s="472">
        <v>449605</v>
      </c>
      <c r="E500" s="472">
        <v>877414</v>
      </c>
      <c r="F500" s="472">
        <v>877414</v>
      </c>
      <c r="G500" s="472" t="s">
        <v>513</v>
      </c>
      <c r="H500" s="472">
        <v>60907</v>
      </c>
      <c r="I500" s="472">
        <v>60907</v>
      </c>
      <c r="J500" s="472">
        <v>217600</v>
      </c>
      <c r="K500" s="472" t="s">
        <v>513</v>
      </c>
      <c r="L500" s="472">
        <v>64699</v>
      </c>
      <c r="M500" s="472">
        <v>152901</v>
      </c>
      <c r="N500" s="472" t="s">
        <v>513</v>
      </c>
      <c r="O500" s="472" t="s">
        <v>513</v>
      </c>
      <c r="P500" s="472">
        <v>2500700</v>
      </c>
      <c r="Q500" s="472">
        <v>2347113</v>
      </c>
      <c r="R500" s="478">
        <v>153587</v>
      </c>
      <c r="S500" s="477" t="s">
        <v>823</v>
      </c>
    </row>
    <row r="501" spans="1:19" s="472" customFormat="1" ht="9.75" customHeight="1" x14ac:dyDescent="0.2">
      <c r="A501" s="859" t="s">
        <v>588</v>
      </c>
      <c r="B501" s="472" t="s">
        <v>513</v>
      </c>
      <c r="C501" s="472" t="s">
        <v>513</v>
      </c>
      <c r="D501" s="472">
        <v>645292</v>
      </c>
      <c r="E501" s="472">
        <v>822778</v>
      </c>
      <c r="F501" s="472">
        <v>822778</v>
      </c>
      <c r="G501" s="472" t="s">
        <v>513</v>
      </c>
      <c r="H501" s="472">
        <v>138574</v>
      </c>
      <c r="I501" s="472">
        <v>138574</v>
      </c>
      <c r="J501" s="472">
        <v>200102</v>
      </c>
      <c r="K501" s="472" t="s">
        <v>513</v>
      </c>
      <c r="L501" s="472" t="s">
        <v>513</v>
      </c>
      <c r="M501" s="472">
        <v>132999</v>
      </c>
      <c r="N501" s="472">
        <v>67103</v>
      </c>
      <c r="O501" s="472" t="s">
        <v>513</v>
      </c>
      <c r="P501" s="472">
        <v>2516377</v>
      </c>
      <c r="Q501" s="472">
        <v>2136839</v>
      </c>
      <c r="R501" s="478">
        <v>379538</v>
      </c>
      <c r="S501" s="477" t="s">
        <v>82</v>
      </c>
    </row>
    <row r="502" spans="1:19" s="472" customFormat="1" ht="9.75" customHeight="1" x14ac:dyDescent="0.2">
      <c r="A502" s="860" t="s">
        <v>599</v>
      </c>
      <c r="B502" s="476" t="s">
        <v>513</v>
      </c>
      <c r="C502" s="475" t="s">
        <v>513</v>
      </c>
      <c r="D502" s="475">
        <v>381272</v>
      </c>
      <c r="E502" s="475">
        <v>821444</v>
      </c>
      <c r="F502" s="475">
        <v>821444</v>
      </c>
      <c r="G502" s="475" t="s">
        <v>513</v>
      </c>
      <c r="H502" s="475">
        <v>55996</v>
      </c>
      <c r="I502" s="475">
        <v>55996</v>
      </c>
      <c r="J502" s="475">
        <v>144347</v>
      </c>
      <c r="K502" s="475" t="s">
        <v>513</v>
      </c>
      <c r="L502" s="475" t="s">
        <v>513</v>
      </c>
      <c r="M502" s="475">
        <v>74512</v>
      </c>
      <c r="N502" s="475">
        <v>69835</v>
      </c>
      <c r="O502" s="475" t="s">
        <v>513</v>
      </c>
      <c r="P502" s="475">
        <v>2087915</v>
      </c>
      <c r="Q502" s="475">
        <v>1792082</v>
      </c>
      <c r="R502" s="474">
        <v>295833</v>
      </c>
      <c r="S502" s="473" t="s">
        <v>83</v>
      </c>
    </row>
    <row r="503" spans="1:19" ht="12" customHeight="1" x14ac:dyDescent="0.25"/>
    <row r="504" spans="1:19" ht="12" customHeight="1" x14ac:dyDescent="0.25"/>
    <row r="505" spans="1:19" ht="12" customHeight="1" x14ac:dyDescent="0.25"/>
  </sheetData>
  <mergeCells count="44">
    <mergeCell ref="A434:A436"/>
    <mergeCell ref="W434:W436"/>
    <mergeCell ref="J435:J436"/>
    <mergeCell ref="A470:A472"/>
    <mergeCell ref="S470:S472"/>
    <mergeCell ref="A362:A364"/>
    <mergeCell ref="W362:W364"/>
    <mergeCell ref="N363:N364"/>
    <mergeCell ref="A398:A400"/>
    <mergeCell ref="W398:W400"/>
    <mergeCell ref="O399:O400"/>
    <mergeCell ref="A290:A292"/>
    <mergeCell ref="W290:W292"/>
    <mergeCell ref="E291:E292"/>
    <mergeCell ref="K291:K292"/>
    <mergeCell ref="A326:A328"/>
    <mergeCell ref="W326:W328"/>
    <mergeCell ref="E327:E328"/>
    <mergeCell ref="M327:M328"/>
    <mergeCell ref="A218:A220"/>
    <mergeCell ref="W218:W220"/>
    <mergeCell ref="E219:E220"/>
    <mergeCell ref="H219:H220"/>
    <mergeCell ref="A254:A256"/>
    <mergeCell ref="W254:W256"/>
    <mergeCell ref="C255:C256"/>
    <mergeCell ref="A110:A112"/>
    <mergeCell ref="W110:W112"/>
    <mergeCell ref="A146:A148"/>
    <mergeCell ref="W146:W148"/>
    <mergeCell ref="A182:A184"/>
    <mergeCell ref="W182:W184"/>
    <mergeCell ref="G183:G184"/>
    <mergeCell ref="K183:K184"/>
    <mergeCell ref="S183:S184"/>
    <mergeCell ref="A74:A76"/>
    <mergeCell ref="W74:W76"/>
    <mergeCell ref="L75:L76"/>
    <mergeCell ref="V75:V76"/>
    <mergeCell ref="A2:A4"/>
    <mergeCell ref="W2:W4"/>
    <mergeCell ref="B3:B4"/>
    <mergeCell ref="A38:A40"/>
    <mergeCell ref="W38:W40"/>
  </mergeCells>
  <phoneticPr fontId="29"/>
  <pageMargins left="0.59055118110236227" right="0.59055118110236227" top="0.59055118110236227" bottom="0.59055118110236227" header="0.51181102362204722" footer="0.51181102362204722"/>
  <pageSetup paperSize="9" pageOrder="overThenDown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40"/>
  <sheetViews>
    <sheetView view="pageBreakPreview" zoomScale="86" zoomScaleNormal="70" zoomScaleSheetLayoutView="86" workbookViewId="0">
      <pane xSplit="5" ySplit="7" topLeftCell="F8" activePane="bottomRight" state="frozen"/>
      <selection pane="topRight" activeCell="F1" sqref="F1"/>
      <selection pane="bottomLeft" activeCell="A8" sqref="A8"/>
      <selection pane="bottomRight"/>
    </sheetView>
  </sheetViews>
  <sheetFormatPr defaultColWidth="9" defaultRowHeight="13.3" x14ac:dyDescent="0.25"/>
  <cols>
    <col min="1" max="1" width="2.765625" style="252" customWidth="1"/>
    <col min="2" max="2" width="3.3828125" style="252" customWidth="1"/>
    <col min="3" max="3" width="3.23046875" style="252" customWidth="1"/>
    <col min="4" max="4" width="6.15234375" style="252" customWidth="1"/>
    <col min="5" max="5" width="0.84375" style="252" customWidth="1"/>
    <col min="6" max="6" width="8.61328125" style="252" customWidth="1"/>
    <col min="7" max="21" width="8.3828125" style="252" customWidth="1"/>
    <col min="22" max="22" width="9.23046875" style="252" customWidth="1"/>
    <col min="23" max="23" width="8.23046875" style="252" customWidth="1"/>
    <col min="24" max="24" width="2.61328125" style="253" customWidth="1"/>
    <col min="25" max="25" width="6.84375" style="252" customWidth="1"/>
    <col min="26" max="16384" width="9" style="252"/>
  </cols>
  <sheetData>
    <row r="1" spans="1:25" ht="16.5" customHeight="1" x14ac:dyDescent="0.3">
      <c r="I1" s="374"/>
      <c r="J1" s="373"/>
      <c r="K1" s="373"/>
      <c r="L1" s="373"/>
      <c r="M1" s="373"/>
      <c r="N1" s="373"/>
      <c r="O1" s="373"/>
      <c r="P1" s="373"/>
      <c r="Q1" s="373"/>
      <c r="R1" s="373"/>
      <c r="T1" s="966"/>
      <c r="U1" s="357"/>
      <c r="X1" s="252"/>
    </row>
    <row r="2" spans="1:25" s="368" customFormat="1" ht="16.5" customHeight="1" x14ac:dyDescent="0.25">
      <c r="I2" s="357"/>
      <c r="R2" s="372"/>
      <c r="T2" s="371"/>
      <c r="U2" s="371"/>
      <c r="X2" s="370"/>
      <c r="Y2" s="369"/>
    </row>
    <row r="3" spans="1:25" s="200" customFormat="1" ht="16.5" customHeight="1" x14ac:dyDescent="0.25">
      <c r="A3" s="988"/>
      <c r="B3" s="367" t="s">
        <v>1178</v>
      </c>
      <c r="C3" s="967"/>
      <c r="D3" s="967"/>
      <c r="E3" s="967"/>
      <c r="F3" s="365"/>
      <c r="G3" s="968"/>
      <c r="H3" s="365"/>
      <c r="I3" s="365"/>
      <c r="J3" s="969"/>
      <c r="K3" s="969"/>
      <c r="L3" s="365"/>
      <c r="M3" s="365"/>
      <c r="N3" s="365"/>
      <c r="O3" s="366"/>
      <c r="P3" s="365"/>
      <c r="Q3" s="365"/>
      <c r="R3" s="970"/>
      <c r="S3" s="192"/>
      <c r="T3" s="922"/>
      <c r="U3" s="922"/>
      <c r="V3" s="174" t="s">
        <v>540</v>
      </c>
      <c r="W3" s="365"/>
      <c r="X3" s="364"/>
    </row>
    <row r="4" spans="1:25" s="202" customFormat="1" ht="22" customHeight="1" x14ac:dyDescent="0.2">
      <c r="A4" s="362"/>
      <c r="B4" s="870"/>
      <c r="C4" s="870"/>
      <c r="D4" s="870"/>
      <c r="E4" s="871"/>
      <c r="F4" s="514"/>
      <c r="G4" s="240"/>
      <c r="H4" s="240"/>
      <c r="I4" s="240"/>
      <c r="J4" s="240"/>
      <c r="K4" s="240"/>
      <c r="L4" s="240"/>
      <c r="M4" s="240"/>
      <c r="N4" s="239"/>
      <c r="O4" s="238"/>
      <c r="P4" s="237"/>
      <c r="Q4" s="237"/>
      <c r="R4" s="237"/>
      <c r="S4" s="237"/>
      <c r="T4" s="236"/>
      <c r="U4" s="292"/>
      <c r="V4" s="363"/>
      <c r="W4" s="1078" t="s">
        <v>1179</v>
      </c>
      <c r="X4" s="336"/>
      <c r="Y4" s="335"/>
    </row>
    <row r="5" spans="1:25" s="202" customFormat="1" ht="22" customHeight="1" x14ac:dyDescent="0.2">
      <c r="A5" s="870"/>
      <c r="B5" s="1066" t="s">
        <v>377</v>
      </c>
      <c r="C5" s="1066"/>
      <c r="D5" s="1066"/>
      <c r="E5" s="1067"/>
      <c r="F5" s="228" t="s">
        <v>270</v>
      </c>
      <c r="G5" s="223" t="s">
        <v>634</v>
      </c>
      <c r="H5" s="223" t="s">
        <v>635</v>
      </c>
      <c r="I5" s="223" t="s">
        <v>636</v>
      </c>
      <c r="J5" s="223" t="s">
        <v>637</v>
      </c>
      <c r="K5" s="223" t="s">
        <v>638</v>
      </c>
      <c r="L5" s="223" t="s">
        <v>1180</v>
      </c>
      <c r="M5" s="233"/>
      <c r="N5" s="232"/>
      <c r="O5" s="225" t="s">
        <v>640</v>
      </c>
      <c r="P5" s="226" t="s">
        <v>641</v>
      </c>
      <c r="Q5" s="226" t="s">
        <v>1181</v>
      </c>
      <c r="R5" s="226" t="s">
        <v>643</v>
      </c>
      <c r="S5" s="231" t="s">
        <v>644</v>
      </c>
      <c r="T5" s="291"/>
      <c r="U5" s="290"/>
      <c r="V5" s="225" t="s">
        <v>645</v>
      </c>
      <c r="W5" s="1079"/>
      <c r="X5" s="336"/>
      <c r="Y5" s="362" t="s">
        <v>267</v>
      </c>
    </row>
    <row r="6" spans="1:25" s="989" customFormat="1" ht="22" customHeight="1" x14ac:dyDescent="0.2">
      <c r="A6" s="870"/>
      <c r="B6" s="870"/>
      <c r="C6" s="870"/>
      <c r="D6" s="870"/>
      <c r="E6" s="871"/>
      <c r="F6" s="228"/>
      <c r="G6" s="223" t="s">
        <v>267</v>
      </c>
      <c r="H6" s="223" t="s">
        <v>267</v>
      </c>
      <c r="I6" s="975" t="s">
        <v>268</v>
      </c>
      <c r="J6" s="223"/>
      <c r="K6" s="223"/>
      <c r="L6" s="223" t="s">
        <v>267</v>
      </c>
      <c r="M6" s="223" t="s">
        <v>266</v>
      </c>
      <c r="N6" s="227" t="s">
        <v>265</v>
      </c>
      <c r="O6" s="225"/>
      <c r="P6" s="226"/>
      <c r="Q6" s="226"/>
      <c r="R6" s="226"/>
      <c r="S6" s="226"/>
      <c r="T6" s="226" t="s">
        <v>1182</v>
      </c>
      <c r="U6" s="225" t="s">
        <v>647</v>
      </c>
      <c r="V6" s="224"/>
      <c r="W6" s="1079"/>
      <c r="X6" s="336"/>
      <c r="Y6" s="362" t="s">
        <v>267</v>
      </c>
    </row>
    <row r="7" spans="1:25" s="202" customFormat="1" ht="33.75" customHeight="1" x14ac:dyDescent="0.2">
      <c r="A7" s="362"/>
      <c r="B7" s="872"/>
      <c r="C7" s="872"/>
      <c r="D7" s="872"/>
      <c r="E7" s="873"/>
      <c r="F7" s="222" t="s">
        <v>1032</v>
      </c>
      <c r="G7" s="222" t="s">
        <v>264</v>
      </c>
      <c r="H7" s="222" t="s">
        <v>658</v>
      </c>
      <c r="I7" s="222" t="s">
        <v>659</v>
      </c>
      <c r="J7" s="222" t="s">
        <v>263</v>
      </c>
      <c r="K7" s="222" t="s">
        <v>648</v>
      </c>
      <c r="L7" s="222" t="s">
        <v>697</v>
      </c>
      <c r="M7" s="222" t="s">
        <v>1183</v>
      </c>
      <c r="N7" s="221" t="s">
        <v>1184</v>
      </c>
      <c r="O7" s="220" t="s">
        <v>273</v>
      </c>
      <c r="P7" s="220" t="s">
        <v>262</v>
      </c>
      <c r="Q7" s="220" t="s">
        <v>261</v>
      </c>
      <c r="R7" s="219" t="s">
        <v>260</v>
      </c>
      <c r="S7" s="875" t="s">
        <v>662</v>
      </c>
      <c r="T7" s="218"/>
      <c r="U7" s="218"/>
      <c r="V7" s="873" t="s">
        <v>663</v>
      </c>
      <c r="W7" s="1080"/>
      <c r="X7" s="336"/>
      <c r="Y7" s="362" t="s">
        <v>267</v>
      </c>
    </row>
    <row r="8" spans="1:25" s="247" customFormat="1" ht="20.25" customHeight="1" x14ac:dyDescent="0.25">
      <c r="A8" s="194"/>
      <c r="B8" s="977" t="s">
        <v>280</v>
      </c>
      <c r="C8" s="977" t="s">
        <v>1185</v>
      </c>
      <c r="D8" s="978"/>
      <c r="E8" s="361"/>
      <c r="F8" s="357">
        <v>33045905</v>
      </c>
      <c r="G8" s="357">
        <v>3253797</v>
      </c>
      <c r="H8" s="357">
        <v>17296</v>
      </c>
      <c r="I8" s="357">
        <v>11064075</v>
      </c>
      <c r="J8" s="357">
        <v>582070</v>
      </c>
      <c r="K8" s="357">
        <v>9150489</v>
      </c>
      <c r="L8" s="357">
        <v>8978178</v>
      </c>
      <c r="M8" s="357">
        <v>920380</v>
      </c>
      <c r="N8" s="357">
        <v>8057798</v>
      </c>
      <c r="O8" s="357">
        <v>1053599</v>
      </c>
      <c r="P8" s="357">
        <v>95911</v>
      </c>
      <c r="Q8" s="357">
        <v>1018</v>
      </c>
      <c r="R8" s="357">
        <v>35805</v>
      </c>
      <c r="S8" s="357">
        <v>246909</v>
      </c>
      <c r="T8" s="357">
        <v>192819</v>
      </c>
      <c r="U8" s="357">
        <v>54090</v>
      </c>
      <c r="V8" s="861" t="s">
        <v>754</v>
      </c>
      <c r="W8" s="146" t="s">
        <v>1186</v>
      </c>
      <c r="X8" s="129"/>
      <c r="Y8" s="876"/>
    </row>
    <row r="9" spans="1:25" s="247" customFormat="1" ht="20.25" customHeight="1" x14ac:dyDescent="0.25">
      <c r="A9" s="194"/>
      <c r="B9" s="345" t="s">
        <v>279</v>
      </c>
      <c r="C9" s="360">
        <v>29</v>
      </c>
      <c r="D9" s="129"/>
      <c r="E9" s="359"/>
      <c r="F9" s="357">
        <v>32091083</v>
      </c>
      <c r="G9" s="357">
        <v>3909107</v>
      </c>
      <c r="H9" s="357">
        <v>51095</v>
      </c>
      <c r="I9" s="357">
        <v>10058468</v>
      </c>
      <c r="J9" s="357">
        <v>545768</v>
      </c>
      <c r="K9" s="357">
        <v>9230666</v>
      </c>
      <c r="L9" s="357">
        <v>8295979</v>
      </c>
      <c r="M9" s="357">
        <v>1349403</v>
      </c>
      <c r="N9" s="357">
        <v>6946576</v>
      </c>
      <c r="O9" s="357">
        <v>800803</v>
      </c>
      <c r="P9" s="357">
        <v>79259</v>
      </c>
      <c r="Q9" s="357">
        <v>1098</v>
      </c>
      <c r="R9" s="357">
        <v>44515</v>
      </c>
      <c r="S9" s="357">
        <v>200018</v>
      </c>
      <c r="T9" s="357">
        <v>146301</v>
      </c>
      <c r="U9" s="357">
        <v>53717</v>
      </c>
      <c r="V9" s="861" t="s">
        <v>754</v>
      </c>
      <c r="W9" s="146" t="s">
        <v>629</v>
      </c>
      <c r="X9" s="129"/>
      <c r="Y9" s="876"/>
    </row>
    <row r="10" spans="1:25" s="247" customFormat="1" ht="20.25" customHeight="1" x14ac:dyDescent="0.25">
      <c r="A10" s="194"/>
      <c r="B10" s="345" t="s">
        <v>279</v>
      </c>
      <c r="C10" s="360">
        <v>30</v>
      </c>
      <c r="D10" s="129"/>
      <c r="E10" s="359"/>
      <c r="F10" s="357">
        <v>30448722</v>
      </c>
      <c r="G10" s="357">
        <v>3282646</v>
      </c>
      <c r="H10" s="357" t="s">
        <v>754</v>
      </c>
      <c r="I10" s="357">
        <v>10087919</v>
      </c>
      <c r="J10" s="357">
        <v>598845</v>
      </c>
      <c r="K10" s="357">
        <v>7538463</v>
      </c>
      <c r="L10" s="357">
        <v>8940849</v>
      </c>
      <c r="M10" s="357">
        <v>1057505</v>
      </c>
      <c r="N10" s="357">
        <v>7883344</v>
      </c>
      <c r="O10" s="357">
        <v>981798</v>
      </c>
      <c r="P10" s="357">
        <v>86688</v>
      </c>
      <c r="Q10" s="357">
        <v>841</v>
      </c>
      <c r="R10" s="357">
        <v>38725</v>
      </c>
      <c r="S10" s="357">
        <v>259632</v>
      </c>
      <c r="T10" s="357">
        <v>210580</v>
      </c>
      <c r="U10" s="357">
        <v>49052</v>
      </c>
      <c r="V10" s="861" t="s">
        <v>754</v>
      </c>
      <c r="W10" s="146" t="s">
        <v>717</v>
      </c>
      <c r="X10" s="129"/>
      <c r="Y10" s="876"/>
    </row>
    <row r="11" spans="1:25" s="247" customFormat="1" ht="20.25" customHeight="1" x14ac:dyDescent="0.25">
      <c r="A11" s="194"/>
      <c r="B11" s="345" t="s">
        <v>620</v>
      </c>
      <c r="C11" s="360" t="s">
        <v>1081</v>
      </c>
      <c r="D11" s="129"/>
      <c r="E11" s="359"/>
      <c r="F11" s="357">
        <v>34069069</v>
      </c>
      <c r="G11" s="357">
        <v>3406830</v>
      </c>
      <c r="H11" s="357">
        <v>3240</v>
      </c>
      <c r="I11" s="357">
        <v>11164796</v>
      </c>
      <c r="J11" s="357">
        <v>955739</v>
      </c>
      <c r="K11" s="357">
        <v>9901113</v>
      </c>
      <c r="L11" s="357">
        <v>8637351</v>
      </c>
      <c r="M11" s="357">
        <v>1672616</v>
      </c>
      <c r="N11" s="357">
        <v>6964735</v>
      </c>
      <c r="O11" s="357">
        <v>839240</v>
      </c>
      <c r="P11" s="357">
        <v>59956</v>
      </c>
      <c r="Q11" s="357">
        <v>923</v>
      </c>
      <c r="R11" s="357">
        <v>36055</v>
      </c>
      <c r="S11" s="357">
        <v>186335</v>
      </c>
      <c r="T11" s="357">
        <v>163822</v>
      </c>
      <c r="U11" s="357">
        <v>22513</v>
      </c>
      <c r="V11" s="861" t="s">
        <v>754</v>
      </c>
      <c r="W11" s="146" t="s">
        <v>1023</v>
      </c>
      <c r="X11" s="129"/>
      <c r="Y11" s="876"/>
    </row>
    <row r="12" spans="1:25" s="247" customFormat="1" ht="20.25" customHeight="1" x14ac:dyDescent="0.25">
      <c r="A12" s="194"/>
      <c r="B12" s="345"/>
      <c r="C12" s="980" t="s">
        <v>1187</v>
      </c>
      <c r="D12" s="129"/>
      <c r="E12" s="359"/>
      <c r="F12" s="357">
        <v>21330362</v>
      </c>
      <c r="G12" s="357">
        <v>2322527</v>
      </c>
      <c r="H12" s="357" t="s">
        <v>754</v>
      </c>
      <c r="I12" s="357">
        <v>4781020</v>
      </c>
      <c r="J12" s="357">
        <v>1313743</v>
      </c>
      <c r="K12" s="357">
        <v>3962210</v>
      </c>
      <c r="L12" s="357">
        <v>8950862</v>
      </c>
      <c r="M12" s="357">
        <v>1327820</v>
      </c>
      <c r="N12" s="357">
        <v>7623042</v>
      </c>
      <c r="O12" s="357">
        <v>749232</v>
      </c>
      <c r="P12" s="357">
        <v>23765</v>
      </c>
      <c r="Q12" s="357">
        <v>633</v>
      </c>
      <c r="R12" s="357">
        <v>42715</v>
      </c>
      <c r="S12" s="357">
        <v>133245</v>
      </c>
      <c r="T12" s="357">
        <v>110328</v>
      </c>
      <c r="U12" s="357">
        <v>22917</v>
      </c>
      <c r="V12" s="861" t="s">
        <v>754</v>
      </c>
      <c r="W12" s="146" t="s">
        <v>1147</v>
      </c>
      <c r="X12" s="129"/>
      <c r="Y12" s="129"/>
    </row>
    <row r="13" spans="1:25" s="247" customFormat="1" ht="20.25" customHeight="1" x14ac:dyDescent="0.25">
      <c r="A13" s="194"/>
      <c r="B13" s="345"/>
      <c r="C13" s="345"/>
      <c r="D13" s="349"/>
      <c r="E13" s="348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861"/>
      <c r="W13" s="357"/>
      <c r="X13" s="129"/>
      <c r="Y13" s="876"/>
    </row>
    <row r="14" spans="1:25" s="247" customFormat="1" ht="20.25" customHeight="1" x14ac:dyDescent="0.25">
      <c r="A14" s="194"/>
      <c r="B14" s="345" t="s">
        <v>620</v>
      </c>
      <c r="C14" s="904" t="s">
        <v>965</v>
      </c>
      <c r="D14" s="981"/>
      <c r="E14" s="352"/>
      <c r="F14" s="357">
        <v>33585826</v>
      </c>
      <c r="G14" s="357">
        <v>3117454</v>
      </c>
      <c r="H14" s="357">
        <v>3240</v>
      </c>
      <c r="I14" s="357">
        <v>10607853</v>
      </c>
      <c r="J14" s="357">
        <v>996240</v>
      </c>
      <c r="K14" s="357">
        <v>9067853</v>
      </c>
      <c r="L14" s="357">
        <v>9793186</v>
      </c>
      <c r="M14" s="357">
        <v>1809337</v>
      </c>
      <c r="N14" s="357">
        <v>7983849</v>
      </c>
      <c r="O14" s="357">
        <v>843884</v>
      </c>
      <c r="P14" s="357">
        <v>53950</v>
      </c>
      <c r="Q14" s="357">
        <v>863</v>
      </c>
      <c r="R14" s="357">
        <v>34932</v>
      </c>
      <c r="S14" s="357">
        <v>171786</v>
      </c>
      <c r="T14" s="357">
        <v>149275</v>
      </c>
      <c r="U14" s="357">
        <v>22511</v>
      </c>
      <c r="V14" s="861" t="s">
        <v>754</v>
      </c>
      <c r="W14" s="145" t="s">
        <v>630</v>
      </c>
      <c r="X14" s="129"/>
      <c r="Y14" s="337" t="s">
        <v>267</v>
      </c>
    </row>
    <row r="15" spans="1:25" s="247" customFormat="1" ht="20.25" customHeight="1" x14ac:dyDescent="0.25">
      <c r="A15" s="194"/>
      <c r="B15" s="345"/>
      <c r="C15" s="980" t="s">
        <v>967</v>
      </c>
      <c r="D15" s="981"/>
      <c r="E15" s="352"/>
      <c r="F15" s="357">
        <v>18483396</v>
      </c>
      <c r="G15" s="357">
        <v>2451485</v>
      </c>
      <c r="H15" s="357" t="s">
        <v>754</v>
      </c>
      <c r="I15" s="357">
        <v>3780034</v>
      </c>
      <c r="J15" s="357">
        <v>1299995</v>
      </c>
      <c r="K15" s="357">
        <v>2899710</v>
      </c>
      <c r="L15" s="357">
        <v>8052172</v>
      </c>
      <c r="M15" s="357">
        <v>1292047</v>
      </c>
      <c r="N15" s="357">
        <v>6760125</v>
      </c>
      <c r="O15" s="357">
        <v>812851</v>
      </c>
      <c r="P15" s="357">
        <v>17765</v>
      </c>
      <c r="Q15" s="357">
        <v>671</v>
      </c>
      <c r="R15" s="357">
        <v>49705</v>
      </c>
      <c r="S15" s="357">
        <v>117480</v>
      </c>
      <c r="T15" s="357">
        <v>94562</v>
      </c>
      <c r="U15" s="357">
        <v>22918</v>
      </c>
      <c r="V15" s="861" t="s">
        <v>754</v>
      </c>
      <c r="W15" s="145" t="s">
        <v>1188</v>
      </c>
      <c r="X15" s="129"/>
      <c r="Y15" s="337"/>
    </row>
    <row r="16" spans="1:25" s="247" customFormat="1" ht="20.25" customHeight="1" x14ac:dyDescent="0.25">
      <c r="A16" s="194"/>
      <c r="B16" s="345"/>
      <c r="C16" s="345"/>
      <c r="D16" s="349"/>
      <c r="E16" s="348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861"/>
      <c r="W16" s="140"/>
      <c r="X16" s="129"/>
      <c r="Y16" s="337"/>
    </row>
    <row r="17" spans="1:25" s="247" customFormat="1" ht="20.25" customHeight="1" x14ac:dyDescent="0.25">
      <c r="A17" s="194"/>
      <c r="B17" s="345" t="s">
        <v>620</v>
      </c>
      <c r="C17" s="345" t="s">
        <v>969</v>
      </c>
      <c r="D17" s="904" t="s">
        <v>1088</v>
      </c>
      <c r="E17" s="352"/>
      <c r="F17" s="357">
        <v>8496443</v>
      </c>
      <c r="G17" s="357">
        <v>1024095</v>
      </c>
      <c r="H17" s="357" t="s">
        <v>754</v>
      </c>
      <c r="I17" s="357">
        <v>1941352</v>
      </c>
      <c r="J17" s="357">
        <v>298218</v>
      </c>
      <c r="K17" s="357">
        <v>1996218</v>
      </c>
      <c r="L17" s="357">
        <v>3236560</v>
      </c>
      <c r="M17" s="357">
        <v>437698</v>
      </c>
      <c r="N17" s="357">
        <v>2798862</v>
      </c>
      <c r="O17" s="357">
        <v>183057</v>
      </c>
      <c r="P17" s="357">
        <v>6000</v>
      </c>
      <c r="Q17" s="357">
        <v>162</v>
      </c>
      <c r="R17" s="357">
        <v>6584</v>
      </c>
      <c r="S17" s="357">
        <v>25659</v>
      </c>
      <c r="T17" s="357">
        <v>24158</v>
      </c>
      <c r="U17" s="357">
        <v>1501</v>
      </c>
      <c r="V17" s="357" t="s">
        <v>754</v>
      </c>
      <c r="W17" s="141" t="s">
        <v>971</v>
      </c>
      <c r="X17" s="129"/>
      <c r="Y17" s="337"/>
    </row>
    <row r="18" spans="1:25" s="247" customFormat="1" ht="20.25" customHeight="1" x14ac:dyDescent="0.25">
      <c r="A18" s="194"/>
      <c r="B18" s="345" t="s">
        <v>279</v>
      </c>
      <c r="C18" s="345" t="s">
        <v>279</v>
      </c>
      <c r="D18" s="904" t="s">
        <v>1090</v>
      </c>
      <c r="E18" s="352"/>
      <c r="F18" s="357">
        <v>4081785</v>
      </c>
      <c r="G18" s="357">
        <v>416202</v>
      </c>
      <c r="H18" s="357" t="s">
        <v>754</v>
      </c>
      <c r="I18" s="357">
        <v>1102610</v>
      </c>
      <c r="J18" s="357">
        <v>95003</v>
      </c>
      <c r="K18" s="357">
        <v>830011</v>
      </c>
      <c r="L18" s="357">
        <v>1637959</v>
      </c>
      <c r="M18" s="357">
        <v>202063</v>
      </c>
      <c r="N18" s="357">
        <v>1435896</v>
      </c>
      <c r="O18" s="357">
        <v>172366</v>
      </c>
      <c r="P18" s="357">
        <v>2965</v>
      </c>
      <c r="Q18" s="357">
        <v>168</v>
      </c>
      <c r="R18" s="357">
        <v>10574</v>
      </c>
      <c r="S18" s="357">
        <v>36023</v>
      </c>
      <c r="T18" s="357">
        <v>27018</v>
      </c>
      <c r="U18" s="357">
        <v>9005</v>
      </c>
      <c r="V18" s="357" t="s">
        <v>754</v>
      </c>
      <c r="W18" s="144" t="s">
        <v>973</v>
      </c>
      <c r="X18" s="129"/>
      <c r="Y18" s="337"/>
    </row>
    <row r="19" spans="1:25" s="247" customFormat="1" ht="20.25" customHeight="1" x14ac:dyDescent="0.25">
      <c r="A19" s="194"/>
      <c r="B19" s="345"/>
      <c r="C19" s="345"/>
      <c r="D19" s="904" t="s">
        <v>1091</v>
      </c>
      <c r="E19" s="352"/>
      <c r="F19" s="357">
        <v>3963332</v>
      </c>
      <c r="G19" s="357">
        <v>233146</v>
      </c>
      <c r="H19" s="357" t="s">
        <v>754</v>
      </c>
      <c r="I19" s="357">
        <v>841948</v>
      </c>
      <c r="J19" s="357">
        <v>286217</v>
      </c>
      <c r="K19" s="357">
        <v>667862</v>
      </c>
      <c r="L19" s="357">
        <v>1934159</v>
      </c>
      <c r="M19" s="357">
        <v>253571</v>
      </c>
      <c r="N19" s="357">
        <v>1680588</v>
      </c>
      <c r="O19" s="357">
        <v>214056</v>
      </c>
      <c r="P19" s="357">
        <v>8900</v>
      </c>
      <c r="Q19" s="357">
        <v>122</v>
      </c>
      <c r="R19" s="357">
        <v>11701</v>
      </c>
      <c r="S19" s="357">
        <v>37353</v>
      </c>
      <c r="T19" s="357">
        <v>26442</v>
      </c>
      <c r="U19" s="357">
        <v>10911</v>
      </c>
      <c r="V19" s="357" t="s">
        <v>754</v>
      </c>
      <c r="W19" s="143" t="s">
        <v>975</v>
      </c>
      <c r="X19" s="129"/>
      <c r="Y19" s="337" t="s">
        <v>267</v>
      </c>
    </row>
    <row r="20" spans="1:25" s="247" customFormat="1" ht="20.25" customHeight="1" x14ac:dyDescent="0.25">
      <c r="A20" s="194"/>
      <c r="B20" s="345" t="s">
        <v>279</v>
      </c>
      <c r="C20" s="345" t="s">
        <v>279</v>
      </c>
      <c r="D20" s="904" t="s">
        <v>1093</v>
      </c>
      <c r="E20" s="352"/>
      <c r="F20" s="357">
        <v>4788802</v>
      </c>
      <c r="G20" s="357">
        <v>649084</v>
      </c>
      <c r="H20" s="357" t="s">
        <v>754</v>
      </c>
      <c r="I20" s="357">
        <v>895110</v>
      </c>
      <c r="J20" s="357">
        <v>634305</v>
      </c>
      <c r="K20" s="357">
        <v>468119</v>
      </c>
      <c r="L20" s="357">
        <v>2142184</v>
      </c>
      <c r="M20" s="357">
        <v>434488</v>
      </c>
      <c r="N20" s="357">
        <v>1707696</v>
      </c>
      <c r="O20" s="357">
        <v>179753</v>
      </c>
      <c r="P20" s="357">
        <v>5900</v>
      </c>
      <c r="Q20" s="357">
        <v>181</v>
      </c>
      <c r="R20" s="357">
        <v>13856</v>
      </c>
      <c r="S20" s="357">
        <v>34210</v>
      </c>
      <c r="T20" s="357">
        <v>32710</v>
      </c>
      <c r="U20" s="357">
        <v>1500</v>
      </c>
      <c r="V20" s="357" t="s">
        <v>754</v>
      </c>
      <c r="W20" s="142" t="s">
        <v>621</v>
      </c>
      <c r="X20" s="129"/>
      <c r="Y20" s="337" t="s">
        <v>267</v>
      </c>
    </row>
    <row r="21" spans="1:25" s="247" customFormat="1" ht="20.25" customHeight="1" x14ac:dyDescent="0.25">
      <c r="A21" s="194"/>
      <c r="B21" s="904" t="s">
        <v>620</v>
      </c>
      <c r="C21" s="904" t="s">
        <v>1189</v>
      </c>
      <c r="D21" s="904" t="s">
        <v>1088</v>
      </c>
      <c r="E21" s="352"/>
      <c r="F21" s="357">
        <v>5649477</v>
      </c>
      <c r="G21" s="357">
        <v>1153053</v>
      </c>
      <c r="H21" s="357" t="s">
        <v>754</v>
      </c>
      <c r="I21" s="357">
        <v>940366</v>
      </c>
      <c r="J21" s="357">
        <v>284470</v>
      </c>
      <c r="K21" s="357">
        <v>933718</v>
      </c>
      <c r="L21" s="357">
        <v>2337870</v>
      </c>
      <c r="M21" s="357">
        <v>401925</v>
      </c>
      <c r="N21" s="357">
        <v>1935945</v>
      </c>
      <c r="O21" s="357">
        <v>246676</v>
      </c>
      <c r="P21" s="357" t="s">
        <v>754</v>
      </c>
      <c r="Q21" s="357">
        <v>200</v>
      </c>
      <c r="R21" s="357">
        <v>13574</v>
      </c>
      <c r="S21" s="357">
        <v>9894</v>
      </c>
      <c r="T21" s="357">
        <v>8392</v>
      </c>
      <c r="U21" s="357">
        <v>1502</v>
      </c>
      <c r="V21" s="357" t="s">
        <v>754</v>
      </c>
      <c r="W21" s="141" t="s">
        <v>979</v>
      </c>
      <c r="X21" s="129"/>
      <c r="Y21" s="337"/>
    </row>
    <row r="22" spans="1:25" s="247" customFormat="1" ht="20.25" customHeight="1" x14ac:dyDescent="0.25">
      <c r="A22" s="194"/>
      <c r="B22" s="345"/>
      <c r="C22" s="345"/>
      <c r="D22" s="349"/>
      <c r="E22" s="348"/>
      <c r="F22" s="512"/>
      <c r="G22" s="512"/>
      <c r="H22" s="512"/>
      <c r="I22" s="512"/>
      <c r="J22" s="512"/>
      <c r="K22" s="512"/>
      <c r="L22" s="512"/>
      <c r="M22" s="512"/>
      <c r="N22" s="512"/>
      <c r="O22" s="513"/>
      <c r="P22" s="513"/>
      <c r="Q22" s="513"/>
      <c r="R22" s="513"/>
      <c r="S22" s="513"/>
      <c r="T22" s="513"/>
      <c r="U22" s="513"/>
      <c r="V22" s="862"/>
      <c r="W22" s="140"/>
      <c r="X22" s="129"/>
      <c r="Y22" s="337"/>
    </row>
    <row r="23" spans="1:25" s="247" customFormat="1" ht="20.25" customHeight="1" x14ac:dyDescent="0.25">
      <c r="A23" s="194"/>
      <c r="B23" s="345" t="s">
        <v>620</v>
      </c>
      <c r="C23" s="345" t="s">
        <v>969</v>
      </c>
      <c r="D23" s="345" t="s">
        <v>1098</v>
      </c>
      <c r="E23" s="344"/>
      <c r="F23" s="347">
        <v>2692425</v>
      </c>
      <c r="G23" s="347">
        <v>318818</v>
      </c>
      <c r="H23" s="137" t="s">
        <v>754</v>
      </c>
      <c r="I23" s="347">
        <v>695066</v>
      </c>
      <c r="J23" s="347">
        <v>154968</v>
      </c>
      <c r="K23" s="347">
        <v>653458</v>
      </c>
      <c r="L23" s="347">
        <v>870115</v>
      </c>
      <c r="M23" s="347">
        <v>149186</v>
      </c>
      <c r="N23" s="347">
        <v>720929</v>
      </c>
      <c r="O23" s="347">
        <v>56400</v>
      </c>
      <c r="P23" s="137">
        <v>6000</v>
      </c>
      <c r="Q23" s="347">
        <v>54</v>
      </c>
      <c r="R23" s="347">
        <v>1848</v>
      </c>
      <c r="S23" s="347">
        <v>11643</v>
      </c>
      <c r="T23" s="347">
        <v>11643</v>
      </c>
      <c r="U23" s="137" t="s">
        <v>754</v>
      </c>
      <c r="V23" s="137" t="s">
        <v>754</v>
      </c>
      <c r="W23" s="139" t="s">
        <v>981</v>
      </c>
      <c r="X23" s="129"/>
      <c r="Y23" s="337" t="s">
        <v>267</v>
      </c>
    </row>
    <row r="24" spans="1:25" s="247" customFormat="1" ht="20.25" customHeight="1" x14ac:dyDescent="0.25">
      <c r="A24" s="194"/>
      <c r="B24" s="345" t="s">
        <v>279</v>
      </c>
      <c r="C24" s="345" t="s">
        <v>279</v>
      </c>
      <c r="D24" s="345" t="s">
        <v>1100</v>
      </c>
      <c r="E24" s="344"/>
      <c r="F24" s="357">
        <v>2941364</v>
      </c>
      <c r="G24" s="357">
        <v>257197</v>
      </c>
      <c r="H24" s="357" t="s">
        <v>754</v>
      </c>
      <c r="I24" s="357">
        <v>721627</v>
      </c>
      <c r="J24" s="357">
        <v>48436</v>
      </c>
      <c r="K24" s="357">
        <v>757843</v>
      </c>
      <c r="L24" s="357">
        <v>1156261</v>
      </c>
      <c r="M24" s="357">
        <v>133608</v>
      </c>
      <c r="N24" s="357">
        <v>1022653</v>
      </c>
      <c r="O24" s="357">
        <v>70333</v>
      </c>
      <c r="P24" s="357" t="s">
        <v>754</v>
      </c>
      <c r="Q24" s="357">
        <v>55</v>
      </c>
      <c r="R24" s="357">
        <v>2565</v>
      </c>
      <c r="S24" s="357">
        <v>6302</v>
      </c>
      <c r="T24" s="357">
        <v>6302</v>
      </c>
      <c r="U24" s="357" t="s">
        <v>754</v>
      </c>
      <c r="V24" s="357" t="s">
        <v>754</v>
      </c>
      <c r="W24" s="134" t="s">
        <v>983</v>
      </c>
      <c r="X24" s="129"/>
      <c r="Y24" s="337"/>
    </row>
    <row r="25" spans="1:25" s="247" customFormat="1" ht="20.25" customHeight="1" x14ac:dyDescent="0.25">
      <c r="A25" s="194"/>
      <c r="B25" s="345" t="s">
        <v>279</v>
      </c>
      <c r="C25" s="345" t="s">
        <v>279</v>
      </c>
      <c r="D25" s="345" t="s">
        <v>1101</v>
      </c>
      <c r="E25" s="344"/>
      <c r="F25" s="347">
        <v>2862654</v>
      </c>
      <c r="G25" s="347">
        <v>448080</v>
      </c>
      <c r="H25" s="137" t="s">
        <v>754</v>
      </c>
      <c r="I25" s="347">
        <v>524659</v>
      </c>
      <c r="J25" s="347">
        <v>94814</v>
      </c>
      <c r="K25" s="347">
        <v>584917</v>
      </c>
      <c r="L25" s="347">
        <v>1210184</v>
      </c>
      <c r="M25" s="347">
        <v>154904</v>
      </c>
      <c r="N25" s="347">
        <v>1055280</v>
      </c>
      <c r="O25" s="347">
        <v>56324</v>
      </c>
      <c r="P25" s="137" t="s">
        <v>754</v>
      </c>
      <c r="Q25" s="347">
        <v>53</v>
      </c>
      <c r="R25" s="347">
        <v>2171</v>
      </c>
      <c r="S25" s="347">
        <v>7714</v>
      </c>
      <c r="T25" s="347">
        <v>6213</v>
      </c>
      <c r="U25" s="347">
        <v>1501</v>
      </c>
      <c r="V25" s="137" t="s">
        <v>754</v>
      </c>
      <c r="W25" s="134" t="s">
        <v>985</v>
      </c>
      <c r="X25" s="129"/>
      <c r="Y25" s="337" t="s">
        <v>267</v>
      </c>
    </row>
    <row r="26" spans="1:25" s="247" customFormat="1" ht="20.25" customHeight="1" x14ac:dyDescent="0.25">
      <c r="A26" s="194"/>
      <c r="B26" s="345" t="s">
        <v>279</v>
      </c>
      <c r="C26" s="345" t="s">
        <v>279</v>
      </c>
      <c r="D26" s="345" t="s">
        <v>1102</v>
      </c>
      <c r="E26" s="344"/>
      <c r="F26" s="357">
        <v>1496702</v>
      </c>
      <c r="G26" s="357">
        <v>213946</v>
      </c>
      <c r="H26" s="357" t="s">
        <v>754</v>
      </c>
      <c r="I26" s="357">
        <v>283583</v>
      </c>
      <c r="J26" s="357">
        <v>30216</v>
      </c>
      <c r="K26" s="357">
        <v>381567</v>
      </c>
      <c r="L26" s="357">
        <v>587390</v>
      </c>
      <c r="M26" s="357">
        <v>83605</v>
      </c>
      <c r="N26" s="357">
        <v>503785</v>
      </c>
      <c r="O26" s="357">
        <v>66594</v>
      </c>
      <c r="P26" s="357">
        <v>2965</v>
      </c>
      <c r="Q26" s="357">
        <v>61</v>
      </c>
      <c r="R26" s="357">
        <v>5778</v>
      </c>
      <c r="S26" s="357">
        <v>13887</v>
      </c>
      <c r="T26" s="357">
        <v>10885</v>
      </c>
      <c r="U26" s="357">
        <v>3002</v>
      </c>
      <c r="V26" s="357" t="s">
        <v>754</v>
      </c>
      <c r="W26" s="134" t="s">
        <v>987</v>
      </c>
      <c r="X26" s="129"/>
      <c r="Y26" s="337"/>
    </row>
    <row r="27" spans="1:25" s="247" customFormat="1" ht="20.25" customHeight="1" x14ac:dyDescent="0.25">
      <c r="A27" s="194"/>
      <c r="B27" s="345"/>
      <c r="C27" s="345"/>
      <c r="D27" s="345" t="s">
        <v>1103</v>
      </c>
      <c r="E27" s="344"/>
      <c r="F27" s="357">
        <v>1522315</v>
      </c>
      <c r="G27" s="357">
        <v>148427</v>
      </c>
      <c r="H27" s="357" t="s">
        <v>754</v>
      </c>
      <c r="I27" s="357">
        <v>423565</v>
      </c>
      <c r="J27" s="357">
        <v>64783</v>
      </c>
      <c r="K27" s="357">
        <v>321403</v>
      </c>
      <c r="L27" s="357">
        <v>564137</v>
      </c>
      <c r="M27" s="357">
        <v>59476</v>
      </c>
      <c r="N27" s="357">
        <v>504661</v>
      </c>
      <c r="O27" s="357">
        <v>51535</v>
      </c>
      <c r="P27" s="357" t="s">
        <v>754</v>
      </c>
      <c r="Q27" s="357">
        <v>68</v>
      </c>
      <c r="R27" s="357">
        <v>1540</v>
      </c>
      <c r="S27" s="357">
        <v>11822</v>
      </c>
      <c r="T27" s="357">
        <v>8820</v>
      </c>
      <c r="U27" s="357">
        <v>3002</v>
      </c>
      <c r="V27" s="357" t="s">
        <v>754</v>
      </c>
      <c r="W27" s="134" t="s">
        <v>1159</v>
      </c>
      <c r="X27" s="129"/>
      <c r="Y27" s="337" t="s">
        <v>267</v>
      </c>
    </row>
    <row r="28" spans="1:25" s="247" customFormat="1" ht="20.25" customHeight="1" x14ac:dyDescent="0.25">
      <c r="A28" s="194"/>
      <c r="B28" s="345" t="s">
        <v>279</v>
      </c>
      <c r="C28" s="345" t="s">
        <v>279</v>
      </c>
      <c r="D28" s="345" t="s">
        <v>1105</v>
      </c>
      <c r="E28" s="344"/>
      <c r="F28" s="357">
        <v>1062768</v>
      </c>
      <c r="G28" s="357">
        <v>53829</v>
      </c>
      <c r="H28" s="357" t="s">
        <v>754</v>
      </c>
      <c r="I28" s="357">
        <v>395462</v>
      </c>
      <c r="J28" s="357">
        <v>4</v>
      </c>
      <c r="K28" s="357">
        <v>127041</v>
      </c>
      <c r="L28" s="357">
        <v>486432</v>
      </c>
      <c r="M28" s="357">
        <v>58982</v>
      </c>
      <c r="N28" s="357">
        <v>427450</v>
      </c>
      <c r="O28" s="357">
        <v>54237</v>
      </c>
      <c r="P28" s="357" t="s">
        <v>754</v>
      </c>
      <c r="Q28" s="357">
        <v>39</v>
      </c>
      <c r="R28" s="357">
        <v>3256</v>
      </c>
      <c r="S28" s="357">
        <v>10314</v>
      </c>
      <c r="T28" s="357">
        <v>7313</v>
      </c>
      <c r="U28" s="357">
        <v>3001</v>
      </c>
      <c r="V28" s="357" t="s">
        <v>754</v>
      </c>
      <c r="W28" s="134" t="s">
        <v>991</v>
      </c>
      <c r="X28" s="129"/>
      <c r="Y28" s="337"/>
    </row>
    <row r="29" spans="1:25" s="247" customFormat="1" ht="20.25" customHeight="1" x14ac:dyDescent="0.25">
      <c r="A29" s="194"/>
      <c r="B29" s="345" t="s">
        <v>279</v>
      </c>
      <c r="C29" s="345" t="s">
        <v>279</v>
      </c>
      <c r="D29" s="345" t="s">
        <v>1107</v>
      </c>
      <c r="E29" s="344"/>
      <c r="F29" s="357">
        <v>1355994</v>
      </c>
      <c r="G29" s="357">
        <v>68470</v>
      </c>
      <c r="H29" s="357" t="s">
        <v>754</v>
      </c>
      <c r="I29" s="357">
        <v>306527</v>
      </c>
      <c r="J29" s="357">
        <v>147404</v>
      </c>
      <c r="K29" s="357">
        <v>179901</v>
      </c>
      <c r="L29" s="357">
        <v>653692</v>
      </c>
      <c r="M29" s="357">
        <v>53977</v>
      </c>
      <c r="N29" s="357">
        <v>599715</v>
      </c>
      <c r="O29" s="357">
        <v>61891</v>
      </c>
      <c r="P29" s="357" t="s">
        <v>754</v>
      </c>
      <c r="Q29" s="357">
        <v>68</v>
      </c>
      <c r="R29" s="357">
        <v>1738</v>
      </c>
      <c r="S29" s="357">
        <v>10364</v>
      </c>
      <c r="T29" s="357">
        <v>7263</v>
      </c>
      <c r="U29" s="357">
        <v>3101</v>
      </c>
      <c r="V29" s="357" t="s">
        <v>754</v>
      </c>
      <c r="W29" s="134" t="s">
        <v>993</v>
      </c>
      <c r="X29" s="129"/>
      <c r="Y29" s="337" t="s">
        <v>267</v>
      </c>
    </row>
    <row r="30" spans="1:25" s="247" customFormat="1" ht="20.25" customHeight="1" x14ac:dyDescent="0.25">
      <c r="A30" s="194"/>
      <c r="B30" s="345" t="s">
        <v>279</v>
      </c>
      <c r="C30" s="345" t="s">
        <v>279</v>
      </c>
      <c r="D30" s="345" t="s">
        <v>1109</v>
      </c>
      <c r="E30" s="344"/>
      <c r="F30" s="357">
        <v>1192508</v>
      </c>
      <c r="G30" s="357">
        <v>93092</v>
      </c>
      <c r="H30" s="357" t="s">
        <v>754</v>
      </c>
      <c r="I30" s="357">
        <v>303138</v>
      </c>
      <c r="J30" s="357">
        <v>62833</v>
      </c>
      <c r="K30" s="357">
        <v>130600</v>
      </c>
      <c r="L30" s="357">
        <v>602845</v>
      </c>
      <c r="M30" s="357">
        <v>66033</v>
      </c>
      <c r="N30" s="357">
        <v>536812</v>
      </c>
      <c r="O30" s="357">
        <v>80930</v>
      </c>
      <c r="P30" s="357" t="s">
        <v>754</v>
      </c>
      <c r="Q30" s="357">
        <v>24</v>
      </c>
      <c r="R30" s="357">
        <v>2412</v>
      </c>
      <c r="S30" s="357">
        <v>12141</v>
      </c>
      <c r="T30" s="357">
        <v>7333</v>
      </c>
      <c r="U30" s="357">
        <v>4808</v>
      </c>
      <c r="V30" s="357" t="s">
        <v>754</v>
      </c>
      <c r="W30" s="134" t="s">
        <v>995</v>
      </c>
      <c r="X30" s="129"/>
      <c r="Y30" s="337"/>
    </row>
    <row r="31" spans="1:25" s="247" customFormat="1" ht="20.25" customHeight="1" x14ac:dyDescent="0.25">
      <c r="A31" s="194"/>
      <c r="B31" s="345" t="s">
        <v>279</v>
      </c>
      <c r="C31" s="345" t="s">
        <v>279</v>
      </c>
      <c r="D31" s="345" t="s">
        <v>1110</v>
      </c>
      <c r="E31" s="344"/>
      <c r="F31" s="357">
        <v>1414830</v>
      </c>
      <c r="G31" s="357">
        <v>71584</v>
      </c>
      <c r="H31" s="357" t="s">
        <v>754</v>
      </c>
      <c r="I31" s="357">
        <v>232283</v>
      </c>
      <c r="J31" s="357">
        <v>75980</v>
      </c>
      <c r="K31" s="357">
        <v>357361</v>
      </c>
      <c r="L31" s="357">
        <v>677622</v>
      </c>
      <c r="M31" s="357">
        <v>133561</v>
      </c>
      <c r="N31" s="357">
        <v>544061</v>
      </c>
      <c r="O31" s="357">
        <v>71235</v>
      </c>
      <c r="P31" s="357">
        <v>8900</v>
      </c>
      <c r="Q31" s="357">
        <v>30</v>
      </c>
      <c r="R31" s="357">
        <v>7551</v>
      </c>
      <c r="S31" s="357">
        <v>14848</v>
      </c>
      <c r="T31" s="357">
        <v>11846</v>
      </c>
      <c r="U31" s="357">
        <v>3002</v>
      </c>
      <c r="V31" s="357" t="s">
        <v>754</v>
      </c>
      <c r="W31" s="134" t="s">
        <v>997</v>
      </c>
      <c r="X31" s="129"/>
      <c r="Y31" s="337" t="s">
        <v>267</v>
      </c>
    </row>
    <row r="32" spans="1:25" s="247" customFormat="1" ht="20.25" customHeight="1" x14ac:dyDescent="0.25">
      <c r="A32" s="194"/>
      <c r="B32" s="345" t="s">
        <v>279</v>
      </c>
      <c r="C32" s="345" t="s">
        <v>279</v>
      </c>
      <c r="D32" s="835" t="s">
        <v>1111</v>
      </c>
      <c r="E32" s="344"/>
      <c r="F32" s="357">
        <v>1242182</v>
      </c>
      <c r="G32" s="357">
        <v>141919</v>
      </c>
      <c r="H32" s="357" t="s">
        <v>754</v>
      </c>
      <c r="I32" s="357">
        <v>234252</v>
      </c>
      <c r="J32" s="357">
        <v>182349</v>
      </c>
      <c r="K32" s="357">
        <v>73975</v>
      </c>
      <c r="L32" s="357">
        <v>609687</v>
      </c>
      <c r="M32" s="357">
        <v>132888</v>
      </c>
      <c r="N32" s="357">
        <v>476799</v>
      </c>
      <c r="O32" s="357">
        <v>64825</v>
      </c>
      <c r="P32" s="357">
        <v>2950</v>
      </c>
      <c r="Q32" s="357">
        <v>68</v>
      </c>
      <c r="R32" s="357">
        <v>3200</v>
      </c>
      <c r="S32" s="357">
        <v>11831</v>
      </c>
      <c r="T32" s="357">
        <v>10331</v>
      </c>
      <c r="U32" s="357">
        <v>1500</v>
      </c>
      <c r="V32" s="357" t="s">
        <v>754</v>
      </c>
      <c r="W32" s="134" t="s">
        <v>999</v>
      </c>
      <c r="X32" s="129"/>
      <c r="Y32" s="337"/>
    </row>
    <row r="33" spans="1:25" s="247" customFormat="1" ht="20.25" customHeight="1" x14ac:dyDescent="0.25">
      <c r="A33" s="194"/>
      <c r="B33" s="345" t="s">
        <v>279</v>
      </c>
      <c r="C33" s="345" t="s">
        <v>279</v>
      </c>
      <c r="D33" s="839" t="s">
        <v>1112</v>
      </c>
      <c r="E33" s="344"/>
      <c r="F33" s="357">
        <v>1406025</v>
      </c>
      <c r="G33" s="357">
        <v>217227</v>
      </c>
      <c r="H33" s="357" t="s">
        <v>754</v>
      </c>
      <c r="I33" s="357">
        <v>285632</v>
      </c>
      <c r="J33" s="357">
        <v>172184</v>
      </c>
      <c r="K33" s="357">
        <v>62256</v>
      </c>
      <c r="L33" s="357">
        <v>668726</v>
      </c>
      <c r="M33" s="357">
        <v>114796</v>
      </c>
      <c r="N33" s="357">
        <v>553930</v>
      </c>
      <c r="O33" s="357">
        <v>52072</v>
      </c>
      <c r="P33" s="357">
        <v>2950</v>
      </c>
      <c r="Q33" s="357">
        <v>59</v>
      </c>
      <c r="R33" s="357">
        <v>6687</v>
      </c>
      <c r="S33" s="357">
        <v>10249</v>
      </c>
      <c r="T33" s="357">
        <v>10249</v>
      </c>
      <c r="U33" s="357" t="s">
        <v>754</v>
      </c>
      <c r="V33" s="357" t="s">
        <v>754</v>
      </c>
      <c r="W33" s="134" t="s">
        <v>1000</v>
      </c>
      <c r="X33" s="129"/>
      <c r="Y33" s="337"/>
    </row>
    <row r="34" spans="1:25" s="247" customFormat="1" ht="20.25" customHeight="1" x14ac:dyDescent="0.25">
      <c r="A34" s="194"/>
      <c r="B34" s="345" t="s">
        <v>279</v>
      </c>
      <c r="C34" s="345" t="s">
        <v>279</v>
      </c>
      <c r="D34" s="839" t="s">
        <v>1190</v>
      </c>
      <c r="E34" s="344"/>
      <c r="F34" s="357">
        <v>2140595</v>
      </c>
      <c r="G34" s="357">
        <v>289938</v>
      </c>
      <c r="H34" s="357" t="s">
        <v>754</v>
      </c>
      <c r="I34" s="357">
        <v>375226</v>
      </c>
      <c r="J34" s="357">
        <v>279772</v>
      </c>
      <c r="K34" s="357">
        <v>331888</v>
      </c>
      <c r="L34" s="357">
        <v>863771</v>
      </c>
      <c r="M34" s="357">
        <v>186804</v>
      </c>
      <c r="N34" s="357">
        <v>676967</v>
      </c>
      <c r="O34" s="357">
        <v>62856</v>
      </c>
      <c r="P34" s="357" t="s">
        <v>754</v>
      </c>
      <c r="Q34" s="357">
        <v>54</v>
      </c>
      <c r="R34" s="357">
        <v>3969</v>
      </c>
      <c r="S34" s="357">
        <v>12130</v>
      </c>
      <c r="T34" s="357">
        <v>12130</v>
      </c>
      <c r="U34" s="357" t="s">
        <v>754</v>
      </c>
      <c r="V34" s="357" t="s">
        <v>754</v>
      </c>
      <c r="W34" s="134" t="s">
        <v>1001</v>
      </c>
      <c r="X34" s="129"/>
      <c r="Y34" s="337" t="s">
        <v>267</v>
      </c>
    </row>
    <row r="35" spans="1:25" s="247" customFormat="1" ht="20.25" customHeight="1" x14ac:dyDescent="0.25">
      <c r="A35" s="194"/>
      <c r="B35" s="345"/>
      <c r="C35" s="345"/>
      <c r="D35" s="345"/>
      <c r="E35" s="344"/>
      <c r="F35" s="357"/>
      <c r="G35" s="512"/>
      <c r="H35" s="512"/>
      <c r="I35" s="512"/>
      <c r="J35" s="357"/>
      <c r="K35" s="357"/>
      <c r="L35" s="357"/>
      <c r="M35" s="357"/>
      <c r="N35" s="357"/>
      <c r="O35" s="357"/>
      <c r="P35" s="357"/>
      <c r="Q35" s="357"/>
      <c r="R35" s="357"/>
      <c r="S35" s="357"/>
      <c r="T35" s="357"/>
      <c r="U35" s="357"/>
      <c r="V35" s="861"/>
      <c r="W35" s="346"/>
      <c r="X35" s="129"/>
      <c r="Y35" s="337"/>
    </row>
    <row r="36" spans="1:25" s="247" customFormat="1" ht="20.25" customHeight="1" x14ac:dyDescent="0.25">
      <c r="A36" s="194"/>
      <c r="B36" s="904" t="s">
        <v>620</v>
      </c>
      <c r="C36" s="904" t="s">
        <v>1191</v>
      </c>
      <c r="D36" s="345" t="s">
        <v>1098</v>
      </c>
      <c r="E36" s="344"/>
      <c r="F36" s="357">
        <v>1900956</v>
      </c>
      <c r="G36" s="357">
        <v>359096</v>
      </c>
      <c r="H36" s="357" t="s">
        <v>754</v>
      </c>
      <c r="I36" s="357">
        <v>312308</v>
      </c>
      <c r="J36" s="357">
        <v>159991</v>
      </c>
      <c r="K36" s="357">
        <v>372233</v>
      </c>
      <c r="L36" s="357">
        <v>697328</v>
      </c>
      <c r="M36" s="357">
        <v>142492</v>
      </c>
      <c r="N36" s="357">
        <v>554836</v>
      </c>
      <c r="O36" s="357">
        <v>94814</v>
      </c>
      <c r="P36" s="357" t="s">
        <v>754</v>
      </c>
      <c r="Q36" s="357">
        <v>51</v>
      </c>
      <c r="R36" s="357">
        <v>2137</v>
      </c>
      <c r="S36" s="357">
        <v>5957</v>
      </c>
      <c r="T36" s="357">
        <v>5957</v>
      </c>
      <c r="U36" s="357" t="s">
        <v>754</v>
      </c>
      <c r="V36" s="861" t="s">
        <v>754</v>
      </c>
      <c r="W36" s="139" t="s">
        <v>1003</v>
      </c>
      <c r="X36" s="129"/>
      <c r="Y36" s="337" t="s">
        <v>267</v>
      </c>
    </row>
    <row r="37" spans="1:25" s="247" customFormat="1" ht="20.25" customHeight="1" x14ac:dyDescent="0.25">
      <c r="A37" s="194"/>
      <c r="B37" s="345" t="s">
        <v>279</v>
      </c>
      <c r="C37" s="345" t="s">
        <v>279</v>
      </c>
      <c r="D37" s="345" t="s">
        <v>1100</v>
      </c>
      <c r="E37" s="344"/>
      <c r="F37" s="357">
        <v>1665936</v>
      </c>
      <c r="G37" s="357">
        <v>432675</v>
      </c>
      <c r="H37" s="357" t="s">
        <v>754</v>
      </c>
      <c r="I37" s="357">
        <v>266005</v>
      </c>
      <c r="J37" s="357">
        <v>74990</v>
      </c>
      <c r="K37" s="357">
        <v>150938</v>
      </c>
      <c r="L37" s="357">
        <v>741328</v>
      </c>
      <c r="M37" s="357">
        <v>124453</v>
      </c>
      <c r="N37" s="357">
        <v>616875</v>
      </c>
      <c r="O37" s="357">
        <v>81900</v>
      </c>
      <c r="P37" s="357" t="s">
        <v>754</v>
      </c>
      <c r="Q37" s="357">
        <v>61</v>
      </c>
      <c r="R37" s="357">
        <v>4147</v>
      </c>
      <c r="S37" s="357" t="s">
        <v>754</v>
      </c>
      <c r="T37" s="357" t="s">
        <v>754</v>
      </c>
      <c r="U37" s="357" t="s">
        <v>754</v>
      </c>
      <c r="V37" s="861" t="s">
        <v>754</v>
      </c>
      <c r="W37" s="134" t="s">
        <v>983</v>
      </c>
      <c r="X37" s="129"/>
      <c r="Y37" s="337"/>
    </row>
    <row r="38" spans="1:25" s="247" customFormat="1" ht="20.25" customHeight="1" x14ac:dyDescent="0.25">
      <c r="A38" s="194"/>
      <c r="B38" s="982" t="s">
        <v>279</v>
      </c>
      <c r="C38" s="982" t="s">
        <v>279</v>
      </c>
      <c r="D38" s="983" t="s">
        <v>1101</v>
      </c>
      <c r="E38" s="342"/>
      <c r="F38" s="511">
        <v>2082585</v>
      </c>
      <c r="G38" s="510">
        <v>361282</v>
      </c>
      <c r="H38" s="510" t="s">
        <v>754</v>
      </c>
      <c r="I38" s="510">
        <v>362053</v>
      </c>
      <c r="J38" s="510">
        <v>49489</v>
      </c>
      <c r="K38" s="510">
        <v>410547</v>
      </c>
      <c r="L38" s="510">
        <v>899214</v>
      </c>
      <c r="M38" s="510">
        <v>134980</v>
      </c>
      <c r="N38" s="510">
        <v>764234</v>
      </c>
      <c r="O38" s="510">
        <v>69962</v>
      </c>
      <c r="P38" s="510" t="s">
        <v>754</v>
      </c>
      <c r="Q38" s="510">
        <v>88</v>
      </c>
      <c r="R38" s="510">
        <v>7290</v>
      </c>
      <c r="S38" s="510">
        <v>3937</v>
      </c>
      <c r="T38" s="510">
        <v>2435</v>
      </c>
      <c r="U38" s="510">
        <v>1502</v>
      </c>
      <c r="V38" s="863" t="s">
        <v>754</v>
      </c>
      <c r="W38" s="130" t="s">
        <v>985</v>
      </c>
      <c r="X38" s="129"/>
      <c r="Y38" s="337" t="s">
        <v>267</v>
      </c>
    </row>
    <row r="39" spans="1:25" s="507" customFormat="1" ht="21" customHeight="1" x14ac:dyDescent="0.2">
      <c r="B39" s="203" t="s">
        <v>1192</v>
      </c>
      <c r="C39" s="148"/>
      <c r="D39" s="876"/>
      <c r="E39" s="876"/>
      <c r="F39" s="876"/>
      <c r="G39" s="876"/>
      <c r="H39" s="876"/>
      <c r="I39" s="349"/>
      <c r="K39" s="508"/>
      <c r="L39" s="508"/>
      <c r="M39" s="508"/>
      <c r="N39" s="508"/>
      <c r="O39" s="204" t="s">
        <v>1193</v>
      </c>
      <c r="P39" s="508"/>
      <c r="Q39" s="509"/>
      <c r="R39" s="509"/>
      <c r="S39" s="508"/>
      <c r="T39" s="508"/>
      <c r="U39" s="508"/>
      <c r="V39" s="508"/>
    </row>
    <row r="40" spans="1:25" s="334" customFormat="1" ht="21" customHeight="1" x14ac:dyDescent="0.25">
      <c r="A40" s="506"/>
      <c r="B40" s="203" t="s">
        <v>1120</v>
      </c>
      <c r="C40" s="252"/>
      <c r="D40" s="505"/>
      <c r="E40" s="505"/>
      <c r="L40" s="504"/>
      <c r="O40" s="503"/>
      <c r="P40" s="503"/>
      <c r="Q40" s="503"/>
      <c r="R40" s="503"/>
      <c r="S40" s="502"/>
      <c r="T40" s="502"/>
      <c r="U40" s="502"/>
      <c r="V40" s="502"/>
      <c r="W40" s="501"/>
      <c r="X40" s="501"/>
      <c r="Y40" s="501"/>
    </row>
  </sheetData>
  <mergeCells count="2">
    <mergeCell ref="W4:W7"/>
    <mergeCell ref="B5:E5"/>
  </mergeCells>
  <phoneticPr fontId="29"/>
  <pageMargins left="0.59055118110236227" right="0.59055118110236227" top="0.59055118110236227" bottom="0.59055118110236227" header="0.59055118110236227" footer="0.1574803149606299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613"/>
  <sheetViews>
    <sheetView view="pageBreakPreview" zoomScaleNormal="100" zoomScaleSheetLayoutView="100" workbookViewId="0">
      <selection activeCell="I14" sqref="A13:I14"/>
    </sheetView>
  </sheetViews>
  <sheetFormatPr defaultColWidth="7.61328125" defaultRowHeight="13.3" x14ac:dyDescent="0.25"/>
  <cols>
    <col min="1" max="1" width="14.3828125" style="471" customWidth="1"/>
    <col min="2" max="23" width="7.61328125" style="471" customWidth="1"/>
    <col min="24" max="16384" width="7.61328125" style="471"/>
  </cols>
  <sheetData>
    <row r="1" spans="1:23" ht="15" customHeight="1" x14ac:dyDescent="0.2">
      <c r="A1" s="500" t="s">
        <v>1194</v>
      </c>
      <c r="C1" s="498"/>
      <c r="D1" s="498"/>
      <c r="E1" s="498"/>
      <c r="F1" s="498"/>
      <c r="G1" s="498"/>
      <c r="H1" s="498"/>
      <c r="I1" s="498"/>
      <c r="J1" s="498"/>
      <c r="K1" s="499" t="s">
        <v>1168</v>
      </c>
      <c r="L1" s="498"/>
      <c r="M1" s="498"/>
      <c r="N1" s="498"/>
      <c r="O1" s="498"/>
      <c r="P1" s="497"/>
      <c r="Q1" s="496"/>
      <c r="R1" s="496"/>
      <c r="S1" s="496"/>
      <c r="T1" s="496"/>
      <c r="U1" s="495"/>
      <c r="V1" s="494" t="s">
        <v>542</v>
      </c>
    </row>
    <row r="2" spans="1:23" s="483" customFormat="1" ht="21" customHeight="1" x14ac:dyDescent="0.25">
      <c r="A2" s="1084" t="s">
        <v>205</v>
      </c>
      <c r="B2" s="879" t="s">
        <v>375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1087" t="s">
        <v>88</v>
      </c>
    </row>
    <row r="3" spans="1:23" s="483" customFormat="1" ht="21" customHeight="1" x14ac:dyDescent="0.25">
      <c r="A3" s="1085"/>
      <c r="B3" s="1090" t="s">
        <v>1032</v>
      </c>
      <c r="C3" s="879" t="s">
        <v>316</v>
      </c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878"/>
      <c r="R3" s="879" t="s">
        <v>308</v>
      </c>
      <c r="S3" s="878"/>
      <c r="T3" s="879" t="s">
        <v>307</v>
      </c>
      <c r="U3" s="485"/>
      <c r="V3" s="485"/>
      <c r="W3" s="1088"/>
    </row>
    <row r="4" spans="1:23" s="483" customFormat="1" ht="52.5" customHeight="1" x14ac:dyDescent="0.25">
      <c r="A4" s="1086"/>
      <c r="B4" s="1091"/>
      <c r="C4" s="881" t="s">
        <v>706</v>
      </c>
      <c r="D4" s="484" t="s">
        <v>305</v>
      </c>
      <c r="E4" s="484" t="s">
        <v>1169</v>
      </c>
      <c r="F4" s="484" t="s">
        <v>327</v>
      </c>
      <c r="G4" s="484" t="s">
        <v>336</v>
      </c>
      <c r="H4" s="484" t="s">
        <v>391</v>
      </c>
      <c r="I4" s="484" t="s">
        <v>335</v>
      </c>
      <c r="J4" s="484" t="s">
        <v>304</v>
      </c>
      <c r="K4" s="484" t="s">
        <v>303</v>
      </c>
      <c r="L4" s="484" t="s">
        <v>302</v>
      </c>
      <c r="M4" s="484" t="s">
        <v>368</v>
      </c>
      <c r="N4" s="484" t="s">
        <v>301</v>
      </c>
      <c r="O4" s="484" t="s">
        <v>340</v>
      </c>
      <c r="P4" s="484" t="s">
        <v>365</v>
      </c>
      <c r="Q4" s="489" t="s">
        <v>1171</v>
      </c>
      <c r="R4" s="881" t="s">
        <v>111</v>
      </c>
      <c r="S4" s="489" t="s">
        <v>1195</v>
      </c>
      <c r="T4" s="881" t="s">
        <v>113</v>
      </c>
      <c r="U4" s="484" t="s">
        <v>332</v>
      </c>
      <c r="V4" s="488" t="s">
        <v>293</v>
      </c>
      <c r="W4" s="1089"/>
    </row>
    <row r="5" spans="1:23" s="472" customFormat="1" ht="9.75" customHeight="1" x14ac:dyDescent="0.2">
      <c r="A5" s="858" t="s">
        <v>1196</v>
      </c>
      <c r="B5" s="482">
        <v>33045905</v>
      </c>
      <c r="C5" s="481">
        <v>12225172</v>
      </c>
      <c r="D5" s="481">
        <v>2803362</v>
      </c>
      <c r="E5" s="481">
        <v>2583806</v>
      </c>
      <c r="F5" s="481">
        <v>113694</v>
      </c>
      <c r="G5" s="481">
        <v>2148797</v>
      </c>
      <c r="H5" s="481">
        <v>7230</v>
      </c>
      <c r="I5" s="481">
        <v>154702</v>
      </c>
      <c r="J5" s="481">
        <v>3081528</v>
      </c>
      <c r="K5" s="481">
        <v>523152</v>
      </c>
      <c r="L5" s="481" t="s">
        <v>513</v>
      </c>
      <c r="M5" s="481">
        <v>751684</v>
      </c>
      <c r="N5" s="481">
        <v>20017</v>
      </c>
      <c r="O5" s="481" t="s">
        <v>513</v>
      </c>
      <c r="P5" s="481" t="s">
        <v>513</v>
      </c>
      <c r="Q5" s="481">
        <v>37200</v>
      </c>
      <c r="R5" s="481">
        <v>36070</v>
      </c>
      <c r="S5" s="481">
        <v>36070</v>
      </c>
      <c r="T5" s="481">
        <v>1044010</v>
      </c>
      <c r="U5" s="481" t="s">
        <v>513</v>
      </c>
      <c r="V5" s="481">
        <v>870208</v>
      </c>
      <c r="W5" s="479" t="s">
        <v>208</v>
      </c>
    </row>
    <row r="6" spans="1:23" s="472" customFormat="1" ht="9.75" customHeight="1" x14ac:dyDescent="0.2">
      <c r="A6" s="859" t="s">
        <v>1197</v>
      </c>
      <c r="B6" s="472">
        <v>32091083</v>
      </c>
      <c r="C6" s="472">
        <v>11619216</v>
      </c>
      <c r="D6" s="472">
        <v>2646570</v>
      </c>
      <c r="E6" s="472">
        <v>1736895</v>
      </c>
      <c r="F6" s="472">
        <v>129415</v>
      </c>
      <c r="G6" s="472">
        <v>1956810</v>
      </c>
      <c r="H6" s="472" t="s">
        <v>513</v>
      </c>
      <c r="I6" s="472">
        <v>25000</v>
      </c>
      <c r="J6" s="472">
        <v>3926820</v>
      </c>
      <c r="K6" s="472">
        <v>588370</v>
      </c>
      <c r="L6" s="472" t="s">
        <v>513</v>
      </c>
      <c r="M6" s="472">
        <v>609336</v>
      </c>
      <c r="N6" s="472" t="s">
        <v>513</v>
      </c>
      <c r="O6" s="472" t="s">
        <v>513</v>
      </c>
      <c r="P6" s="472" t="s">
        <v>513</v>
      </c>
      <c r="Q6" s="493" t="s">
        <v>513</v>
      </c>
      <c r="R6" s="493" t="s">
        <v>513</v>
      </c>
      <c r="S6" s="493" t="s">
        <v>513</v>
      </c>
      <c r="T6" s="493">
        <v>1731578</v>
      </c>
      <c r="U6" s="493" t="s">
        <v>513</v>
      </c>
      <c r="V6" s="493">
        <v>1348599</v>
      </c>
      <c r="W6" s="477" t="s">
        <v>492</v>
      </c>
    </row>
    <row r="7" spans="1:23" s="472" customFormat="1" ht="9.75" customHeight="1" x14ac:dyDescent="0.2">
      <c r="A7" s="859" t="s">
        <v>1198</v>
      </c>
      <c r="B7" s="472">
        <v>30448722</v>
      </c>
      <c r="C7" s="472">
        <v>10088548</v>
      </c>
      <c r="D7" s="472">
        <v>3022612</v>
      </c>
      <c r="E7" s="472">
        <v>2168098</v>
      </c>
      <c r="F7" s="472">
        <v>499901</v>
      </c>
      <c r="G7" s="472">
        <v>746065</v>
      </c>
      <c r="H7" s="472" t="s">
        <v>513</v>
      </c>
      <c r="I7" s="472">
        <v>134370</v>
      </c>
      <c r="J7" s="472">
        <v>2020285</v>
      </c>
      <c r="K7" s="472">
        <v>979217</v>
      </c>
      <c r="L7" s="472" t="s">
        <v>513</v>
      </c>
      <c r="M7" s="472">
        <v>471500</v>
      </c>
      <c r="N7" s="472">
        <v>46500</v>
      </c>
      <c r="O7" s="472" t="s">
        <v>513</v>
      </c>
      <c r="P7" s="472" t="s">
        <v>513</v>
      </c>
      <c r="Q7" s="472" t="s">
        <v>513</v>
      </c>
      <c r="R7" s="472" t="s">
        <v>513</v>
      </c>
      <c r="S7" s="472" t="s">
        <v>513</v>
      </c>
      <c r="T7" s="472">
        <v>1836203</v>
      </c>
      <c r="U7" s="472">
        <v>126718</v>
      </c>
      <c r="V7" s="472">
        <v>1318447</v>
      </c>
      <c r="W7" s="477" t="s">
        <v>518</v>
      </c>
    </row>
    <row r="8" spans="1:23" s="472" customFormat="1" ht="9.75" customHeight="1" x14ac:dyDescent="0.2">
      <c r="A8" s="859" t="s">
        <v>582</v>
      </c>
      <c r="B8" s="472">
        <v>34069069</v>
      </c>
      <c r="C8" s="472">
        <v>9857924</v>
      </c>
      <c r="D8" s="472">
        <v>3241700</v>
      </c>
      <c r="E8" s="472">
        <v>2112386</v>
      </c>
      <c r="F8" s="472">
        <v>765488</v>
      </c>
      <c r="G8" s="472">
        <v>583241</v>
      </c>
      <c r="H8" s="472" t="s">
        <v>513</v>
      </c>
      <c r="I8" s="472">
        <v>178507</v>
      </c>
      <c r="J8" s="472">
        <v>1595227</v>
      </c>
      <c r="K8" s="472">
        <v>892719</v>
      </c>
      <c r="L8" s="472" t="s">
        <v>513</v>
      </c>
      <c r="M8" s="472">
        <v>311943</v>
      </c>
      <c r="N8" s="472">
        <v>97349</v>
      </c>
      <c r="O8" s="472">
        <v>47600</v>
      </c>
      <c r="P8" s="472" t="s">
        <v>513</v>
      </c>
      <c r="Q8" s="472">
        <v>31764</v>
      </c>
      <c r="R8" s="472" t="s">
        <v>513</v>
      </c>
      <c r="S8" s="472" t="s">
        <v>513</v>
      </c>
      <c r="T8" s="472">
        <v>2653234</v>
      </c>
      <c r="U8" s="472">
        <v>63300</v>
      </c>
      <c r="V8" s="472">
        <v>2365901</v>
      </c>
      <c r="W8" s="477" t="s">
        <v>583</v>
      </c>
    </row>
    <row r="9" spans="1:23" s="472" customFormat="1" ht="9.75" customHeight="1" x14ac:dyDescent="0.2">
      <c r="A9" s="859" t="s">
        <v>813</v>
      </c>
      <c r="B9" s="472">
        <v>21330362</v>
      </c>
      <c r="C9" s="472">
        <v>8516256</v>
      </c>
      <c r="D9" s="472">
        <v>3998102</v>
      </c>
      <c r="E9" s="472">
        <v>851413</v>
      </c>
      <c r="F9" s="472">
        <v>270192</v>
      </c>
      <c r="G9" s="472">
        <v>175441</v>
      </c>
      <c r="H9" s="472" t="s">
        <v>513</v>
      </c>
      <c r="I9" s="472">
        <v>89201</v>
      </c>
      <c r="J9" s="472">
        <v>1602836</v>
      </c>
      <c r="K9" s="472">
        <v>1295482</v>
      </c>
      <c r="L9" s="472">
        <v>45821</v>
      </c>
      <c r="M9" s="472">
        <v>89701</v>
      </c>
      <c r="N9" s="472">
        <v>24190</v>
      </c>
      <c r="O9" s="472" t="s">
        <v>513</v>
      </c>
      <c r="P9" s="472">
        <v>73877</v>
      </c>
      <c r="Q9" s="472" t="s">
        <v>513</v>
      </c>
      <c r="R9" s="472">
        <v>248968</v>
      </c>
      <c r="S9" s="472">
        <v>248968</v>
      </c>
      <c r="T9" s="472">
        <v>959780</v>
      </c>
      <c r="U9" s="472" t="s">
        <v>513</v>
      </c>
      <c r="V9" s="472">
        <v>959780</v>
      </c>
      <c r="W9" s="477" t="s">
        <v>814</v>
      </c>
    </row>
    <row r="10" spans="1:23" s="472" customFormat="1" ht="6.75" customHeight="1" x14ac:dyDescent="0.2">
      <c r="A10" s="859"/>
      <c r="W10" s="477"/>
    </row>
    <row r="11" spans="1:23" s="472" customFormat="1" ht="9.75" customHeight="1" x14ac:dyDescent="0.2">
      <c r="A11" s="859" t="s">
        <v>1199</v>
      </c>
      <c r="B11" s="472">
        <v>33585826</v>
      </c>
      <c r="C11" s="472">
        <v>10750740</v>
      </c>
      <c r="D11" s="472">
        <v>3505122</v>
      </c>
      <c r="E11" s="472">
        <v>1835658</v>
      </c>
      <c r="F11" s="472">
        <v>561212</v>
      </c>
      <c r="G11" s="472">
        <v>534496</v>
      </c>
      <c r="H11" s="472" t="s">
        <v>513</v>
      </c>
      <c r="I11" s="472">
        <v>169308</v>
      </c>
      <c r="J11" s="472">
        <v>2391135</v>
      </c>
      <c r="K11" s="472">
        <v>1312878</v>
      </c>
      <c r="L11" s="472" t="s">
        <v>513</v>
      </c>
      <c r="M11" s="472">
        <v>245515</v>
      </c>
      <c r="N11" s="472">
        <v>121539</v>
      </c>
      <c r="O11" s="472" t="s">
        <v>513</v>
      </c>
      <c r="P11" s="472">
        <v>73877</v>
      </c>
      <c r="Q11" s="472" t="s">
        <v>513</v>
      </c>
      <c r="R11" s="472">
        <v>119888</v>
      </c>
      <c r="S11" s="472">
        <v>119888</v>
      </c>
      <c r="T11" s="472">
        <v>2501930</v>
      </c>
      <c r="U11" s="472">
        <v>43500</v>
      </c>
      <c r="V11" s="472">
        <v>2234397</v>
      </c>
      <c r="W11" s="477" t="s">
        <v>584</v>
      </c>
    </row>
    <row r="12" spans="1:23" s="472" customFormat="1" ht="9.75" customHeight="1" x14ac:dyDescent="0.2">
      <c r="A12" s="859" t="s">
        <v>1200</v>
      </c>
      <c r="B12" s="472">
        <v>18483396</v>
      </c>
      <c r="C12" s="472">
        <v>7622997</v>
      </c>
      <c r="D12" s="472">
        <v>4187505</v>
      </c>
      <c r="E12" s="472">
        <v>704223</v>
      </c>
      <c r="F12" s="472">
        <v>182173</v>
      </c>
      <c r="G12" s="472">
        <v>125401</v>
      </c>
      <c r="H12" s="472" t="s">
        <v>513</v>
      </c>
      <c r="I12" s="472" t="s">
        <v>513</v>
      </c>
      <c r="J12" s="472">
        <v>1210938</v>
      </c>
      <c r="K12" s="472">
        <v>944193</v>
      </c>
      <c r="L12" s="472">
        <v>45821</v>
      </c>
      <c r="M12" s="472">
        <v>77470</v>
      </c>
      <c r="N12" s="472">
        <v>145273</v>
      </c>
      <c r="O12" s="472" t="s">
        <v>513</v>
      </c>
      <c r="P12" s="472" t="s">
        <v>513</v>
      </c>
      <c r="Q12" s="472" t="s">
        <v>513</v>
      </c>
      <c r="R12" s="472">
        <v>129080</v>
      </c>
      <c r="S12" s="472">
        <v>129080</v>
      </c>
      <c r="T12" s="472">
        <v>613800</v>
      </c>
      <c r="U12" s="472" t="s">
        <v>513</v>
      </c>
      <c r="V12" s="472">
        <v>613800</v>
      </c>
      <c r="W12" s="477" t="s">
        <v>816</v>
      </c>
    </row>
    <row r="13" spans="1:23" s="472" customFormat="1" ht="6.75" customHeight="1" x14ac:dyDescent="0.2">
      <c r="A13" s="859"/>
      <c r="W13" s="477"/>
    </row>
    <row r="14" spans="1:23" s="472" customFormat="1" ht="9.75" customHeight="1" x14ac:dyDescent="0.2">
      <c r="A14" s="859" t="s">
        <v>817</v>
      </c>
      <c r="B14" s="472">
        <v>8496443</v>
      </c>
      <c r="C14" s="472">
        <v>3592770</v>
      </c>
      <c r="D14" s="472">
        <v>1256538</v>
      </c>
      <c r="E14" s="472">
        <v>294816</v>
      </c>
      <c r="F14" s="472">
        <v>88019</v>
      </c>
      <c r="G14" s="472">
        <v>50040</v>
      </c>
      <c r="H14" s="472" t="s">
        <v>513</v>
      </c>
      <c r="I14" s="472">
        <v>89201</v>
      </c>
      <c r="J14" s="472">
        <v>1023177</v>
      </c>
      <c r="K14" s="472">
        <v>680681</v>
      </c>
      <c r="L14" s="472" t="s">
        <v>513</v>
      </c>
      <c r="M14" s="472">
        <v>12231</v>
      </c>
      <c r="N14" s="472">
        <v>24190</v>
      </c>
      <c r="O14" s="472" t="s">
        <v>513</v>
      </c>
      <c r="P14" s="472">
        <v>73877</v>
      </c>
      <c r="Q14" s="472" t="s">
        <v>513</v>
      </c>
      <c r="R14" s="472">
        <v>119888</v>
      </c>
      <c r="S14" s="472">
        <v>119888</v>
      </c>
      <c r="T14" s="472">
        <v>348109</v>
      </c>
      <c r="U14" s="472" t="s">
        <v>513</v>
      </c>
      <c r="V14" s="472">
        <v>348109</v>
      </c>
      <c r="W14" s="477" t="s">
        <v>587</v>
      </c>
    </row>
    <row r="15" spans="1:23" s="472" customFormat="1" ht="9.75" customHeight="1" x14ac:dyDescent="0.2">
      <c r="A15" s="859" t="s">
        <v>1201</v>
      </c>
      <c r="B15" s="472">
        <v>4081785</v>
      </c>
      <c r="C15" s="472">
        <v>1298266</v>
      </c>
      <c r="D15" s="472">
        <v>502238</v>
      </c>
      <c r="E15" s="472">
        <v>318886</v>
      </c>
      <c r="F15" s="472">
        <v>53825</v>
      </c>
      <c r="G15" s="472">
        <v>125401</v>
      </c>
      <c r="H15" s="472" t="s">
        <v>513</v>
      </c>
      <c r="I15" s="472" t="s">
        <v>513</v>
      </c>
      <c r="J15" s="472">
        <v>179831</v>
      </c>
      <c r="K15" s="472">
        <v>72264</v>
      </c>
      <c r="L15" s="472">
        <v>45821</v>
      </c>
      <c r="M15" s="472" t="s">
        <v>513</v>
      </c>
      <c r="N15" s="472" t="s">
        <v>513</v>
      </c>
      <c r="O15" s="472" t="s">
        <v>513</v>
      </c>
      <c r="P15" s="472" t="s">
        <v>513</v>
      </c>
      <c r="Q15" s="472" t="s">
        <v>513</v>
      </c>
      <c r="R15" s="472">
        <v>79080</v>
      </c>
      <c r="S15" s="472">
        <v>79080</v>
      </c>
      <c r="T15" s="472">
        <v>410278</v>
      </c>
      <c r="U15" s="472" t="s">
        <v>513</v>
      </c>
      <c r="V15" s="472">
        <v>410278</v>
      </c>
      <c r="W15" s="477" t="s">
        <v>94</v>
      </c>
    </row>
    <row r="16" spans="1:23" s="472" customFormat="1" ht="9.75" customHeight="1" x14ac:dyDescent="0.2">
      <c r="A16" s="859" t="s">
        <v>1202</v>
      </c>
      <c r="B16" s="472">
        <v>3963332</v>
      </c>
      <c r="C16" s="472">
        <v>1286826</v>
      </c>
      <c r="D16" s="472">
        <v>680919</v>
      </c>
      <c r="E16" s="472">
        <v>133747</v>
      </c>
      <c r="F16" s="472">
        <v>38318</v>
      </c>
      <c r="G16" s="472" t="s">
        <v>513</v>
      </c>
      <c r="H16" s="472" t="s">
        <v>513</v>
      </c>
      <c r="I16" s="472" t="s">
        <v>513</v>
      </c>
      <c r="J16" s="472">
        <v>191868</v>
      </c>
      <c r="K16" s="472">
        <v>202004</v>
      </c>
      <c r="L16" s="472" t="s">
        <v>513</v>
      </c>
      <c r="M16" s="472">
        <v>39970</v>
      </c>
      <c r="N16" s="472" t="s">
        <v>513</v>
      </c>
      <c r="O16" s="472" t="s">
        <v>513</v>
      </c>
      <c r="P16" s="472" t="s">
        <v>513</v>
      </c>
      <c r="Q16" s="472" t="s">
        <v>513</v>
      </c>
      <c r="R16" s="472">
        <v>50000</v>
      </c>
      <c r="S16" s="472">
        <v>50000</v>
      </c>
      <c r="T16" s="472">
        <v>201393</v>
      </c>
      <c r="U16" s="472" t="s">
        <v>513</v>
      </c>
      <c r="V16" s="472">
        <v>201393</v>
      </c>
      <c r="W16" s="477" t="s">
        <v>95</v>
      </c>
    </row>
    <row r="17" spans="1:23" s="472" customFormat="1" ht="9.75" customHeight="1" x14ac:dyDescent="0.2">
      <c r="A17" s="859" t="s">
        <v>586</v>
      </c>
      <c r="B17" s="472">
        <v>4788802</v>
      </c>
      <c r="C17" s="472">
        <v>2338394</v>
      </c>
      <c r="D17" s="472">
        <v>1558407</v>
      </c>
      <c r="E17" s="472">
        <v>103964</v>
      </c>
      <c r="F17" s="472">
        <v>90030</v>
      </c>
      <c r="G17" s="472" t="s">
        <v>513</v>
      </c>
      <c r="H17" s="472" t="s">
        <v>513</v>
      </c>
      <c r="I17" s="472" t="s">
        <v>513</v>
      </c>
      <c r="J17" s="472">
        <v>207960</v>
      </c>
      <c r="K17" s="472">
        <v>340533</v>
      </c>
      <c r="L17" s="472" t="s">
        <v>513</v>
      </c>
      <c r="M17" s="472">
        <v>37500</v>
      </c>
      <c r="N17" s="472" t="s">
        <v>513</v>
      </c>
      <c r="O17" s="472" t="s">
        <v>513</v>
      </c>
      <c r="P17" s="472" t="s">
        <v>513</v>
      </c>
      <c r="Q17" s="472" t="s">
        <v>513</v>
      </c>
      <c r="R17" s="472" t="s">
        <v>513</v>
      </c>
      <c r="S17" s="472" t="s">
        <v>513</v>
      </c>
      <c r="T17" s="472" t="s">
        <v>513</v>
      </c>
      <c r="U17" s="472" t="s">
        <v>513</v>
      </c>
      <c r="V17" s="472" t="s">
        <v>513</v>
      </c>
      <c r="W17" s="477" t="s">
        <v>96</v>
      </c>
    </row>
    <row r="18" spans="1:23" s="472" customFormat="1" ht="9.75" customHeight="1" x14ac:dyDescent="0.2">
      <c r="A18" s="859" t="s">
        <v>1203</v>
      </c>
      <c r="B18" s="472">
        <v>5649477</v>
      </c>
      <c r="C18" s="472">
        <v>2699511</v>
      </c>
      <c r="D18" s="472">
        <v>1445941</v>
      </c>
      <c r="E18" s="472">
        <v>147626</v>
      </c>
      <c r="F18" s="472" t="s">
        <v>513</v>
      </c>
      <c r="G18" s="472" t="s">
        <v>513</v>
      </c>
      <c r="H18" s="472" t="s">
        <v>513</v>
      </c>
      <c r="I18" s="472" t="s">
        <v>513</v>
      </c>
      <c r="J18" s="472">
        <v>631279</v>
      </c>
      <c r="K18" s="472">
        <v>329392</v>
      </c>
      <c r="L18" s="472" t="s">
        <v>513</v>
      </c>
      <c r="M18" s="472" t="s">
        <v>513</v>
      </c>
      <c r="N18" s="472">
        <v>145273</v>
      </c>
      <c r="O18" s="472" t="s">
        <v>513</v>
      </c>
      <c r="P18" s="472" t="s">
        <v>513</v>
      </c>
      <c r="Q18" s="472" t="s">
        <v>513</v>
      </c>
      <c r="R18" s="472" t="s">
        <v>513</v>
      </c>
      <c r="S18" s="472" t="s">
        <v>513</v>
      </c>
      <c r="T18" s="472">
        <v>2129</v>
      </c>
      <c r="U18" s="472" t="s">
        <v>513</v>
      </c>
      <c r="V18" s="472">
        <v>2129</v>
      </c>
      <c r="W18" s="477" t="s">
        <v>820</v>
      </c>
    </row>
    <row r="19" spans="1:23" s="472" customFormat="1" ht="6.75" customHeight="1" x14ac:dyDescent="0.2">
      <c r="A19" s="859"/>
      <c r="W19" s="477"/>
    </row>
    <row r="20" spans="1:23" s="472" customFormat="1" ht="9.75" customHeight="1" x14ac:dyDescent="0.2">
      <c r="A20" s="859" t="s">
        <v>1204</v>
      </c>
      <c r="B20" s="472">
        <v>2692425</v>
      </c>
      <c r="C20" s="472">
        <v>1150565</v>
      </c>
      <c r="D20" s="472">
        <v>517678</v>
      </c>
      <c r="E20" s="472">
        <v>97679</v>
      </c>
      <c r="F20" s="472">
        <v>68940</v>
      </c>
      <c r="G20" s="472">
        <v>50040</v>
      </c>
      <c r="H20" s="472" t="s">
        <v>513</v>
      </c>
      <c r="I20" s="472" t="s">
        <v>513</v>
      </c>
      <c r="J20" s="472">
        <v>175097</v>
      </c>
      <c r="K20" s="472">
        <v>199423</v>
      </c>
      <c r="L20" s="472" t="s">
        <v>513</v>
      </c>
      <c r="M20" s="472">
        <v>12231</v>
      </c>
      <c r="N20" s="472" t="s">
        <v>513</v>
      </c>
      <c r="O20" s="472" t="s">
        <v>513</v>
      </c>
      <c r="P20" s="472">
        <v>29477</v>
      </c>
      <c r="Q20" s="472" t="s">
        <v>513</v>
      </c>
      <c r="R20" s="472" t="s">
        <v>513</v>
      </c>
      <c r="S20" s="472" t="s">
        <v>513</v>
      </c>
      <c r="T20" s="472">
        <v>25059</v>
      </c>
      <c r="U20" s="472" t="s">
        <v>513</v>
      </c>
      <c r="V20" s="472">
        <v>25059</v>
      </c>
      <c r="W20" s="477" t="s">
        <v>598</v>
      </c>
    </row>
    <row r="21" spans="1:23" s="472" customFormat="1" ht="9.75" customHeight="1" x14ac:dyDescent="0.2">
      <c r="A21" s="859" t="s">
        <v>1205</v>
      </c>
      <c r="B21" s="472">
        <v>2941364</v>
      </c>
      <c r="C21" s="472">
        <v>1209625</v>
      </c>
      <c r="D21" s="472">
        <v>301619</v>
      </c>
      <c r="E21" s="472">
        <v>132677</v>
      </c>
      <c r="F21" s="472">
        <v>19079</v>
      </c>
      <c r="G21" s="472" t="s">
        <v>513</v>
      </c>
      <c r="H21" s="472" t="s">
        <v>513</v>
      </c>
      <c r="I21" s="472">
        <v>27201</v>
      </c>
      <c r="J21" s="472">
        <v>448922</v>
      </c>
      <c r="K21" s="472">
        <v>217977</v>
      </c>
      <c r="L21" s="472" t="s">
        <v>513</v>
      </c>
      <c r="M21" s="472" t="s">
        <v>513</v>
      </c>
      <c r="N21" s="472">
        <v>17750</v>
      </c>
      <c r="O21" s="472" t="s">
        <v>513</v>
      </c>
      <c r="P21" s="472">
        <v>44400</v>
      </c>
      <c r="Q21" s="472" t="s">
        <v>513</v>
      </c>
      <c r="R21" s="472">
        <v>46684</v>
      </c>
      <c r="S21" s="472">
        <v>46684</v>
      </c>
      <c r="T21" s="472">
        <v>170678</v>
      </c>
      <c r="U21" s="472" t="s">
        <v>513</v>
      </c>
      <c r="V21" s="472">
        <v>170678</v>
      </c>
      <c r="W21" s="477" t="s">
        <v>82</v>
      </c>
    </row>
    <row r="22" spans="1:23" s="472" customFormat="1" ht="9.75" customHeight="1" x14ac:dyDescent="0.2">
      <c r="A22" s="859" t="s">
        <v>599</v>
      </c>
      <c r="B22" s="472">
        <v>2862654</v>
      </c>
      <c r="C22" s="472">
        <v>1232580</v>
      </c>
      <c r="D22" s="472">
        <v>437241</v>
      </c>
      <c r="E22" s="472">
        <v>64460</v>
      </c>
      <c r="F22" s="472" t="s">
        <v>513</v>
      </c>
      <c r="G22" s="472" t="s">
        <v>513</v>
      </c>
      <c r="H22" s="472" t="s">
        <v>513</v>
      </c>
      <c r="I22" s="472">
        <v>62000</v>
      </c>
      <c r="J22" s="472">
        <v>399158</v>
      </c>
      <c r="K22" s="472">
        <v>263281</v>
      </c>
      <c r="L22" s="472" t="s">
        <v>513</v>
      </c>
      <c r="M22" s="472" t="s">
        <v>513</v>
      </c>
      <c r="N22" s="472">
        <v>6440</v>
      </c>
      <c r="O22" s="472" t="s">
        <v>513</v>
      </c>
      <c r="P22" s="472" t="s">
        <v>513</v>
      </c>
      <c r="Q22" s="472" t="s">
        <v>513</v>
      </c>
      <c r="R22" s="472">
        <v>73204</v>
      </c>
      <c r="S22" s="472">
        <v>73204</v>
      </c>
      <c r="T22" s="472">
        <v>152372</v>
      </c>
      <c r="U22" s="472" t="s">
        <v>513</v>
      </c>
      <c r="V22" s="472">
        <v>152372</v>
      </c>
      <c r="W22" s="477" t="s">
        <v>83</v>
      </c>
    </row>
    <row r="23" spans="1:23" s="472" customFormat="1" ht="9.75" customHeight="1" x14ac:dyDescent="0.2">
      <c r="A23" s="859" t="s">
        <v>589</v>
      </c>
      <c r="B23" s="472">
        <v>1496702</v>
      </c>
      <c r="C23" s="472">
        <v>468386</v>
      </c>
      <c r="D23" s="472">
        <v>112592</v>
      </c>
      <c r="E23" s="472">
        <v>133236</v>
      </c>
      <c r="F23" s="472">
        <v>34850</v>
      </c>
      <c r="G23" s="472">
        <v>49201</v>
      </c>
      <c r="H23" s="472" t="s">
        <v>513</v>
      </c>
      <c r="I23" s="472" t="s">
        <v>513</v>
      </c>
      <c r="J23" s="472">
        <v>52260</v>
      </c>
      <c r="K23" s="472">
        <v>40426</v>
      </c>
      <c r="L23" s="472">
        <v>45821</v>
      </c>
      <c r="M23" s="472" t="s">
        <v>513</v>
      </c>
      <c r="N23" s="472" t="s">
        <v>513</v>
      </c>
      <c r="O23" s="472" t="s">
        <v>513</v>
      </c>
      <c r="P23" s="472" t="s">
        <v>513</v>
      </c>
      <c r="Q23" s="472" t="s">
        <v>513</v>
      </c>
      <c r="R23" s="472">
        <v>79080</v>
      </c>
      <c r="S23" s="472">
        <v>79080</v>
      </c>
      <c r="T23" s="472">
        <v>100688</v>
      </c>
      <c r="U23" s="472" t="s">
        <v>513</v>
      </c>
      <c r="V23" s="472">
        <v>100688</v>
      </c>
      <c r="W23" s="477" t="s">
        <v>84</v>
      </c>
    </row>
    <row r="24" spans="1:23" s="472" customFormat="1" ht="9.75" customHeight="1" x14ac:dyDescent="0.2">
      <c r="A24" s="859" t="s">
        <v>1206</v>
      </c>
      <c r="B24" s="472">
        <v>1522315</v>
      </c>
      <c r="C24" s="472">
        <v>539372</v>
      </c>
      <c r="D24" s="472">
        <v>286888</v>
      </c>
      <c r="E24" s="472">
        <v>148054</v>
      </c>
      <c r="F24" s="472" t="s">
        <v>513</v>
      </c>
      <c r="G24" s="472" t="s">
        <v>513</v>
      </c>
      <c r="H24" s="472" t="s">
        <v>513</v>
      </c>
      <c r="I24" s="472" t="s">
        <v>513</v>
      </c>
      <c r="J24" s="472">
        <v>79261</v>
      </c>
      <c r="K24" s="472">
        <v>25169</v>
      </c>
      <c r="L24" s="472" t="s">
        <v>513</v>
      </c>
      <c r="M24" s="472" t="s">
        <v>513</v>
      </c>
      <c r="N24" s="472" t="s">
        <v>513</v>
      </c>
      <c r="O24" s="472" t="s">
        <v>513</v>
      </c>
      <c r="P24" s="472" t="s">
        <v>513</v>
      </c>
      <c r="Q24" s="472" t="s">
        <v>513</v>
      </c>
      <c r="R24" s="472" t="s">
        <v>513</v>
      </c>
      <c r="S24" s="472" t="s">
        <v>513</v>
      </c>
      <c r="T24" s="472">
        <v>177672</v>
      </c>
      <c r="U24" s="472" t="s">
        <v>513</v>
      </c>
      <c r="V24" s="472">
        <v>177672</v>
      </c>
      <c r="W24" s="477" t="s">
        <v>97</v>
      </c>
    </row>
    <row r="25" spans="1:23" s="472" customFormat="1" ht="9.75" customHeight="1" x14ac:dyDescent="0.2">
      <c r="A25" s="859" t="s">
        <v>1207</v>
      </c>
      <c r="B25" s="472">
        <v>1062768</v>
      </c>
      <c r="C25" s="472">
        <v>290508</v>
      </c>
      <c r="D25" s="472">
        <v>102758</v>
      </c>
      <c r="E25" s="472">
        <v>37596</v>
      </c>
      <c r="F25" s="472">
        <v>18975</v>
      </c>
      <c r="G25" s="472">
        <v>76200</v>
      </c>
      <c r="H25" s="472" t="s">
        <v>513</v>
      </c>
      <c r="I25" s="472" t="s">
        <v>513</v>
      </c>
      <c r="J25" s="472">
        <v>48310</v>
      </c>
      <c r="K25" s="472">
        <v>6669</v>
      </c>
      <c r="L25" s="472" t="s">
        <v>513</v>
      </c>
      <c r="M25" s="472" t="s">
        <v>513</v>
      </c>
      <c r="N25" s="472" t="s">
        <v>513</v>
      </c>
      <c r="O25" s="472" t="s">
        <v>513</v>
      </c>
      <c r="P25" s="472" t="s">
        <v>513</v>
      </c>
      <c r="Q25" s="472" t="s">
        <v>513</v>
      </c>
      <c r="R25" s="472" t="s">
        <v>513</v>
      </c>
      <c r="S25" s="472" t="s">
        <v>513</v>
      </c>
      <c r="T25" s="472">
        <v>131918</v>
      </c>
      <c r="U25" s="472" t="s">
        <v>513</v>
      </c>
      <c r="V25" s="472">
        <v>131918</v>
      </c>
      <c r="W25" s="477" t="s">
        <v>98</v>
      </c>
    </row>
    <row r="26" spans="1:23" s="472" customFormat="1" ht="9.75" customHeight="1" x14ac:dyDescent="0.2">
      <c r="A26" s="859" t="s">
        <v>591</v>
      </c>
      <c r="B26" s="472">
        <v>1355994</v>
      </c>
      <c r="C26" s="472">
        <v>390761</v>
      </c>
      <c r="D26" s="472">
        <v>205427</v>
      </c>
      <c r="E26" s="472">
        <v>5350</v>
      </c>
      <c r="F26" s="472">
        <v>19218</v>
      </c>
      <c r="G26" s="472" t="s">
        <v>513</v>
      </c>
      <c r="H26" s="472" t="s">
        <v>513</v>
      </c>
      <c r="I26" s="472" t="s">
        <v>513</v>
      </c>
      <c r="J26" s="472">
        <v>80797</v>
      </c>
      <c r="K26" s="472">
        <v>79969</v>
      </c>
      <c r="L26" s="472" t="s">
        <v>513</v>
      </c>
      <c r="M26" s="472" t="s">
        <v>513</v>
      </c>
      <c r="N26" s="472" t="s">
        <v>513</v>
      </c>
      <c r="O26" s="472" t="s">
        <v>513</v>
      </c>
      <c r="P26" s="472" t="s">
        <v>513</v>
      </c>
      <c r="Q26" s="472" t="s">
        <v>513</v>
      </c>
      <c r="R26" s="472" t="s">
        <v>513</v>
      </c>
      <c r="S26" s="472" t="s">
        <v>513</v>
      </c>
      <c r="T26" s="472">
        <v>150243</v>
      </c>
      <c r="U26" s="472" t="s">
        <v>513</v>
      </c>
      <c r="V26" s="472">
        <v>150243</v>
      </c>
      <c r="W26" s="477" t="s">
        <v>99</v>
      </c>
    </row>
    <row r="27" spans="1:23" s="472" customFormat="1" ht="9.75" customHeight="1" x14ac:dyDescent="0.2">
      <c r="A27" s="859" t="s">
        <v>1208</v>
      </c>
      <c r="B27" s="472">
        <v>1192508</v>
      </c>
      <c r="C27" s="472">
        <v>322302</v>
      </c>
      <c r="D27" s="472">
        <v>174275</v>
      </c>
      <c r="E27" s="472">
        <v>44865</v>
      </c>
      <c r="F27" s="472" t="s">
        <v>513</v>
      </c>
      <c r="G27" s="472" t="s">
        <v>513</v>
      </c>
      <c r="H27" s="472" t="s">
        <v>513</v>
      </c>
      <c r="I27" s="472" t="s">
        <v>513</v>
      </c>
      <c r="J27" s="472">
        <v>25228</v>
      </c>
      <c r="K27" s="472">
        <v>77934</v>
      </c>
      <c r="L27" s="472" t="s">
        <v>513</v>
      </c>
      <c r="M27" s="472" t="s">
        <v>513</v>
      </c>
      <c r="N27" s="472" t="s">
        <v>513</v>
      </c>
      <c r="O27" s="472" t="s">
        <v>513</v>
      </c>
      <c r="P27" s="472" t="s">
        <v>513</v>
      </c>
      <c r="Q27" s="472" t="s">
        <v>513</v>
      </c>
      <c r="R27" s="472">
        <v>50000</v>
      </c>
      <c r="S27" s="472">
        <v>50000</v>
      </c>
      <c r="T27" s="472">
        <v>46870</v>
      </c>
      <c r="U27" s="472" t="s">
        <v>513</v>
      </c>
      <c r="V27" s="472">
        <v>46870</v>
      </c>
      <c r="W27" s="477" t="s">
        <v>100</v>
      </c>
    </row>
    <row r="28" spans="1:23" s="472" customFormat="1" ht="9.75" customHeight="1" x14ac:dyDescent="0.2">
      <c r="A28" s="859" t="s">
        <v>1209</v>
      </c>
      <c r="B28" s="472">
        <v>1414830</v>
      </c>
      <c r="C28" s="472">
        <v>573763</v>
      </c>
      <c r="D28" s="472">
        <v>301217</v>
      </c>
      <c r="E28" s="472">
        <v>83532</v>
      </c>
      <c r="F28" s="472">
        <v>19100</v>
      </c>
      <c r="G28" s="472" t="s">
        <v>513</v>
      </c>
      <c r="H28" s="472" t="s">
        <v>513</v>
      </c>
      <c r="I28" s="472" t="s">
        <v>513</v>
      </c>
      <c r="J28" s="472">
        <v>85843</v>
      </c>
      <c r="K28" s="472">
        <v>44101</v>
      </c>
      <c r="L28" s="472" t="s">
        <v>513</v>
      </c>
      <c r="M28" s="472">
        <v>39970</v>
      </c>
      <c r="N28" s="472" t="s">
        <v>513</v>
      </c>
      <c r="O28" s="472" t="s">
        <v>513</v>
      </c>
      <c r="P28" s="472" t="s">
        <v>513</v>
      </c>
      <c r="Q28" s="472" t="s">
        <v>513</v>
      </c>
      <c r="R28" s="472" t="s">
        <v>513</v>
      </c>
      <c r="S28" s="472" t="s">
        <v>513</v>
      </c>
      <c r="T28" s="472">
        <v>4280</v>
      </c>
      <c r="U28" s="472" t="s">
        <v>513</v>
      </c>
      <c r="V28" s="472">
        <v>4280</v>
      </c>
      <c r="W28" s="477" t="s">
        <v>101</v>
      </c>
    </row>
    <row r="29" spans="1:23" s="472" customFormat="1" ht="9.75" customHeight="1" x14ac:dyDescent="0.2">
      <c r="A29" s="859" t="s">
        <v>1210</v>
      </c>
      <c r="B29" s="472">
        <v>1242182</v>
      </c>
      <c r="C29" s="472">
        <v>542751</v>
      </c>
      <c r="D29" s="472">
        <v>442699</v>
      </c>
      <c r="E29" s="472">
        <v>22550</v>
      </c>
      <c r="F29" s="472">
        <v>4300</v>
      </c>
      <c r="G29" s="472" t="s">
        <v>513</v>
      </c>
      <c r="H29" s="472" t="s">
        <v>513</v>
      </c>
      <c r="I29" s="472" t="s">
        <v>513</v>
      </c>
      <c r="J29" s="472">
        <v>44698</v>
      </c>
      <c r="K29" s="472">
        <v>28504</v>
      </c>
      <c r="L29" s="472" t="s">
        <v>513</v>
      </c>
      <c r="M29" s="472" t="s">
        <v>513</v>
      </c>
      <c r="N29" s="472" t="s">
        <v>513</v>
      </c>
      <c r="O29" s="472" t="s">
        <v>513</v>
      </c>
      <c r="P29" s="472" t="s">
        <v>513</v>
      </c>
      <c r="Q29" s="472" t="s">
        <v>513</v>
      </c>
      <c r="R29" s="472" t="s">
        <v>513</v>
      </c>
      <c r="S29" s="472" t="s">
        <v>513</v>
      </c>
      <c r="T29" s="472" t="s">
        <v>513</v>
      </c>
      <c r="U29" s="472" t="s">
        <v>513</v>
      </c>
      <c r="V29" s="472" t="s">
        <v>513</v>
      </c>
      <c r="W29" s="477" t="s">
        <v>85</v>
      </c>
    </row>
    <row r="30" spans="1:23" s="472" customFormat="1" ht="9.75" customHeight="1" x14ac:dyDescent="0.2">
      <c r="A30" s="859" t="s">
        <v>1211</v>
      </c>
      <c r="B30" s="472">
        <v>1406025</v>
      </c>
      <c r="C30" s="472">
        <v>642583</v>
      </c>
      <c r="D30" s="472">
        <v>410515</v>
      </c>
      <c r="E30" s="472">
        <v>48440</v>
      </c>
      <c r="F30" s="472">
        <v>50282</v>
      </c>
      <c r="G30" s="472" t="s">
        <v>513</v>
      </c>
      <c r="H30" s="472" t="s">
        <v>513</v>
      </c>
      <c r="I30" s="472" t="s">
        <v>513</v>
      </c>
      <c r="J30" s="472" t="s">
        <v>513</v>
      </c>
      <c r="K30" s="472">
        <v>133346</v>
      </c>
      <c r="L30" s="472" t="s">
        <v>513</v>
      </c>
      <c r="M30" s="472" t="s">
        <v>513</v>
      </c>
      <c r="N30" s="472" t="s">
        <v>513</v>
      </c>
      <c r="O30" s="472" t="s">
        <v>513</v>
      </c>
      <c r="P30" s="472" t="s">
        <v>513</v>
      </c>
      <c r="Q30" s="472" t="s">
        <v>513</v>
      </c>
      <c r="R30" s="472" t="s">
        <v>513</v>
      </c>
      <c r="S30" s="472" t="s">
        <v>513</v>
      </c>
      <c r="T30" s="472" t="s">
        <v>513</v>
      </c>
      <c r="U30" s="472" t="s">
        <v>513</v>
      </c>
      <c r="V30" s="472" t="s">
        <v>513</v>
      </c>
      <c r="W30" s="477" t="s">
        <v>86</v>
      </c>
    </row>
    <row r="31" spans="1:23" s="472" customFormat="1" ht="9.75" customHeight="1" x14ac:dyDescent="0.2">
      <c r="A31" s="859" t="s">
        <v>1212</v>
      </c>
      <c r="B31" s="472">
        <v>2140595</v>
      </c>
      <c r="C31" s="472">
        <v>1153060</v>
      </c>
      <c r="D31" s="472">
        <v>705193</v>
      </c>
      <c r="E31" s="472">
        <v>32974</v>
      </c>
      <c r="F31" s="472">
        <v>35448</v>
      </c>
      <c r="G31" s="472" t="s">
        <v>513</v>
      </c>
      <c r="H31" s="472" t="s">
        <v>513</v>
      </c>
      <c r="I31" s="472" t="s">
        <v>513</v>
      </c>
      <c r="J31" s="472">
        <v>163262</v>
      </c>
      <c r="K31" s="472">
        <v>178683</v>
      </c>
      <c r="L31" s="472" t="s">
        <v>513</v>
      </c>
      <c r="M31" s="472">
        <v>37500</v>
      </c>
      <c r="N31" s="472" t="s">
        <v>513</v>
      </c>
      <c r="O31" s="472" t="s">
        <v>513</v>
      </c>
      <c r="P31" s="472" t="s">
        <v>513</v>
      </c>
      <c r="Q31" s="472" t="s">
        <v>513</v>
      </c>
      <c r="R31" s="472" t="s">
        <v>513</v>
      </c>
      <c r="S31" s="472" t="s">
        <v>513</v>
      </c>
      <c r="T31" s="472" t="s">
        <v>513</v>
      </c>
      <c r="U31" s="472" t="s">
        <v>513</v>
      </c>
      <c r="V31" s="472" t="s">
        <v>513</v>
      </c>
      <c r="W31" s="477" t="s">
        <v>87</v>
      </c>
    </row>
    <row r="32" spans="1:23" s="472" customFormat="1" ht="9.75" customHeight="1" x14ac:dyDescent="0.2">
      <c r="A32" s="859" t="s">
        <v>1213</v>
      </c>
      <c r="B32" s="472">
        <v>1900956</v>
      </c>
      <c r="C32" s="472">
        <v>851047</v>
      </c>
      <c r="D32" s="472">
        <v>511624</v>
      </c>
      <c r="E32" s="472">
        <v>72722</v>
      </c>
      <c r="F32" s="472" t="s">
        <v>513</v>
      </c>
      <c r="G32" s="472" t="s">
        <v>513</v>
      </c>
      <c r="H32" s="472" t="s">
        <v>513</v>
      </c>
      <c r="I32" s="472" t="s">
        <v>513</v>
      </c>
      <c r="J32" s="472">
        <v>130351</v>
      </c>
      <c r="K32" s="472">
        <v>110800</v>
      </c>
      <c r="L32" s="472" t="s">
        <v>513</v>
      </c>
      <c r="M32" s="472" t="s">
        <v>513</v>
      </c>
      <c r="N32" s="472">
        <v>25550</v>
      </c>
      <c r="O32" s="472" t="s">
        <v>513</v>
      </c>
      <c r="P32" s="472" t="s">
        <v>513</v>
      </c>
      <c r="Q32" s="472" t="s">
        <v>513</v>
      </c>
      <c r="R32" s="472" t="s">
        <v>513</v>
      </c>
      <c r="S32" s="472" t="s">
        <v>513</v>
      </c>
      <c r="T32" s="472">
        <v>2129</v>
      </c>
      <c r="U32" s="472" t="s">
        <v>513</v>
      </c>
      <c r="V32" s="472">
        <v>2129</v>
      </c>
      <c r="W32" s="477" t="s">
        <v>823</v>
      </c>
    </row>
    <row r="33" spans="1:23" s="472" customFormat="1" ht="9.75" customHeight="1" x14ac:dyDescent="0.2">
      <c r="A33" s="859" t="s">
        <v>1205</v>
      </c>
      <c r="B33" s="472">
        <v>1665936</v>
      </c>
      <c r="C33" s="472">
        <v>898874</v>
      </c>
      <c r="D33" s="472">
        <v>403108</v>
      </c>
      <c r="E33" s="472">
        <v>30860</v>
      </c>
      <c r="F33" s="472" t="s">
        <v>513</v>
      </c>
      <c r="G33" s="472" t="s">
        <v>513</v>
      </c>
      <c r="H33" s="472" t="s">
        <v>513</v>
      </c>
      <c r="I33" s="472" t="s">
        <v>513</v>
      </c>
      <c r="J33" s="472">
        <v>234370</v>
      </c>
      <c r="K33" s="472">
        <v>184688</v>
      </c>
      <c r="L33" s="472" t="s">
        <v>513</v>
      </c>
      <c r="M33" s="472" t="s">
        <v>513</v>
      </c>
      <c r="N33" s="472">
        <v>45848</v>
      </c>
      <c r="O33" s="472" t="s">
        <v>513</v>
      </c>
      <c r="P33" s="472" t="s">
        <v>513</v>
      </c>
      <c r="Q33" s="472" t="s">
        <v>513</v>
      </c>
      <c r="R33" s="472" t="s">
        <v>513</v>
      </c>
      <c r="S33" s="472" t="s">
        <v>513</v>
      </c>
      <c r="T33" s="472" t="s">
        <v>513</v>
      </c>
      <c r="U33" s="472" t="s">
        <v>513</v>
      </c>
      <c r="V33" s="472" t="s">
        <v>513</v>
      </c>
      <c r="W33" s="477" t="s">
        <v>82</v>
      </c>
    </row>
    <row r="34" spans="1:23" s="472" customFormat="1" ht="9.75" customHeight="1" x14ac:dyDescent="0.2">
      <c r="A34" s="860" t="s">
        <v>1214</v>
      </c>
      <c r="B34" s="476">
        <v>2082585</v>
      </c>
      <c r="C34" s="475">
        <v>949590</v>
      </c>
      <c r="D34" s="475">
        <v>531209</v>
      </c>
      <c r="E34" s="475">
        <v>44044</v>
      </c>
      <c r="F34" s="475" t="s">
        <v>513</v>
      </c>
      <c r="G34" s="475" t="s">
        <v>513</v>
      </c>
      <c r="H34" s="475" t="s">
        <v>513</v>
      </c>
      <c r="I34" s="475" t="s">
        <v>513</v>
      </c>
      <c r="J34" s="475">
        <v>266558</v>
      </c>
      <c r="K34" s="475">
        <v>33904</v>
      </c>
      <c r="L34" s="475" t="s">
        <v>513</v>
      </c>
      <c r="M34" s="475" t="s">
        <v>513</v>
      </c>
      <c r="N34" s="475">
        <v>73875</v>
      </c>
      <c r="O34" s="475" t="s">
        <v>513</v>
      </c>
      <c r="P34" s="475" t="s">
        <v>513</v>
      </c>
      <c r="Q34" s="475" t="s">
        <v>513</v>
      </c>
      <c r="R34" s="475" t="s">
        <v>513</v>
      </c>
      <c r="S34" s="475" t="s">
        <v>513</v>
      </c>
      <c r="T34" s="475" t="s">
        <v>513</v>
      </c>
      <c r="U34" s="475" t="s">
        <v>513</v>
      </c>
      <c r="V34" s="475" t="s">
        <v>513</v>
      </c>
      <c r="W34" s="473" t="s">
        <v>83</v>
      </c>
    </row>
    <row r="35" spans="1:23" ht="12" customHeight="1" x14ac:dyDescent="0.25"/>
    <row r="36" spans="1:23" ht="12" customHeight="1" x14ac:dyDescent="0.25"/>
    <row r="37" spans="1:23" ht="12" customHeight="1" x14ac:dyDescent="0.25">
      <c r="K37" s="487" t="s">
        <v>102</v>
      </c>
    </row>
    <row r="38" spans="1:23" s="483" customFormat="1" ht="21" customHeight="1" x14ac:dyDescent="0.25">
      <c r="A38" s="1084" t="s">
        <v>205</v>
      </c>
      <c r="B38" s="486" t="s">
        <v>374</v>
      </c>
      <c r="C38" s="485"/>
      <c r="D38" s="485"/>
      <c r="E38" s="485"/>
      <c r="F38" s="485"/>
      <c r="G38" s="485"/>
      <c r="H38" s="485"/>
      <c r="I38" s="485"/>
      <c r="J38" s="485"/>
      <c r="K38" s="485"/>
      <c r="L38" s="485"/>
      <c r="M38" s="485"/>
      <c r="N38" s="485"/>
      <c r="O38" s="485"/>
      <c r="P38" s="485"/>
      <c r="Q38" s="485"/>
      <c r="R38" s="485"/>
      <c r="S38" s="485"/>
      <c r="T38" s="485"/>
      <c r="U38" s="485"/>
      <c r="V38" s="485"/>
      <c r="W38" s="1087" t="s">
        <v>88</v>
      </c>
    </row>
    <row r="39" spans="1:23" s="483" customFormat="1" ht="21" customHeight="1" x14ac:dyDescent="0.25">
      <c r="A39" s="1085"/>
      <c r="B39" s="486" t="s">
        <v>387</v>
      </c>
      <c r="C39" s="485"/>
      <c r="D39" s="878"/>
      <c r="E39" s="879" t="s">
        <v>306</v>
      </c>
      <c r="F39" s="485"/>
      <c r="G39" s="485"/>
      <c r="H39" s="878"/>
      <c r="I39" s="879" t="s">
        <v>290</v>
      </c>
      <c r="J39" s="485"/>
      <c r="K39" s="485"/>
      <c r="L39" s="878"/>
      <c r="M39" s="879" t="s">
        <v>289</v>
      </c>
      <c r="N39" s="485"/>
      <c r="O39" s="485"/>
      <c r="P39" s="485"/>
      <c r="Q39" s="485"/>
      <c r="R39" s="485"/>
      <c r="S39" s="485"/>
      <c r="T39" s="485"/>
      <c r="U39" s="485"/>
      <c r="V39" s="485"/>
      <c r="W39" s="1088"/>
    </row>
    <row r="40" spans="1:23" s="483" customFormat="1" ht="52.5" customHeight="1" x14ac:dyDescent="0.25">
      <c r="A40" s="1086"/>
      <c r="B40" s="484" t="s">
        <v>359</v>
      </c>
      <c r="C40" s="484" t="s">
        <v>389</v>
      </c>
      <c r="D40" s="484" t="s">
        <v>320</v>
      </c>
      <c r="E40" s="881" t="s">
        <v>707</v>
      </c>
      <c r="F40" s="484" t="s">
        <v>384</v>
      </c>
      <c r="G40" s="484" t="s">
        <v>292</v>
      </c>
      <c r="H40" s="484" t="s">
        <v>383</v>
      </c>
      <c r="I40" s="881" t="s">
        <v>26</v>
      </c>
      <c r="J40" s="489" t="s">
        <v>1215</v>
      </c>
      <c r="K40" s="484" t="s">
        <v>381</v>
      </c>
      <c r="L40" s="489" t="s">
        <v>1216</v>
      </c>
      <c r="M40" s="881" t="s">
        <v>58</v>
      </c>
      <c r="N40" s="484" t="s">
        <v>282</v>
      </c>
      <c r="O40" s="484" t="s">
        <v>352</v>
      </c>
      <c r="P40" s="484" t="s">
        <v>708</v>
      </c>
      <c r="Q40" s="484" t="s">
        <v>380</v>
      </c>
      <c r="R40" s="484" t="s">
        <v>709</v>
      </c>
      <c r="S40" s="484" t="s">
        <v>403</v>
      </c>
      <c r="T40" s="484" t="s">
        <v>402</v>
      </c>
      <c r="U40" s="484" t="s">
        <v>509</v>
      </c>
      <c r="V40" s="488" t="s">
        <v>401</v>
      </c>
      <c r="W40" s="1089"/>
    </row>
    <row r="41" spans="1:23" s="472" customFormat="1" ht="9.75" customHeight="1" x14ac:dyDescent="0.2">
      <c r="A41" s="858" t="s">
        <v>811</v>
      </c>
      <c r="B41" s="482">
        <v>148782</v>
      </c>
      <c r="C41" s="481">
        <v>25020</v>
      </c>
      <c r="D41" s="481" t="s">
        <v>513</v>
      </c>
      <c r="E41" s="481">
        <v>934553</v>
      </c>
      <c r="F41" s="481" t="s">
        <v>513</v>
      </c>
      <c r="G41" s="481">
        <v>100025</v>
      </c>
      <c r="H41" s="481">
        <v>834528</v>
      </c>
      <c r="I41" s="481" t="s">
        <v>513</v>
      </c>
      <c r="J41" s="481" t="s">
        <v>513</v>
      </c>
      <c r="K41" s="481" t="s">
        <v>513</v>
      </c>
      <c r="L41" s="481" t="s">
        <v>513</v>
      </c>
      <c r="M41" s="481">
        <v>5900431</v>
      </c>
      <c r="N41" s="481">
        <v>5434742</v>
      </c>
      <c r="O41" s="481">
        <v>134200</v>
      </c>
      <c r="P41" s="481" t="s">
        <v>513</v>
      </c>
      <c r="Q41" s="481" t="s">
        <v>513</v>
      </c>
      <c r="R41" s="481" t="s">
        <v>513</v>
      </c>
      <c r="S41" s="481" t="s">
        <v>513</v>
      </c>
      <c r="T41" s="481">
        <v>331489</v>
      </c>
      <c r="U41" s="481" t="s">
        <v>513</v>
      </c>
      <c r="V41" s="481" t="s">
        <v>513</v>
      </c>
      <c r="W41" s="479" t="s">
        <v>208</v>
      </c>
    </row>
    <row r="42" spans="1:23" s="472" customFormat="1" ht="9.75" customHeight="1" x14ac:dyDescent="0.2">
      <c r="A42" s="859" t="s">
        <v>1217</v>
      </c>
      <c r="B42" s="472">
        <v>382979</v>
      </c>
      <c r="C42" s="472" t="s">
        <v>513</v>
      </c>
      <c r="D42" s="472" t="s">
        <v>513</v>
      </c>
      <c r="E42" s="472">
        <v>667181</v>
      </c>
      <c r="F42" s="472" t="s">
        <v>513</v>
      </c>
      <c r="G42" s="472">
        <v>49251</v>
      </c>
      <c r="H42" s="472">
        <v>617930</v>
      </c>
      <c r="I42" s="472" t="s">
        <v>513</v>
      </c>
      <c r="J42" s="472" t="s">
        <v>513</v>
      </c>
      <c r="K42" s="472" t="s">
        <v>513</v>
      </c>
      <c r="L42" s="472" t="s">
        <v>513</v>
      </c>
      <c r="M42" s="472">
        <v>5880996</v>
      </c>
      <c r="N42" s="472">
        <v>5467421</v>
      </c>
      <c r="O42" s="472">
        <v>100614</v>
      </c>
      <c r="P42" s="472" t="s">
        <v>513</v>
      </c>
      <c r="Q42" s="472" t="s">
        <v>513</v>
      </c>
      <c r="R42" s="472" t="s">
        <v>513</v>
      </c>
      <c r="S42" s="472" t="s">
        <v>513</v>
      </c>
      <c r="T42" s="472">
        <v>307236</v>
      </c>
      <c r="U42" s="472">
        <v>5725</v>
      </c>
      <c r="V42" s="472" t="s">
        <v>513</v>
      </c>
      <c r="W42" s="477" t="s">
        <v>492</v>
      </c>
    </row>
    <row r="43" spans="1:23" s="472" customFormat="1" ht="9.75" customHeight="1" x14ac:dyDescent="0.2">
      <c r="A43" s="859" t="s">
        <v>1218</v>
      </c>
      <c r="B43" s="472">
        <v>391038</v>
      </c>
      <c r="C43" s="472" t="s">
        <v>513</v>
      </c>
      <c r="D43" s="472" t="s">
        <v>513</v>
      </c>
      <c r="E43" s="472">
        <v>821241</v>
      </c>
      <c r="F43" s="472">
        <v>40650</v>
      </c>
      <c r="G43" s="472" t="s">
        <v>513</v>
      </c>
      <c r="H43" s="472">
        <v>780591</v>
      </c>
      <c r="I43" s="472">
        <v>55108</v>
      </c>
      <c r="J43" s="472">
        <v>44001</v>
      </c>
      <c r="K43" s="472" t="s">
        <v>513</v>
      </c>
      <c r="L43" s="472">
        <v>11107</v>
      </c>
      <c r="M43" s="472">
        <v>5319644</v>
      </c>
      <c r="N43" s="472">
        <v>4495790</v>
      </c>
      <c r="O43" s="472">
        <v>465062</v>
      </c>
      <c r="P43" s="472" t="s">
        <v>513</v>
      </c>
      <c r="Q43" s="472" t="s">
        <v>513</v>
      </c>
      <c r="R43" s="472" t="s">
        <v>513</v>
      </c>
      <c r="S43" s="472" t="s">
        <v>513</v>
      </c>
      <c r="T43" s="472">
        <v>326056</v>
      </c>
      <c r="U43" s="472">
        <v>32736</v>
      </c>
      <c r="V43" s="472" t="s">
        <v>513</v>
      </c>
      <c r="W43" s="477" t="s">
        <v>518</v>
      </c>
    </row>
    <row r="44" spans="1:23" s="472" customFormat="1" ht="9.75" customHeight="1" x14ac:dyDescent="0.2">
      <c r="A44" s="859" t="s">
        <v>582</v>
      </c>
      <c r="B44" s="472">
        <v>149254</v>
      </c>
      <c r="C44" s="472" t="s">
        <v>513</v>
      </c>
      <c r="D44" s="472">
        <v>74779</v>
      </c>
      <c r="E44" s="472">
        <v>1698857</v>
      </c>
      <c r="F44" s="472">
        <v>214108</v>
      </c>
      <c r="G44" s="472">
        <v>21650</v>
      </c>
      <c r="H44" s="472">
        <v>1463099</v>
      </c>
      <c r="I44" s="472">
        <v>94050</v>
      </c>
      <c r="J44" s="472">
        <v>94050</v>
      </c>
      <c r="K44" s="472" t="s">
        <v>513</v>
      </c>
      <c r="L44" s="472" t="s">
        <v>513</v>
      </c>
      <c r="M44" s="472">
        <v>7037465</v>
      </c>
      <c r="N44" s="472">
        <v>6264108</v>
      </c>
      <c r="O44" s="472">
        <v>335186</v>
      </c>
      <c r="P44" s="472">
        <v>12543</v>
      </c>
      <c r="Q44" s="472">
        <v>28130</v>
      </c>
      <c r="R44" s="472">
        <v>9956</v>
      </c>
      <c r="S44" s="472">
        <v>22294</v>
      </c>
      <c r="T44" s="472">
        <v>324573</v>
      </c>
      <c r="U44" s="472">
        <v>40675</v>
      </c>
      <c r="V44" s="472" t="s">
        <v>513</v>
      </c>
      <c r="W44" s="477" t="s">
        <v>583</v>
      </c>
    </row>
    <row r="45" spans="1:23" s="472" customFormat="1" ht="9.75" customHeight="1" x14ac:dyDescent="0.2">
      <c r="A45" s="859" t="s">
        <v>813</v>
      </c>
      <c r="B45" s="472" t="s">
        <v>513</v>
      </c>
      <c r="C45" s="472" t="s">
        <v>513</v>
      </c>
      <c r="D45" s="472" t="s">
        <v>513</v>
      </c>
      <c r="E45" s="472">
        <v>83186</v>
      </c>
      <c r="F45" s="472" t="s">
        <v>513</v>
      </c>
      <c r="G45" s="472" t="s">
        <v>513</v>
      </c>
      <c r="H45" s="472">
        <v>83186</v>
      </c>
      <c r="I45" s="472">
        <v>163865</v>
      </c>
      <c r="J45" s="472">
        <v>114000</v>
      </c>
      <c r="K45" s="472">
        <v>49865</v>
      </c>
      <c r="L45" s="472" t="s">
        <v>513</v>
      </c>
      <c r="M45" s="472">
        <v>2585353</v>
      </c>
      <c r="N45" s="472">
        <v>2240733</v>
      </c>
      <c r="O45" s="472">
        <v>205720</v>
      </c>
      <c r="P45" s="472" t="s">
        <v>513</v>
      </c>
      <c r="Q45" s="472" t="s">
        <v>513</v>
      </c>
      <c r="R45" s="472" t="s">
        <v>513</v>
      </c>
      <c r="S45" s="472" t="s">
        <v>513</v>
      </c>
      <c r="T45" s="472">
        <v>131885</v>
      </c>
      <c r="U45" s="472" t="s">
        <v>513</v>
      </c>
      <c r="V45" s="472">
        <v>7015</v>
      </c>
      <c r="W45" s="477" t="s">
        <v>814</v>
      </c>
    </row>
    <row r="46" spans="1:23" s="472" customFormat="1" ht="6.75" customHeight="1" x14ac:dyDescent="0.2">
      <c r="A46" s="859"/>
      <c r="W46" s="477"/>
    </row>
    <row r="47" spans="1:23" s="472" customFormat="1" ht="9.75" customHeight="1" x14ac:dyDescent="0.2">
      <c r="A47" s="859" t="s">
        <v>1219</v>
      </c>
      <c r="B47" s="472">
        <v>149254</v>
      </c>
      <c r="C47" s="472" t="s">
        <v>513</v>
      </c>
      <c r="D47" s="472">
        <v>74779</v>
      </c>
      <c r="E47" s="472">
        <v>1232820</v>
      </c>
      <c r="F47" s="472">
        <v>214108</v>
      </c>
      <c r="G47" s="472">
        <v>21650</v>
      </c>
      <c r="H47" s="472">
        <v>997062</v>
      </c>
      <c r="I47" s="472">
        <v>210565</v>
      </c>
      <c r="J47" s="472">
        <v>160700</v>
      </c>
      <c r="K47" s="472">
        <v>49865</v>
      </c>
      <c r="L47" s="472" t="s">
        <v>513</v>
      </c>
      <c r="M47" s="472">
        <v>6358887</v>
      </c>
      <c r="N47" s="472">
        <v>5594376</v>
      </c>
      <c r="O47" s="472">
        <v>325142</v>
      </c>
      <c r="P47" s="472">
        <v>12543</v>
      </c>
      <c r="Q47" s="472">
        <v>28130</v>
      </c>
      <c r="R47" s="472">
        <v>9956</v>
      </c>
      <c r="S47" s="472">
        <v>22294</v>
      </c>
      <c r="T47" s="472">
        <v>335311</v>
      </c>
      <c r="U47" s="472">
        <v>31135</v>
      </c>
      <c r="V47" s="472" t="s">
        <v>513</v>
      </c>
      <c r="W47" s="477" t="s">
        <v>584</v>
      </c>
    </row>
    <row r="48" spans="1:23" s="472" customFormat="1" ht="9.75" customHeight="1" x14ac:dyDescent="0.2">
      <c r="A48" s="859" t="s">
        <v>813</v>
      </c>
      <c r="B48" s="472" t="s">
        <v>513</v>
      </c>
      <c r="C48" s="472" t="s">
        <v>513</v>
      </c>
      <c r="D48" s="472" t="s">
        <v>513</v>
      </c>
      <c r="E48" s="472" t="s">
        <v>513</v>
      </c>
      <c r="F48" s="472" t="s">
        <v>513</v>
      </c>
      <c r="G48" s="472" t="s">
        <v>513</v>
      </c>
      <c r="H48" s="472" t="s">
        <v>513</v>
      </c>
      <c r="I48" s="472" t="s">
        <v>513</v>
      </c>
      <c r="J48" s="472" t="s">
        <v>513</v>
      </c>
      <c r="K48" s="472" t="s">
        <v>513</v>
      </c>
      <c r="L48" s="472" t="s">
        <v>513</v>
      </c>
      <c r="M48" s="472">
        <v>1851455</v>
      </c>
      <c r="N48" s="472">
        <v>1575020</v>
      </c>
      <c r="O48" s="472">
        <v>116520</v>
      </c>
      <c r="P48" s="472" t="s">
        <v>513</v>
      </c>
      <c r="Q48" s="472" t="s">
        <v>513</v>
      </c>
      <c r="R48" s="472" t="s">
        <v>513</v>
      </c>
      <c r="S48" s="472" t="s">
        <v>513</v>
      </c>
      <c r="T48" s="472">
        <v>142570</v>
      </c>
      <c r="U48" s="472">
        <v>10330</v>
      </c>
      <c r="V48" s="472">
        <v>7015</v>
      </c>
      <c r="W48" s="477" t="s">
        <v>816</v>
      </c>
    </row>
    <row r="49" spans="1:23" s="472" customFormat="1" ht="6.75" customHeight="1" x14ac:dyDescent="0.2">
      <c r="A49" s="859"/>
      <c r="W49" s="477"/>
    </row>
    <row r="50" spans="1:23" s="472" customFormat="1" ht="9.75" customHeight="1" x14ac:dyDescent="0.2">
      <c r="A50" s="859" t="s">
        <v>817</v>
      </c>
      <c r="B50" s="472" t="s">
        <v>513</v>
      </c>
      <c r="C50" s="472" t="s">
        <v>513</v>
      </c>
      <c r="D50" s="472" t="s">
        <v>513</v>
      </c>
      <c r="E50" s="472">
        <v>83186</v>
      </c>
      <c r="F50" s="472" t="s">
        <v>513</v>
      </c>
      <c r="G50" s="472" t="s">
        <v>513</v>
      </c>
      <c r="H50" s="472">
        <v>83186</v>
      </c>
      <c r="I50" s="472">
        <v>163865</v>
      </c>
      <c r="J50" s="472">
        <v>114000</v>
      </c>
      <c r="K50" s="472">
        <v>49865</v>
      </c>
      <c r="L50" s="472" t="s">
        <v>513</v>
      </c>
      <c r="M50" s="472">
        <v>1337584</v>
      </c>
      <c r="N50" s="472">
        <v>1206282</v>
      </c>
      <c r="O50" s="472">
        <v>89200</v>
      </c>
      <c r="P50" s="472" t="s">
        <v>513</v>
      </c>
      <c r="Q50" s="472" t="s">
        <v>513</v>
      </c>
      <c r="R50" s="472" t="s">
        <v>513</v>
      </c>
      <c r="S50" s="472" t="s">
        <v>513</v>
      </c>
      <c r="T50" s="472">
        <v>42102</v>
      </c>
      <c r="U50" s="472" t="s">
        <v>513</v>
      </c>
      <c r="V50" s="472" t="s">
        <v>513</v>
      </c>
      <c r="W50" s="477" t="s">
        <v>587</v>
      </c>
    </row>
    <row r="51" spans="1:23" s="472" customFormat="1" ht="9.75" customHeight="1" x14ac:dyDescent="0.2">
      <c r="A51" s="859" t="s">
        <v>1220</v>
      </c>
      <c r="B51" s="472" t="s">
        <v>513</v>
      </c>
      <c r="C51" s="472" t="s">
        <v>513</v>
      </c>
      <c r="D51" s="472" t="s">
        <v>513</v>
      </c>
      <c r="E51" s="472" t="s">
        <v>513</v>
      </c>
      <c r="F51" s="472" t="s">
        <v>513</v>
      </c>
      <c r="G51" s="472" t="s">
        <v>513</v>
      </c>
      <c r="H51" s="472" t="s">
        <v>513</v>
      </c>
      <c r="I51" s="472" t="s">
        <v>513</v>
      </c>
      <c r="J51" s="472" t="s">
        <v>513</v>
      </c>
      <c r="K51" s="472" t="s">
        <v>513</v>
      </c>
      <c r="L51" s="472" t="s">
        <v>513</v>
      </c>
      <c r="M51" s="472">
        <v>535812</v>
      </c>
      <c r="N51" s="472">
        <v>515812</v>
      </c>
      <c r="O51" s="472">
        <v>20000</v>
      </c>
      <c r="P51" s="472" t="s">
        <v>513</v>
      </c>
      <c r="Q51" s="472" t="s">
        <v>513</v>
      </c>
      <c r="R51" s="472" t="s">
        <v>513</v>
      </c>
      <c r="S51" s="472" t="s">
        <v>513</v>
      </c>
      <c r="T51" s="472" t="s">
        <v>513</v>
      </c>
      <c r="U51" s="472" t="s">
        <v>513</v>
      </c>
      <c r="V51" s="472" t="s">
        <v>513</v>
      </c>
      <c r="W51" s="477" t="s">
        <v>94</v>
      </c>
    </row>
    <row r="52" spans="1:23" s="472" customFormat="1" ht="9.75" customHeight="1" x14ac:dyDescent="0.2">
      <c r="A52" s="859" t="s">
        <v>1221</v>
      </c>
      <c r="B52" s="472" t="s">
        <v>513</v>
      </c>
      <c r="C52" s="472" t="s">
        <v>513</v>
      </c>
      <c r="D52" s="472" t="s">
        <v>513</v>
      </c>
      <c r="E52" s="472" t="s">
        <v>513</v>
      </c>
      <c r="F52" s="472" t="s">
        <v>513</v>
      </c>
      <c r="G52" s="472" t="s">
        <v>513</v>
      </c>
      <c r="H52" s="472" t="s">
        <v>513</v>
      </c>
      <c r="I52" s="472" t="s">
        <v>513</v>
      </c>
      <c r="J52" s="472" t="s">
        <v>513</v>
      </c>
      <c r="K52" s="472" t="s">
        <v>513</v>
      </c>
      <c r="L52" s="472" t="s">
        <v>513</v>
      </c>
      <c r="M52" s="472">
        <v>502190</v>
      </c>
      <c r="N52" s="472">
        <v>367700</v>
      </c>
      <c r="O52" s="472">
        <v>66558</v>
      </c>
      <c r="P52" s="472" t="s">
        <v>513</v>
      </c>
      <c r="Q52" s="472" t="s">
        <v>513</v>
      </c>
      <c r="R52" s="472" t="s">
        <v>513</v>
      </c>
      <c r="S52" s="472" t="s">
        <v>513</v>
      </c>
      <c r="T52" s="472">
        <v>67932</v>
      </c>
      <c r="U52" s="472" t="s">
        <v>513</v>
      </c>
      <c r="V52" s="472" t="s">
        <v>513</v>
      </c>
      <c r="W52" s="477" t="s">
        <v>95</v>
      </c>
    </row>
    <row r="53" spans="1:23" s="472" customFormat="1" ht="9.75" customHeight="1" x14ac:dyDescent="0.2">
      <c r="A53" s="859" t="s">
        <v>1222</v>
      </c>
      <c r="B53" s="472" t="s">
        <v>513</v>
      </c>
      <c r="C53" s="472" t="s">
        <v>513</v>
      </c>
      <c r="D53" s="472" t="s">
        <v>513</v>
      </c>
      <c r="E53" s="472" t="s">
        <v>513</v>
      </c>
      <c r="F53" s="472" t="s">
        <v>513</v>
      </c>
      <c r="G53" s="472" t="s">
        <v>513</v>
      </c>
      <c r="H53" s="472" t="s">
        <v>513</v>
      </c>
      <c r="I53" s="472" t="s">
        <v>513</v>
      </c>
      <c r="J53" s="472" t="s">
        <v>513</v>
      </c>
      <c r="K53" s="472" t="s">
        <v>513</v>
      </c>
      <c r="L53" s="472" t="s">
        <v>513</v>
      </c>
      <c r="M53" s="472">
        <v>209767</v>
      </c>
      <c r="N53" s="472">
        <v>150939</v>
      </c>
      <c r="O53" s="472">
        <v>29962</v>
      </c>
      <c r="P53" s="472" t="s">
        <v>513</v>
      </c>
      <c r="Q53" s="472" t="s">
        <v>513</v>
      </c>
      <c r="R53" s="472" t="s">
        <v>513</v>
      </c>
      <c r="S53" s="472" t="s">
        <v>513</v>
      </c>
      <c r="T53" s="472">
        <v>21851</v>
      </c>
      <c r="U53" s="472" t="s">
        <v>513</v>
      </c>
      <c r="V53" s="472">
        <v>7015</v>
      </c>
      <c r="W53" s="477" t="s">
        <v>96</v>
      </c>
    </row>
    <row r="54" spans="1:23" s="472" customFormat="1" ht="9.75" customHeight="1" x14ac:dyDescent="0.2">
      <c r="A54" s="859" t="s">
        <v>1223</v>
      </c>
      <c r="B54" s="472" t="s">
        <v>513</v>
      </c>
      <c r="C54" s="472" t="s">
        <v>513</v>
      </c>
      <c r="D54" s="472" t="s">
        <v>513</v>
      </c>
      <c r="E54" s="472" t="s">
        <v>513</v>
      </c>
      <c r="F54" s="472" t="s">
        <v>513</v>
      </c>
      <c r="G54" s="472" t="s">
        <v>513</v>
      </c>
      <c r="H54" s="472" t="s">
        <v>513</v>
      </c>
      <c r="I54" s="472" t="s">
        <v>513</v>
      </c>
      <c r="J54" s="472" t="s">
        <v>513</v>
      </c>
      <c r="K54" s="472" t="s">
        <v>513</v>
      </c>
      <c r="L54" s="472" t="s">
        <v>513</v>
      </c>
      <c r="M54" s="472">
        <v>603686</v>
      </c>
      <c r="N54" s="472">
        <v>540569</v>
      </c>
      <c r="O54" s="472" t="s">
        <v>513</v>
      </c>
      <c r="P54" s="472" t="s">
        <v>513</v>
      </c>
      <c r="Q54" s="472" t="s">
        <v>513</v>
      </c>
      <c r="R54" s="472" t="s">
        <v>513</v>
      </c>
      <c r="S54" s="472" t="s">
        <v>513</v>
      </c>
      <c r="T54" s="472">
        <v>52787</v>
      </c>
      <c r="U54" s="472">
        <v>10330</v>
      </c>
      <c r="V54" s="472" t="s">
        <v>513</v>
      </c>
      <c r="W54" s="477" t="s">
        <v>820</v>
      </c>
    </row>
    <row r="55" spans="1:23" s="472" customFormat="1" ht="6.75" customHeight="1" x14ac:dyDescent="0.2">
      <c r="A55" s="859"/>
      <c r="W55" s="477"/>
    </row>
    <row r="56" spans="1:23" s="472" customFormat="1" ht="9.75" customHeight="1" x14ac:dyDescent="0.2">
      <c r="A56" s="859" t="s">
        <v>1224</v>
      </c>
      <c r="B56" s="472" t="s">
        <v>513</v>
      </c>
      <c r="C56" s="472" t="s">
        <v>513</v>
      </c>
      <c r="D56" s="472" t="s">
        <v>513</v>
      </c>
      <c r="E56" s="472">
        <v>33285</v>
      </c>
      <c r="F56" s="472" t="s">
        <v>513</v>
      </c>
      <c r="G56" s="472" t="s">
        <v>513</v>
      </c>
      <c r="H56" s="472">
        <v>33285</v>
      </c>
      <c r="I56" s="472" t="s">
        <v>513</v>
      </c>
      <c r="J56" s="472" t="s">
        <v>513</v>
      </c>
      <c r="K56" s="472" t="s">
        <v>513</v>
      </c>
      <c r="L56" s="472" t="s">
        <v>513</v>
      </c>
      <c r="M56" s="472">
        <v>398864</v>
      </c>
      <c r="N56" s="472">
        <v>398864</v>
      </c>
      <c r="O56" s="472" t="s">
        <v>513</v>
      </c>
      <c r="P56" s="472" t="s">
        <v>513</v>
      </c>
      <c r="Q56" s="472" t="s">
        <v>513</v>
      </c>
      <c r="R56" s="472" t="s">
        <v>513</v>
      </c>
      <c r="S56" s="472" t="s">
        <v>513</v>
      </c>
      <c r="T56" s="472" t="s">
        <v>513</v>
      </c>
      <c r="U56" s="472" t="s">
        <v>513</v>
      </c>
      <c r="V56" s="472" t="s">
        <v>513</v>
      </c>
      <c r="W56" s="477" t="s">
        <v>598</v>
      </c>
    </row>
    <row r="57" spans="1:23" s="472" customFormat="1" ht="9.75" customHeight="1" x14ac:dyDescent="0.2">
      <c r="A57" s="859" t="s">
        <v>1205</v>
      </c>
      <c r="B57" s="472" t="s">
        <v>513</v>
      </c>
      <c r="C57" s="472" t="s">
        <v>513</v>
      </c>
      <c r="D57" s="472" t="s">
        <v>513</v>
      </c>
      <c r="E57" s="472" t="s">
        <v>513</v>
      </c>
      <c r="F57" s="472" t="s">
        <v>513</v>
      </c>
      <c r="G57" s="472" t="s">
        <v>513</v>
      </c>
      <c r="H57" s="472" t="s">
        <v>513</v>
      </c>
      <c r="I57" s="472">
        <v>114000</v>
      </c>
      <c r="J57" s="472">
        <v>114000</v>
      </c>
      <c r="K57" s="472" t="s">
        <v>513</v>
      </c>
      <c r="L57" s="472" t="s">
        <v>513</v>
      </c>
      <c r="M57" s="472">
        <v>503464</v>
      </c>
      <c r="N57" s="472">
        <v>461362</v>
      </c>
      <c r="O57" s="472" t="s">
        <v>513</v>
      </c>
      <c r="P57" s="472" t="s">
        <v>513</v>
      </c>
      <c r="Q57" s="472" t="s">
        <v>513</v>
      </c>
      <c r="R57" s="472" t="s">
        <v>513</v>
      </c>
      <c r="S57" s="472" t="s">
        <v>513</v>
      </c>
      <c r="T57" s="472">
        <v>42102</v>
      </c>
      <c r="U57" s="472" t="s">
        <v>513</v>
      </c>
      <c r="V57" s="472" t="s">
        <v>513</v>
      </c>
      <c r="W57" s="477" t="s">
        <v>82</v>
      </c>
    </row>
    <row r="58" spans="1:23" s="472" customFormat="1" ht="9.75" customHeight="1" x14ac:dyDescent="0.2">
      <c r="A58" s="859" t="s">
        <v>1225</v>
      </c>
      <c r="B58" s="472" t="s">
        <v>513</v>
      </c>
      <c r="C58" s="472" t="s">
        <v>513</v>
      </c>
      <c r="D58" s="472" t="s">
        <v>513</v>
      </c>
      <c r="E58" s="472">
        <v>49901</v>
      </c>
      <c r="F58" s="472" t="s">
        <v>513</v>
      </c>
      <c r="G58" s="472" t="s">
        <v>513</v>
      </c>
      <c r="H58" s="472">
        <v>49901</v>
      </c>
      <c r="I58" s="472">
        <v>49865</v>
      </c>
      <c r="J58" s="472" t="s">
        <v>513</v>
      </c>
      <c r="K58" s="472">
        <v>49865</v>
      </c>
      <c r="L58" s="472" t="s">
        <v>513</v>
      </c>
      <c r="M58" s="472">
        <v>435256</v>
      </c>
      <c r="N58" s="472">
        <v>346056</v>
      </c>
      <c r="O58" s="472">
        <v>89200</v>
      </c>
      <c r="P58" s="472" t="s">
        <v>513</v>
      </c>
      <c r="Q58" s="472" t="s">
        <v>513</v>
      </c>
      <c r="R58" s="472" t="s">
        <v>513</v>
      </c>
      <c r="S58" s="472" t="s">
        <v>513</v>
      </c>
      <c r="T58" s="472" t="s">
        <v>513</v>
      </c>
      <c r="U58" s="472" t="s">
        <v>513</v>
      </c>
      <c r="V58" s="472" t="s">
        <v>513</v>
      </c>
      <c r="W58" s="477" t="s">
        <v>83</v>
      </c>
    </row>
    <row r="59" spans="1:23" s="472" customFormat="1" ht="9.75" customHeight="1" x14ac:dyDescent="0.2">
      <c r="A59" s="859" t="s">
        <v>1226</v>
      </c>
      <c r="B59" s="472" t="s">
        <v>513</v>
      </c>
      <c r="C59" s="472" t="s">
        <v>513</v>
      </c>
      <c r="D59" s="472" t="s">
        <v>513</v>
      </c>
      <c r="E59" s="472" t="s">
        <v>513</v>
      </c>
      <c r="F59" s="472" t="s">
        <v>513</v>
      </c>
      <c r="G59" s="472" t="s">
        <v>513</v>
      </c>
      <c r="H59" s="472" t="s">
        <v>513</v>
      </c>
      <c r="I59" s="472" t="s">
        <v>513</v>
      </c>
      <c r="J59" s="472" t="s">
        <v>513</v>
      </c>
      <c r="K59" s="472" t="s">
        <v>513</v>
      </c>
      <c r="L59" s="472" t="s">
        <v>513</v>
      </c>
      <c r="M59" s="472">
        <v>269499</v>
      </c>
      <c r="N59" s="472">
        <v>269499</v>
      </c>
      <c r="O59" s="472" t="s">
        <v>513</v>
      </c>
      <c r="P59" s="472" t="s">
        <v>513</v>
      </c>
      <c r="Q59" s="472" t="s">
        <v>513</v>
      </c>
      <c r="R59" s="472" t="s">
        <v>513</v>
      </c>
      <c r="S59" s="472" t="s">
        <v>513</v>
      </c>
      <c r="T59" s="472" t="s">
        <v>513</v>
      </c>
      <c r="U59" s="472" t="s">
        <v>513</v>
      </c>
      <c r="V59" s="472" t="s">
        <v>513</v>
      </c>
      <c r="W59" s="477" t="s">
        <v>84</v>
      </c>
    </row>
    <row r="60" spans="1:23" s="472" customFormat="1" ht="9.75" customHeight="1" x14ac:dyDescent="0.2">
      <c r="A60" s="859" t="s">
        <v>1227</v>
      </c>
      <c r="B60" s="472" t="s">
        <v>513</v>
      </c>
      <c r="C60" s="472" t="s">
        <v>513</v>
      </c>
      <c r="D60" s="472" t="s">
        <v>513</v>
      </c>
      <c r="E60" s="472" t="s">
        <v>513</v>
      </c>
      <c r="F60" s="472" t="s">
        <v>513</v>
      </c>
      <c r="G60" s="472" t="s">
        <v>513</v>
      </c>
      <c r="H60" s="472" t="s">
        <v>513</v>
      </c>
      <c r="I60" s="472" t="s">
        <v>513</v>
      </c>
      <c r="J60" s="472" t="s">
        <v>513</v>
      </c>
      <c r="K60" s="472" t="s">
        <v>513</v>
      </c>
      <c r="L60" s="472" t="s">
        <v>513</v>
      </c>
      <c r="M60" s="472">
        <v>215483</v>
      </c>
      <c r="N60" s="472">
        <v>195483</v>
      </c>
      <c r="O60" s="472">
        <v>20000</v>
      </c>
      <c r="P60" s="472" t="s">
        <v>513</v>
      </c>
      <c r="Q60" s="472" t="s">
        <v>513</v>
      </c>
      <c r="R60" s="472" t="s">
        <v>513</v>
      </c>
      <c r="S60" s="472" t="s">
        <v>513</v>
      </c>
      <c r="T60" s="472" t="s">
        <v>513</v>
      </c>
      <c r="U60" s="472" t="s">
        <v>513</v>
      </c>
      <c r="V60" s="472" t="s">
        <v>513</v>
      </c>
      <c r="W60" s="477" t="s">
        <v>97</v>
      </c>
    </row>
    <row r="61" spans="1:23" s="472" customFormat="1" ht="9.75" customHeight="1" x14ac:dyDescent="0.2">
      <c r="A61" s="859" t="s">
        <v>1228</v>
      </c>
      <c r="B61" s="472" t="s">
        <v>513</v>
      </c>
      <c r="C61" s="472" t="s">
        <v>513</v>
      </c>
      <c r="D61" s="472" t="s">
        <v>513</v>
      </c>
      <c r="E61" s="472" t="s">
        <v>513</v>
      </c>
      <c r="F61" s="472" t="s">
        <v>513</v>
      </c>
      <c r="G61" s="472" t="s">
        <v>513</v>
      </c>
      <c r="H61" s="472" t="s">
        <v>513</v>
      </c>
      <c r="I61" s="472" t="s">
        <v>513</v>
      </c>
      <c r="J61" s="472" t="s">
        <v>513</v>
      </c>
      <c r="K61" s="472" t="s">
        <v>513</v>
      </c>
      <c r="L61" s="472" t="s">
        <v>513</v>
      </c>
      <c r="M61" s="472">
        <v>50830</v>
      </c>
      <c r="N61" s="472">
        <v>50830</v>
      </c>
      <c r="O61" s="472" t="s">
        <v>513</v>
      </c>
      <c r="P61" s="472" t="s">
        <v>513</v>
      </c>
      <c r="Q61" s="472" t="s">
        <v>513</v>
      </c>
      <c r="R61" s="472" t="s">
        <v>513</v>
      </c>
      <c r="S61" s="472" t="s">
        <v>513</v>
      </c>
      <c r="T61" s="472" t="s">
        <v>513</v>
      </c>
      <c r="U61" s="472" t="s">
        <v>513</v>
      </c>
      <c r="V61" s="472" t="s">
        <v>513</v>
      </c>
      <c r="W61" s="477" t="s">
        <v>98</v>
      </c>
    </row>
    <row r="62" spans="1:23" s="472" customFormat="1" ht="9.75" customHeight="1" x14ac:dyDescent="0.2">
      <c r="A62" s="859" t="s">
        <v>1229</v>
      </c>
      <c r="B62" s="472" t="s">
        <v>513</v>
      </c>
      <c r="C62" s="472" t="s">
        <v>513</v>
      </c>
      <c r="D62" s="472" t="s">
        <v>513</v>
      </c>
      <c r="E62" s="472" t="s">
        <v>513</v>
      </c>
      <c r="F62" s="472" t="s">
        <v>513</v>
      </c>
      <c r="G62" s="472" t="s">
        <v>513</v>
      </c>
      <c r="H62" s="472" t="s">
        <v>513</v>
      </c>
      <c r="I62" s="472" t="s">
        <v>513</v>
      </c>
      <c r="J62" s="472" t="s">
        <v>513</v>
      </c>
      <c r="K62" s="472" t="s">
        <v>513</v>
      </c>
      <c r="L62" s="472" t="s">
        <v>513</v>
      </c>
      <c r="M62" s="472">
        <v>180423</v>
      </c>
      <c r="N62" s="472">
        <v>146211</v>
      </c>
      <c r="O62" s="472" t="s">
        <v>513</v>
      </c>
      <c r="P62" s="472" t="s">
        <v>513</v>
      </c>
      <c r="Q62" s="472" t="s">
        <v>513</v>
      </c>
      <c r="R62" s="472" t="s">
        <v>513</v>
      </c>
      <c r="S62" s="472" t="s">
        <v>513</v>
      </c>
      <c r="T62" s="472">
        <v>34212</v>
      </c>
      <c r="U62" s="472" t="s">
        <v>513</v>
      </c>
      <c r="V62" s="472" t="s">
        <v>513</v>
      </c>
      <c r="W62" s="477" t="s">
        <v>99</v>
      </c>
    </row>
    <row r="63" spans="1:23" s="472" customFormat="1" ht="9.75" customHeight="1" x14ac:dyDescent="0.2">
      <c r="A63" s="859" t="s">
        <v>1230</v>
      </c>
      <c r="B63" s="472" t="s">
        <v>513</v>
      </c>
      <c r="C63" s="472" t="s">
        <v>513</v>
      </c>
      <c r="D63" s="472" t="s">
        <v>513</v>
      </c>
      <c r="E63" s="472" t="s">
        <v>513</v>
      </c>
      <c r="F63" s="472" t="s">
        <v>513</v>
      </c>
      <c r="G63" s="472" t="s">
        <v>513</v>
      </c>
      <c r="H63" s="472" t="s">
        <v>513</v>
      </c>
      <c r="I63" s="472" t="s">
        <v>513</v>
      </c>
      <c r="J63" s="472" t="s">
        <v>513</v>
      </c>
      <c r="K63" s="472" t="s">
        <v>513</v>
      </c>
      <c r="L63" s="472" t="s">
        <v>513</v>
      </c>
      <c r="M63" s="472">
        <v>125458</v>
      </c>
      <c r="N63" s="472">
        <v>125458</v>
      </c>
      <c r="O63" s="472" t="s">
        <v>513</v>
      </c>
      <c r="P63" s="472" t="s">
        <v>513</v>
      </c>
      <c r="Q63" s="472" t="s">
        <v>513</v>
      </c>
      <c r="R63" s="472" t="s">
        <v>513</v>
      </c>
      <c r="S63" s="472" t="s">
        <v>513</v>
      </c>
      <c r="T63" s="472" t="s">
        <v>513</v>
      </c>
      <c r="U63" s="472" t="s">
        <v>513</v>
      </c>
      <c r="V63" s="472" t="s">
        <v>513</v>
      </c>
      <c r="W63" s="477" t="s">
        <v>100</v>
      </c>
    </row>
    <row r="64" spans="1:23" s="472" customFormat="1" ht="9.75" customHeight="1" x14ac:dyDescent="0.2">
      <c r="A64" s="859" t="s">
        <v>593</v>
      </c>
      <c r="B64" s="472" t="s">
        <v>513</v>
      </c>
      <c r="C64" s="472" t="s">
        <v>513</v>
      </c>
      <c r="D64" s="472" t="s">
        <v>513</v>
      </c>
      <c r="E64" s="472" t="s">
        <v>513</v>
      </c>
      <c r="F64" s="472" t="s">
        <v>513</v>
      </c>
      <c r="G64" s="472" t="s">
        <v>513</v>
      </c>
      <c r="H64" s="472" t="s">
        <v>513</v>
      </c>
      <c r="I64" s="472" t="s">
        <v>513</v>
      </c>
      <c r="J64" s="472" t="s">
        <v>513</v>
      </c>
      <c r="K64" s="472" t="s">
        <v>513</v>
      </c>
      <c r="L64" s="472" t="s">
        <v>513</v>
      </c>
      <c r="M64" s="472">
        <v>196309</v>
      </c>
      <c r="N64" s="472">
        <v>96031</v>
      </c>
      <c r="O64" s="472">
        <v>66558</v>
      </c>
      <c r="P64" s="472" t="s">
        <v>513</v>
      </c>
      <c r="Q64" s="472" t="s">
        <v>513</v>
      </c>
      <c r="R64" s="472" t="s">
        <v>513</v>
      </c>
      <c r="S64" s="472" t="s">
        <v>513</v>
      </c>
      <c r="T64" s="472">
        <v>33720</v>
      </c>
      <c r="U64" s="472" t="s">
        <v>513</v>
      </c>
      <c r="V64" s="472" t="s">
        <v>513</v>
      </c>
      <c r="W64" s="477" t="s">
        <v>101</v>
      </c>
    </row>
    <row r="65" spans="1:23" s="472" customFormat="1" ht="9.75" customHeight="1" x14ac:dyDescent="0.2">
      <c r="A65" s="859" t="s">
        <v>1231</v>
      </c>
      <c r="B65" s="472" t="s">
        <v>513</v>
      </c>
      <c r="C65" s="472" t="s">
        <v>513</v>
      </c>
      <c r="D65" s="472" t="s">
        <v>513</v>
      </c>
      <c r="E65" s="472" t="s">
        <v>513</v>
      </c>
      <c r="F65" s="472" t="s">
        <v>513</v>
      </c>
      <c r="G65" s="472" t="s">
        <v>513</v>
      </c>
      <c r="H65" s="472" t="s">
        <v>513</v>
      </c>
      <c r="I65" s="472" t="s">
        <v>513</v>
      </c>
      <c r="J65" s="472" t="s">
        <v>513</v>
      </c>
      <c r="K65" s="472" t="s">
        <v>513</v>
      </c>
      <c r="L65" s="472" t="s">
        <v>513</v>
      </c>
      <c r="M65" s="472">
        <v>7015</v>
      </c>
      <c r="N65" s="472" t="s">
        <v>513</v>
      </c>
      <c r="O65" s="472" t="s">
        <v>513</v>
      </c>
      <c r="P65" s="472" t="s">
        <v>513</v>
      </c>
      <c r="Q65" s="472" t="s">
        <v>513</v>
      </c>
      <c r="R65" s="472" t="s">
        <v>513</v>
      </c>
      <c r="S65" s="472" t="s">
        <v>513</v>
      </c>
      <c r="T65" s="472" t="s">
        <v>513</v>
      </c>
      <c r="U65" s="472" t="s">
        <v>513</v>
      </c>
      <c r="V65" s="472">
        <v>7015</v>
      </c>
      <c r="W65" s="477" t="s">
        <v>85</v>
      </c>
    </row>
    <row r="66" spans="1:23" s="472" customFormat="1" ht="9.75" customHeight="1" x14ac:dyDescent="0.2">
      <c r="A66" s="859" t="s">
        <v>1232</v>
      </c>
      <c r="B66" s="472" t="s">
        <v>513</v>
      </c>
      <c r="C66" s="472" t="s">
        <v>513</v>
      </c>
      <c r="D66" s="472" t="s">
        <v>513</v>
      </c>
      <c r="E66" s="472" t="s">
        <v>513</v>
      </c>
      <c r="F66" s="472" t="s">
        <v>513</v>
      </c>
      <c r="G66" s="472" t="s">
        <v>513</v>
      </c>
      <c r="H66" s="472" t="s">
        <v>513</v>
      </c>
      <c r="I66" s="472" t="s">
        <v>513</v>
      </c>
      <c r="J66" s="472" t="s">
        <v>513</v>
      </c>
      <c r="K66" s="472" t="s">
        <v>513</v>
      </c>
      <c r="L66" s="472" t="s">
        <v>513</v>
      </c>
      <c r="M66" s="472">
        <v>15504</v>
      </c>
      <c r="N66" s="472" t="s">
        <v>513</v>
      </c>
      <c r="O66" s="472">
        <v>15504</v>
      </c>
      <c r="P66" s="472" t="s">
        <v>513</v>
      </c>
      <c r="Q66" s="472" t="s">
        <v>513</v>
      </c>
      <c r="R66" s="472" t="s">
        <v>513</v>
      </c>
      <c r="S66" s="472" t="s">
        <v>513</v>
      </c>
      <c r="T66" s="472" t="s">
        <v>513</v>
      </c>
      <c r="U66" s="472" t="s">
        <v>513</v>
      </c>
      <c r="V66" s="472" t="s">
        <v>513</v>
      </c>
      <c r="W66" s="477" t="s">
        <v>86</v>
      </c>
    </row>
    <row r="67" spans="1:23" s="472" customFormat="1" ht="9.75" customHeight="1" x14ac:dyDescent="0.2">
      <c r="A67" s="859" t="s">
        <v>1233</v>
      </c>
      <c r="B67" s="472" t="s">
        <v>513</v>
      </c>
      <c r="C67" s="472" t="s">
        <v>513</v>
      </c>
      <c r="D67" s="472" t="s">
        <v>513</v>
      </c>
      <c r="E67" s="472" t="s">
        <v>513</v>
      </c>
      <c r="F67" s="472" t="s">
        <v>513</v>
      </c>
      <c r="G67" s="472" t="s">
        <v>513</v>
      </c>
      <c r="H67" s="472" t="s">
        <v>513</v>
      </c>
      <c r="I67" s="472" t="s">
        <v>513</v>
      </c>
      <c r="J67" s="472" t="s">
        <v>513</v>
      </c>
      <c r="K67" s="472" t="s">
        <v>513</v>
      </c>
      <c r="L67" s="472" t="s">
        <v>513</v>
      </c>
      <c r="M67" s="472">
        <v>187248</v>
      </c>
      <c r="N67" s="472">
        <v>150939</v>
      </c>
      <c r="O67" s="472">
        <v>14458</v>
      </c>
      <c r="P67" s="472" t="s">
        <v>513</v>
      </c>
      <c r="Q67" s="472" t="s">
        <v>513</v>
      </c>
      <c r="R67" s="472" t="s">
        <v>513</v>
      </c>
      <c r="S67" s="472" t="s">
        <v>513</v>
      </c>
      <c r="T67" s="472">
        <v>21851</v>
      </c>
      <c r="U67" s="472" t="s">
        <v>513</v>
      </c>
      <c r="V67" s="472" t="s">
        <v>513</v>
      </c>
      <c r="W67" s="477" t="s">
        <v>87</v>
      </c>
    </row>
    <row r="68" spans="1:23" s="472" customFormat="1" ht="9.75" customHeight="1" x14ac:dyDescent="0.2">
      <c r="A68" s="859" t="s">
        <v>1234</v>
      </c>
      <c r="B68" s="472" t="s">
        <v>513</v>
      </c>
      <c r="C68" s="472" t="s">
        <v>513</v>
      </c>
      <c r="D68" s="472" t="s">
        <v>513</v>
      </c>
      <c r="E68" s="472" t="s">
        <v>513</v>
      </c>
      <c r="F68" s="472" t="s">
        <v>513</v>
      </c>
      <c r="G68" s="472" t="s">
        <v>513</v>
      </c>
      <c r="H68" s="472" t="s">
        <v>513</v>
      </c>
      <c r="I68" s="472" t="s">
        <v>513</v>
      </c>
      <c r="J68" s="472" t="s">
        <v>513</v>
      </c>
      <c r="K68" s="472" t="s">
        <v>513</v>
      </c>
      <c r="L68" s="472" t="s">
        <v>513</v>
      </c>
      <c r="M68" s="472">
        <v>273008</v>
      </c>
      <c r="N68" s="472">
        <v>240062</v>
      </c>
      <c r="O68" s="472" t="s">
        <v>513</v>
      </c>
      <c r="P68" s="472" t="s">
        <v>513</v>
      </c>
      <c r="Q68" s="472" t="s">
        <v>513</v>
      </c>
      <c r="R68" s="472" t="s">
        <v>513</v>
      </c>
      <c r="S68" s="472" t="s">
        <v>513</v>
      </c>
      <c r="T68" s="472">
        <v>32946</v>
      </c>
      <c r="U68" s="472" t="s">
        <v>513</v>
      </c>
      <c r="V68" s="472" t="s">
        <v>513</v>
      </c>
      <c r="W68" s="477" t="s">
        <v>823</v>
      </c>
    </row>
    <row r="69" spans="1:23" s="472" customFormat="1" ht="9.75" customHeight="1" x14ac:dyDescent="0.2">
      <c r="A69" s="859" t="s">
        <v>588</v>
      </c>
      <c r="B69" s="472" t="s">
        <v>513</v>
      </c>
      <c r="C69" s="472" t="s">
        <v>513</v>
      </c>
      <c r="D69" s="472" t="s">
        <v>513</v>
      </c>
      <c r="E69" s="472" t="s">
        <v>513</v>
      </c>
      <c r="F69" s="472" t="s">
        <v>513</v>
      </c>
      <c r="G69" s="472" t="s">
        <v>513</v>
      </c>
      <c r="H69" s="472" t="s">
        <v>513</v>
      </c>
      <c r="I69" s="472" t="s">
        <v>513</v>
      </c>
      <c r="J69" s="472" t="s">
        <v>513</v>
      </c>
      <c r="K69" s="472" t="s">
        <v>513</v>
      </c>
      <c r="L69" s="472" t="s">
        <v>513</v>
      </c>
      <c r="M69" s="472">
        <v>55510</v>
      </c>
      <c r="N69" s="472">
        <v>49950</v>
      </c>
      <c r="O69" s="472" t="s">
        <v>513</v>
      </c>
      <c r="P69" s="472" t="s">
        <v>513</v>
      </c>
      <c r="Q69" s="472" t="s">
        <v>513</v>
      </c>
      <c r="R69" s="472" t="s">
        <v>513</v>
      </c>
      <c r="S69" s="472" t="s">
        <v>513</v>
      </c>
      <c r="T69" s="472" t="s">
        <v>513</v>
      </c>
      <c r="U69" s="472">
        <v>5560</v>
      </c>
      <c r="V69" s="472" t="s">
        <v>513</v>
      </c>
      <c r="W69" s="477" t="s">
        <v>82</v>
      </c>
    </row>
    <row r="70" spans="1:23" s="472" customFormat="1" ht="9.75" customHeight="1" x14ac:dyDescent="0.2">
      <c r="A70" s="860" t="s">
        <v>599</v>
      </c>
      <c r="B70" s="476" t="s">
        <v>513</v>
      </c>
      <c r="C70" s="475" t="s">
        <v>513</v>
      </c>
      <c r="D70" s="475" t="s">
        <v>513</v>
      </c>
      <c r="E70" s="475" t="s">
        <v>513</v>
      </c>
      <c r="F70" s="475" t="s">
        <v>513</v>
      </c>
      <c r="G70" s="475" t="s">
        <v>513</v>
      </c>
      <c r="H70" s="475" t="s">
        <v>513</v>
      </c>
      <c r="I70" s="475" t="s">
        <v>513</v>
      </c>
      <c r="J70" s="475" t="s">
        <v>513</v>
      </c>
      <c r="K70" s="475" t="s">
        <v>513</v>
      </c>
      <c r="L70" s="475" t="s">
        <v>513</v>
      </c>
      <c r="M70" s="475">
        <v>275168</v>
      </c>
      <c r="N70" s="475">
        <v>250557</v>
      </c>
      <c r="O70" s="475" t="s">
        <v>513</v>
      </c>
      <c r="P70" s="475" t="s">
        <v>513</v>
      </c>
      <c r="Q70" s="475" t="s">
        <v>513</v>
      </c>
      <c r="R70" s="475" t="s">
        <v>513</v>
      </c>
      <c r="S70" s="475" t="s">
        <v>513</v>
      </c>
      <c r="T70" s="475">
        <v>19841</v>
      </c>
      <c r="U70" s="475">
        <v>4770</v>
      </c>
      <c r="V70" s="475" t="s">
        <v>513</v>
      </c>
      <c r="W70" s="473" t="s">
        <v>83</v>
      </c>
    </row>
    <row r="71" spans="1:23" ht="12" customHeight="1" x14ac:dyDescent="0.25"/>
    <row r="72" spans="1:23" ht="12" customHeight="1" x14ac:dyDescent="0.25"/>
    <row r="73" spans="1:23" ht="12" customHeight="1" x14ac:dyDescent="0.2">
      <c r="K73" s="487" t="s">
        <v>102</v>
      </c>
      <c r="V73" s="490" t="s">
        <v>703</v>
      </c>
    </row>
    <row r="74" spans="1:23" s="483" customFormat="1" ht="21" customHeight="1" x14ac:dyDescent="0.25">
      <c r="A74" s="1084" t="s">
        <v>205</v>
      </c>
      <c r="B74" s="486" t="s">
        <v>374</v>
      </c>
      <c r="C74" s="485"/>
      <c r="D74" s="878"/>
      <c r="E74" s="879" t="s">
        <v>373</v>
      </c>
      <c r="F74" s="485"/>
      <c r="G74" s="485"/>
      <c r="H74" s="485"/>
      <c r="I74" s="485"/>
      <c r="J74" s="485"/>
      <c r="K74" s="485"/>
      <c r="L74" s="485"/>
      <c r="M74" s="485"/>
      <c r="N74" s="485"/>
      <c r="O74" s="485"/>
      <c r="P74" s="485"/>
      <c r="Q74" s="485"/>
      <c r="R74" s="485"/>
      <c r="S74" s="485"/>
      <c r="T74" s="485"/>
      <c r="U74" s="485"/>
      <c r="V74" s="485"/>
      <c r="W74" s="1087" t="s">
        <v>88</v>
      </c>
    </row>
    <row r="75" spans="1:23" s="483" customFormat="1" ht="21" customHeight="1" x14ac:dyDescent="0.25">
      <c r="A75" s="1085"/>
      <c r="B75" s="879" t="s">
        <v>1235</v>
      </c>
      <c r="C75" s="485"/>
      <c r="D75" s="878"/>
      <c r="E75" s="1090" t="s">
        <v>371</v>
      </c>
      <c r="F75" s="879" t="s">
        <v>316</v>
      </c>
      <c r="G75" s="485"/>
      <c r="H75" s="485"/>
      <c r="I75" s="485"/>
      <c r="J75" s="485"/>
      <c r="K75" s="485"/>
      <c r="L75" s="485"/>
      <c r="M75" s="485"/>
      <c r="N75" s="485"/>
      <c r="O75" s="485"/>
      <c r="P75" s="485"/>
      <c r="Q75" s="878"/>
      <c r="R75" s="879" t="s">
        <v>307</v>
      </c>
      <c r="S75" s="485"/>
      <c r="T75" s="878"/>
      <c r="U75" s="879" t="s">
        <v>306</v>
      </c>
      <c r="V75" s="485"/>
      <c r="W75" s="1088"/>
    </row>
    <row r="76" spans="1:23" s="483" customFormat="1" ht="52.5" customHeight="1" x14ac:dyDescent="0.25">
      <c r="A76" s="1086"/>
      <c r="B76" s="881" t="s">
        <v>379</v>
      </c>
      <c r="C76" s="484" t="s">
        <v>400</v>
      </c>
      <c r="D76" s="484" t="s">
        <v>378</v>
      </c>
      <c r="E76" s="1091"/>
      <c r="F76" s="881" t="s">
        <v>706</v>
      </c>
      <c r="G76" s="484" t="s">
        <v>305</v>
      </c>
      <c r="H76" s="484" t="s">
        <v>1169</v>
      </c>
      <c r="I76" s="484" t="s">
        <v>327</v>
      </c>
      <c r="J76" s="484" t="s">
        <v>391</v>
      </c>
      <c r="K76" s="484" t="s">
        <v>335</v>
      </c>
      <c r="L76" s="484" t="s">
        <v>304</v>
      </c>
      <c r="M76" s="484" t="s">
        <v>303</v>
      </c>
      <c r="N76" s="484" t="s">
        <v>302</v>
      </c>
      <c r="O76" s="484" t="s">
        <v>368</v>
      </c>
      <c r="P76" s="484" t="s">
        <v>340</v>
      </c>
      <c r="Q76" s="489" t="s">
        <v>1171</v>
      </c>
      <c r="R76" s="881" t="s">
        <v>113</v>
      </c>
      <c r="S76" s="484" t="s">
        <v>332</v>
      </c>
      <c r="T76" s="484" t="s">
        <v>293</v>
      </c>
      <c r="U76" s="881" t="s">
        <v>707</v>
      </c>
      <c r="V76" s="488" t="s">
        <v>383</v>
      </c>
      <c r="W76" s="1089"/>
    </row>
    <row r="77" spans="1:23" s="472" customFormat="1" ht="9.75" customHeight="1" x14ac:dyDescent="0.2">
      <c r="A77" s="858" t="s">
        <v>1236</v>
      </c>
      <c r="B77" s="482">
        <v>12905669</v>
      </c>
      <c r="C77" s="481">
        <v>395891</v>
      </c>
      <c r="D77" s="481">
        <v>12509778</v>
      </c>
      <c r="E77" s="481">
        <v>3253797</v>
      </c>
      <c r="F77" s="481">
        <v>2758950</v>
      </c>
      <c r="G77" s="481">
        <v>853608</v>
      </c>
      <c r="H77" s="481">
        <v>243611</v>
      </c>
      <c r="I77" s="481">
        <v>107274</v>
      </c>
      <c r="J77" s="481">
        <v>7230</v>
      </c>
      <c r="K77" s="481" t="s">
        <v>513</v>
      </c>
      <c r="L77" s="481">
        <v>1374295</v>
      </c>
      <c r="M77" s="481">
        <v>16670</v>
      </c>
      <c r="N77" s="481" t="s">
        <v>513</v>
      </c>
      <c r="O77" s="481">
        <v>119062</v>
      </c>
      <c r="P77" s="481" t="s">
        <v>513</v>
      </c>
      <c r="Q77" s="481">
        <v>37200</v>
      </c>
      <c r="R77" s="481">
        <v>50534</v>
      </c>
      <c r="S77" s="481" t="s">
        <v>513</v>
      </c>
      <c r="T77" s="481">
        <v>50534</v>
      </c>
      <c r="U77" s="481" t="s">
        <v>513</v>
      </c>
      <c r="V77" s="481" t="s">
        <v>513</v>
      </c>
      <c r="W77" s="479" t="s">
        <v>208</v>
      </c>
    </row>
    <row r="78" spans="1:23" s="472" customFormat="1" ht="9.75" customHeight="1" x14ac:dyDescent="0.2">
      <c r="A78" s="859" t="s">
        <v>1217</v>
      </c>
      <c r="B78" s="472">
        <v>12192112</v>
      </c>
      <c r="C78" s="472">
        <v>286640</v>
      </c>
      <c r="D78" s="472">
        <v>11905472</v>
      </c>
      <c r="E78" s="472">
        <v>3909107</v>
      </c>
      <c r="F78" s="472">
        <v>3519463</v>
      </c>
      <c r="G78" s="472">
        <v>1080500</v>
      </c>
      <c r="H78" s="472">
        <v>164658</v>
      </c>
      <c r="I78" s="472">
        <v>57938</v>
      </c>
      <c r="J78" s="472" t="s">
        <v>513</v>
      </c>
      <c r="K78" s="472" t="s">
        <v>513</v>
      </c>
      <c r="L78" s="472">
        <v>1843440</v>
      </c>
      <c r="M78" s="472">
        <v>261951</v>
      </c>
      <c r="N78" s="472" t="s">
        <v>513</v>
      </c>
      <c r="O78" s="472">
        <v>110976</v>
      </c>
      <c r="P78" s="472" t="s">
        <v>513</v>
      </c>
      <c r="Q78" s="472" t="s">
        <v>513</v>
      </c>
      <c r="R78" s="472">
        <v>127236</v>
      </c>
      <c r="S78" s="472" t="s">
        <v>513</v>
      </c>
      <c r="T78" s="472">
        <v>127236</v>
      </c>
      <c r="U78" s="472" t="s">
        <v>513</v>
      </c>
      <c r="V78" s="472" t="s">
        <v>513</v>
      </c>
      <c r="W78" s="477" t="s">
        <v>492</v>
      </c>
    </row>
    <row r="79" spans="1:23" s="472" customFormat="1" ht="9.75" customHeight="1" x14ac:dyDescent="0.2">
      <c r="A79" s="859" t="s">
        <v>1237</v>
      </c>
      <c r="B79" s="472">
        <v>12327978</v>
      </c>
      <c r="C79" s="472">
        <v>187193</v>
      </c>
      <c r="D79" s="472">
        <v>12140785</v>
      </c>
      <c r="E79" s="472">
        <v>3282646</v>
      </c>
      <c r="F79" s="472">
        <v>2533500</v>
      </c>
      <c r="G79" s="472">
        <v>839405</v>
      </c>
      <c r="H79" s="472">
        <v>148969</v>
      </c>
      <c r="I79" s="472">
        <v>56858</v>
      </c>
      <c r="J79" s="472" t="s">
        <v>513</v>
      </c>
      <c r="K79" s="472">
        <v>134370</v>
      </c>
      <c r="L79" s="472">
        <v>827998</v>
      </c>
      <c r="M79" s="472">
        <v>399342</v>
      </c>
      <c r="N79" s="472" t="s">
        <v>513</v>
      </c>
      <c r="O79" s="472">
        <v>126558</v>
      </c>
      <c r="P79" s="472" t="s">
        <v>513</v>
      </c>
      <c r="Q79" s="472" t="s">
        <v>513</v>
      </c>
      <c r="R79" s="472">
        <v>281290</v>
      </c>
      <c r="S79" s="472">
        <v>52182</v>
      </c>
      <c r="T79" s="472">
        <v>229108</v>
      </c>
      <c r="U79" s="472">
        <v>52545</v>
      </c>
      <c r="V79" s="472">
        <v>52545</v>
      </c>
      <c r="W79" s="477" t="s">
        <v>518</v>
      </c>
    </row>
    <row r="80" spans="1:23" s="472" customFormat="1" ht="9.75" customHeight="1" x14ac:dyDescent="0.2">
      <c r="A80" s="859" t="s">
        <v>582</v>
      </c>
      <c r="B80" s="472">
        <v>12727539</v>
      </c>
      <c r="C80" s="472">
        <v>201792</v>
      </c>
      <c r="D80" s="472">
        <v>12525747</v>
      </c>
      <c r="E80" s="472">
        <v>3406830</v>
      </c>
      <c r="F80" s="472">
        <v>2107367</v>
      </c>
      <c r="G80" s="472">
        <v>842753</v>
      </c>
      <c r="H80" s="472">
        <v>131902</v>
      </c>
      <c r="I80" s="472">
        <v>126804</v>
      </c>
      <c r="J80" s="472" t="s">
        <v>513</v>
      </c>
      <c r="K80" s="472">
        <v>98400</v>
      </c>
      <c r="L80" s="472">
        <v>521408</v>
      </c>
      <c r="M80" s="472">
        <v>198792</v>
      </c>
      <c r="N80" s="472" t="s">
        <v>513</v>
      </c>
      <c r="O80" s="472">
        <v>107944</v>
      </c>
      <c r="P80" s="472">
        <v>47600</v>
      </c>
      <c r="Q80" s="472">
        <v>31764</v>
      </c>
      <c r="R80" s="472">
        <v>610652</v>
      </c>
      <c r="S80" s="472" t="s">
        <v>513</v>
      </c>
      <c r="T80" s="472">
        <v>610652</v>
      </c>
      <c r="U80" s="472" t="s">
        <v>513</v>
      </c>
      <c r="V80" s="472" t="s">
        <v>513</v>
      </c>
      <c r="W80" s="477" t="s">
        <v>583</v>
      </c>
    </row>
    <row r="81" spans="1:23" s="472" customFormat="1" ht="9.75" customHeight="1" x14ac:dyDescent="0.2">
      <c r="A81" s="859" t="s">
        <v>1238</v>
      </c>
      <c r="B81" s="472">
        <v>8772954</v>
      </c>
      <c r="C81" s="472">
        <v>100927</v>
      </c>
      <c r="D81" s="472">
        <v>8672027</v>
      </c>
      <c r="E81" s="472">
        <v>2322527</v>
      </c>
      <c r="F81" s="472">
        <v>1803767</v>
      </c>
      <c r="G81" s="472">
        <v>871366</v>
      </c>
      <c r="H81" s="472">
        <v>91869</v>
      </c>
      <c r="I81" s="472">
        <v>220192</v>
      </c>
      <c r="J81" s="472" t="s">
        <v>513</v>
      </c>
      <c r="K81" s="472">
        <v>45300</v>
      </c>
      <c r="L81" s="472">
        <v>470409</v>
      </c>
      <c r="M81" s="472">
        <v>58810</v>
      </c>
      <c r="N81" s="472">
        <v>45821</v>
      </c>
      <c r="O81" s="472" t="s">
        <v>513</v>
      </c>
      <c r="P81" s="472" t="s">
        <v>513</v>
      </c>
      <c r="Q81" s="472" t="s">
        <v>513</v>
      </c>
      <c r="R81" s="472">
        <v>76060</v>
      </c>
      <c r="S81" s="472" t="s">
        <v>513</v>
      </c>
      <c r="T81" s="472">
        <v>76060</v>
      </c>
      <c r="U81" s="472" t="s">
        <v>513</v>
      </c>
      <c r="V81" s="472" t="s">
        <v>513</v>
      </c>
      <c r="W81" s="477" t="s">
        <v>814</v>
      </c>
    </row>
    <row r="82" spans="1:23" s="472" customFormat="1" ht="6.75" customHeight="1" x14ac:dyDescent="0.2">
      <c r="A82" s="859"/>
      <c r="W82" s="477"/>
    </row>
    <row r="83" spans="1:23" s="472" customFormat="1" ht="9.75" customHeight="1" x14ac:dyDescent="0.2">
      <c r="A83" s="859" t="s">
        <v>1239</v>
      </c>
      <c r="B83" s="472">
        <v>12410996</v>
      </c>
      <c r="C83" s="472">
        <v>115352</v>
      </c>
      <c r="D83" s="472">
        <v>12295644</v>
      </c>
      <c r="E83" s="472">
        <v>3117454</v>
      </c>
      <c r="F83" s="472">
        <v>2036086</v>
      </c>
      <c r="G83" s="472">
        <v>924843</v>
      </c>
      <c r="H83" s="472">
        <v>48749</v>
      </c>
      <c r="I83" s="472">
        <v>130711</v>
      </c>
      <c r="J83" s="472" t="s">
        <v>513</v>
      </c>
      <c r="K83" s="472">
        <v>45300</v>
      </c>
      <c r="L83" s="472">
        <v>644892</v>
      </c>
      <c r="M83" s="472">
        <v>133647</v>
      </c>
      <c r="N83" s="472" t="s">
        <v>513</v>
      </c>
      <c r="O83" s="472">
        <v>107944</v>
      </c>
      <c r="P83" s="472" t="s">
        <v>513</v>
      </c>
      <c r="Q83" s="472" t="s">
        <v>513</v>
      </c>
      <c r="R83" s="472">
        <v>442887</v>
      </c>
      <c r="S83" s="472" t="s">
        <v>513</v>
      </c>
      <c r="T83" s="472">
        <v>442887</v>
      </c>
      <c r="U83" s="472" t="s">
        <v>513</v>
      </c>
      <c r="V83" s="472" t="s">
        <v>513</v>
      </c>
      <c r="W83" s="477" t="s">
        <v>584</v>
      </c>
    </row>
    <row r="84" spans="1:23" s="472" customFormat="1" ht="9.75" customHeight="1" x14ac:dyDescent="0.2">
      <c r="A84" s="859" t="s">
        <v>1238</v>
      </c>
      <c r="B84" s="472">
        <v>8266064</v>
      </c>
      <c r="C84" s="472">
        <v>119342</v>
      </c>
      <c r="D84" s="472">
        <v>8146722</v>
      </c>
      <c r="E84" s="472">
        <v>2451485</v>
      </c>
      <c r="F84" s="472">
        <v>2074179</v>
      </c>
      <c r="G84" s="472">
        <v>1032855</v>
      </c>
      <c r="H84" s="472">
        <v>125233</v>
      </c>
      <c r="I84" s="472">
        <v>182173</v>
      </c>
      <c r="J84" s="472" t="s">
        <v>513</v>
      </c>
      <c r="K84" s="472" t="s">
        <v>513</v>
      </c>
      <c r="L84" s="472">
        <v>563257</v>
      </c>
      <c r="M84" s="472">
        <v>124840</v>
      </c>
      <c r="N84" s="472">
        <v>45821</v>
      </c>
      <c r="O84" s="472" t="s">
        <v>513</v>
      </c>
      <c r="P84" s="472" t="s">
        <v>513</v>
      </c>
      <c r="Q84" s="472" t="s">
        <v>513</v>
      </c>
      <c r="R84" s="472">
        <v>26003</v>
      </c>
      <c r="S84" s="472" t="s">
        <v>513</v>
      </c>
      <c r="T84" s="472">
        <v>26003</v>
      </c>
      <c r="U84" s="472" t="s">
        <v>513</v>
      </c>
      <c r="V84" s="472" t="s">
        <v>513</v>
      </c>
      <c r="W84" s="477" t="s">
        <v>816</v>
      </c>
    </row>
    <row r="85" spans="1:23" s="472" customFormat="1" ht="6.75" customHeight="1" x14ac:dyDescent="0.2">
      <c r="A85" s="859"/>
      <c r="W85" s="477"/>
    </row>
    <row r="86" spans="1:23" s="472" customFormat="1" ht="9.75" customHeight="1" x14ac:dyDescent="0.2">
      <c r="A86" s="859" t="s">
        <v>817</v>
      </c>
      <c r="B86" s="472">
        <v>2851041</v>
      </c>
      <c r="C86" s="472">
        <v>33604</v>
      </c>
      <c r="D86" s="472">
        <v>2817437</v>
      </c>
      <c r="E86" s="472">
        <v>1024095</v>
      </c>
      <c r="F86" s="472">
        <v>765524</v>
      </c>
      <c r="G86" s="472">
        <v>374315</v>
      </c>
      <c r="H86" s="472" t="s">
        <v>513</v>
      </c>
      <c r="I86" s="472">
        <v>38019</v>
      </c>
      <c r="J86" s="472" t="s">
        <v>513</v>
      </c>
      <c r="K86" s="472">
        <v>45300</v>
      </c>
      <c r="L86" s="472">
        <v>272920</v>
      </c>
      <c r="M86" s="472">
        <v>34970</v>
      </c>
      <c r="N86" s="472" t="s">
        <v>513</v>
      </c>
      <c r="O86" s="472" t="s">
        <v>513</v>
      </c>
      <c r="P86" s="472" t="s">
        <v>513</v>
      </c>
      <c r="Q86" s="472" t="s">
        <v>513</v>
      </c>
      <c r="R86" s="472">
        <v>51197</v>
      </c>
      <c r="S86" s="472" t="s">
        <v>513</v>
      </c>
      <c r="T86" s="472">
        <v>51197</v>
      </c>
      <c r="U86" s="472" t="s">
        <v>513</v>
      </c>
      <c r="V86" s="472" t="s">
        <v>513</v>
      </c>
      <c r="W86" s="477" t="s">
        <v>587</v>
      </c>
    </row>
    <row r="87" spans="1:23" s="472" customFormat="1" ht="9.75" customHeight="1" x14ac:dyDescent="0.2">
      <c r="A87" s="859" t="s">
        <v>585</v>
      </c>
      <c r="B87" s="472">
        <v>1758349</v>
      </c>
      <c r="C87" s="472">
        <v>19303</v>
      </c>
      <c r="D87" s="472">
        <v>1739046</v>
      </c>
      <c r="E87" s="472">
        <v>416202</v>
      </c>
      <c r="F87" s="472">
        <v>290297</v>
      </c>
      <c r="G87" s="472">
        <v>39853</v>
      </c>
      <c r="H87" s="472">
        <v>65638</v>
      </c>
      <c r="I87" s="472">
        <v>53825</v>
      </c>
      <c r="J87" s="472" t="s">
        <v>513</v>
      </c>
      <c r="K87" s="472" t="s">
        <v>513</v>
      </c>
      <c r="L87" s="472">
        <v>85160</v>
      </c>
      <c r="M87" s="472" t="s">
        <v>513</v>
      </c>
      <c r="N87" s="472">
        <v>45821</v>
      </c>
      <c r="O87" s="472" t="s">
        <v>513</v>
      </c>
      <c r="P87" s="472" t="s">
        <v>513</v>
      </c>
      <c r="Q87" s="472" t="s">
        <v>513</v>
      </c>
      <c r="R87" s="472">
        <v>22355</v>
      </c>
      <c r="S87" s="472" t="s">
        <v>513</v>
      </c>
      <c r="T87" s="472">
        <v>22355</v>
      </c>
      <c r="U87" s="472" t="s">
        <v>513</v>
      </c>
      <c r="V87" s="472" t="s">
        <v>513</v>
      </c>
      <c r="W87" s="477" t="s">
        <v>94</v>
      </c>
    </row>
    <row r="88" spans="1:23" s="472" customFormat="1" ht="9.75" customHeight="1" x14ac:dyDescent="0.2">
      <c r="A88" s="859" t="s">
        <v>1202</v>
      </c>
      <c r="B88" s="472">
        <v>1922923</v>
      </c>
      <c r="C88" s="472">
        <v>22336</v>
      </c>
      <c r="D88" s="472">
        <v>1900587</v>
      </c>
      <c r="E88" s="472">
        <v>233146</v>
      </c>
      <c r="F88" s="472">
        <v>132340</v>
      </c>
      <c r="G88" s="472">
        <v>68794</v>
      </c>
      <c r="H88" s="472" t="s">
        <v>513</v>
      </c>
      <c r="I88" s="472">
        <v>38318</v>
      </c>
      <c r="J88" s="472" t="s">
        <v>513</v>
      </c>
      <c r="K88" s="472" t="s">
        <v>513</v>
      </c>
      <c r="L88" s="472">
        <v>25228</v>
      </c>
      <c r="M88" s="472" t="s">
        <v>513</v>
      </c>
      <c r="N88" s="472" t="s">
        <v>513</v>
      </c>
      <c r="O88" s="472" t="s">
        <v>513</v>
      </c>
      <c r="P88" s="472" t="s">
        <v>513</v>
      </c>
      <c r="Q88" s="472" t="s">
        <v>513</v>
      </c>
      <c r="R88" s="472">
        <v>2508</v>
      </c>
      <c r="S88" s="472" t="s">
        <v>513</v>
      </c>
      <c r="T88" s="472">
        <v>2508</v>
      </c>
      <c r="U88" s="472" t="s">
        <v>513</v>
      </c>
      <c r="V88" s="472" t="s">
        <v>513</v>
      </c>
      <c r="W88" s="477" t="s">
        <v>95</v>
      </c>
    </row>
    <row r="89" spans="1:23" s="472" customFormat="1" ht="9.75" customHeight="1" x14ac:dyDescent="0.2">
      <c r="A89" s="859" t="s">
        <v>1240</v>
      </c>
      <c r="B89" s="472">
        <v>2240641</v>
      </c>
      <c r="C89" s="472">
        <v>25684</v>
      </c>
      <c r="D89" s="472">
        <v>2214957</v>
      </c>
      <c r="E89" s="472">
        <v>649084</v>
      </c>
      <c r="F89" s="472">
        <v>615606</v>
      </c>
      <c r="G89" s="472">
        <v>388404</v>
      </c>
      <c r="H89" s="472">
        <v>26231</v>
      </c>
      <c r="I89" s="472">
        <v>90030</v>
      </c>
      <c r="J89" s="472" t="s">
        <v>513</v>
      </c>
      <c r="K89" s="472" t="s">
        <v>513</v>
      </c>
      <c r="L89" s="472">
        <v>87101</v>
      </c>
      <c r="M89" s="472">
        <v>23840</v>
      </c>
      <c r="N89" s="472" t="s">
        <v>513</v>
      </c>
      <c r="O89" s="472" t="s">
        <v>513</v>
      </c>
      <c r="P89" s="472" t="s">
        <v>513</v>
      </c>
      <c r="Q89" s="472" t="s">
        <v>513</v>
      </c>
      <c r="R89" s="472" t="s">
        <v>513</v>
      </c>
      <c r="S89" s="472" t="s">
        <v>513</v>
      </c>
      <c r="T89" s="472" t="s">
        <v>513</v>
      </c>
      <c r="U89" s="472" t="s">
        <v>513</v>
      </c>
      <c r="V89" s="472" t="s">
        <v>513</v>
      </c>
      <c r="W89" s="477" t="s">
        <v>96</v>
      </c>
    </row>
    <row r="90" spans="1:23" s="472" customFormat="1" ht="9.75" customHeight="1" x14ac:dyDescent="0.2">
      <c r="A90" s="859" t="s">
        <v>1241</v>
      </c>
      <c r="B90" s="472">
        <v>2344151</v>
      </c>
      <c r="C90" s="472">
        <v>52019</v>
      </c>
      <c r="D90" s="472">
        <v>2292132</v>
      </c>
      <c r="E90" s="472">
        <v>1153053</v>
      </c>
      <c r="F90" s="472">
        <v>1035936</v>
      </c>
      <c r="G90" s="472">
        <v>535804</v>
      </c>
      <c r="H90" s="472">
        <v>33364</v>
      </c>
      <c r="I90" s="472" t="s">
        <v>513</v>
      </c>
      <c r="J90" s="472" t="s">
        <v>513</v>
      </c>
      <c r="K90" s="472" t="s">
        <v>513</v>
      </c>
      <c r="L90" s="472">
        <v>365768</v>
      </c>
      <c r="M90" s="472">
        <v>101000</v>
      </c>
      <c r="N90" s="472" t="s">
        <v>513</v>
      </c>
      <c r="O90" s="472" t="s">
        <v>513</v>
      </c>
      <c r="P90" s="472" t="s">
        <v>513</v>
      </c>
      <c r="Q90" s="472" t="s">
        <v>513</v>
      </c>
      <c r="R90" s="472">
        <v>1140</v>
      </c>
      <c r="S90" s="472" t="s">
        <v>513</v>
      </c>
      <c r="T90" s="472">
        <v>1140</v>
      </c>
      <c r="U90" s="472" t="s">
        <v>513</v>
      </c>
      <c r="V90" s="472" t="s">
        <v>513</v>
      </c>
      <c r="W90" s="477" t="s">
        <v>820</v>
      </c>
    </row>
    <row r="91" spans="1:23" s="472" customFormat="1" ht="6.75" customHeight="1" x14ac:dyDescent="0.2">
      <c r="A91" s="859"/>
      <c r="W91" s="477"/>
    </row>
    <row r="92" spans="1:23" s="472" customFormat="1" ht="9.75" customHeight="1" x14ac:dyDescent="0.2">
      <c r="A92" s="859" t="s">
        <v>1204</v>
      </c>
      <c r="B92" s="472">
        <v>1084652</v>
      </c>
      <c r="C92" s="472">
        <v>11083</v>
      </c>
      <c r="D92" s="472">
        <v>1073569</v>
      </c>
      <c r="E92" s="472">
        <v>318818</v>
      </c>
      <c r="F92" s="472">
        <v>275867</v>
      </c>
      <c r="G92" s="472">
        <v>217227</v>
      </c>
      <c r="H92" s="472" t="s">
        <v>513</v>
      </c>
      <c r="I92" s="472">
        <v>18940</v>
      </c>
      <c r="J92" s="472" t="s">
        <v>513</v>
      </c>
      <c r="K92" s="472" t="s">
        <v>513</v>
      </c>
      <c r="L92" s="472">
        <v>39700</v>
      </c>
      <c r="M92" s="472" t="s">
        <v>513</v>
      </c>
      <c r="N92" s="472" t="s">
        <v>513</v>
      </c>
      <c r="O92" s="472" t="s">
        <v>513</v>
      </c>
      <c r="P92" s="472" t="s">
        <v>513</v>
      </c>
      <c r="Q92" s="472" t="s">
        <v>513</v>
      </c>
      <c r="R92" s="472">
        <v>25059</v>
      </c>
      <c r="S92" s="472" t="s">
        <v>513</v>
      </c>
      <c r="T92" s="472">
        <v>25059</v>
      </c>
      <c r="U92" s="472" t="s">
        <v>513</v>
      </c>
      <c r="V92" s="472" t="s">
        <v>513</v>
      </c>
      <c r="W92" s="477" t="s">
        <v>598</v>
      </c>
    </row>
    <row r="93" spans="1:23" s="472" customFormat="1" ht="9.75" customHeight="1" x14ac:dyDescent="0.2">
      <c r="A93" s="859" t="s">
        <v>588</v>
      </c>
      <c r="B93" s="472">
        <v>896913</v>
      </c>
      <c r="C93" s="472">
        <v>10001</v>
      </c>
      <c r="D93" s="472">
        <v>886912</v>
      </c>
      <c r="E93" s="472">
        <v>257197</v>
      </c>
      <c r="F93" s="472">
        <v>171305</v>
      </c>
      <c r="G93" s="472">
        <v>37306</v>
      </c>
      <c r="H93" s="472" t="s">
        <v>513</v>
      </c>
      <c r="I93" s="472">
        <v>19079</v>
      </c>
      <c r="J93" s="472" t="s">
        <v>513</v>
      </c>
      <c r="K93" s="472" t="s">
        <v>513</v>
      </c>
      <c r="L93" s="472">
        <v>114920</v>
      </c>
      <c r="M93" s="472" t="s">
        <v>513</v>
      </c>
      <c r="N93" s="472" t="s">
        <v>513</v>
      </c>
      <c r="O93" s="472" t="s">
        <v>513</v>
      </c>
      <c r="P93" s="472" t="s">
        <v>513</v>
      </c>
      <c r="Q93" s="472" t="s">
        <v>513</v>
      </c>
      <c r="R93" s="472">
        <v>1393</v>
      </c>
      <c r="S93" s="472" t="s">
        <v>513</v>
      </c>
      <c r="T93" s="472">
        <v>1393</v>
      </c>
      <c r="U93" s="472" t="s">
        <v>513</v>
      </c>
      <c r="V93" s="472" t="s">
        <v>513</v>
      </c>
      <c r="W93" s="477" t="s">
        <v>82</v>
      </c>
    </row>
    <row r="94" spans="1:23" s="472" customFormat="1" ht="9.75" customHeight="1" x14ac:dyDescent="0.2">
      <c r="A94" s="859" t="s">
        <v>1214</v>
      </c>
      <c r="B94" s="472">
        <v>869476</v>
      </c>
      <c r="C94" s="472">
        <v>12520</v>
      </c>
      <c r="D94" s="472">
        <v>856956</v>
      </c>
      <c r="E94" s="472">
        <v>448080</v>
      </c>
      <c r="F94" s="472">
        <v>318352</v>
      </c>
      <c r="G94" s="472">
        <v>119782</v>
      </c>
      <c r="H94" s="472" t="s">
        <v>513</v>
      </c>
      <c r="I94" s="472" t="s">
        <v>513</v>
      </c>
      <c r="J94" s="472" t="s">
        <v>513</v>
      </c>
      <c r="K94" s="472">
        <v>45300</v>
      </c>
      <c r="L94" s="472">
        <v>118300</v>
      </c>
      <c r="M94" s="472">
        <v>34970</v>
      </c>
      <c r="N94" s="472" t="s">
        <v>513</v>
      </c>
      <c r="O94" s="472" t="s">
        <v>513</v>
      </c>
      <c r="P94" s="472" t="s">
        <v>513</v>
      </c>
      <c r="Q94" s="472" t="s">
        <v>513</v>
      </c>
      <c r="R94" s="472">
        <v>24745</v>
      </c>
      <c r="S94" s="472" t="s">
        <v>513</v>
      </c>
      <c r="T94" s="472">
        <v>24745</v>
      </c>
      <c r="U94" s="472" t="s">
        <v>513</v>
      </c>
      <c r="V94" s="472" t="s">
        <v>513</v>
      </c>
      <c r="W94" s="477" t="s">
        <v>83</v>
      </c>
    </row>
    <row r="95" spans="1:23" s="472" customFormat="1" ht="9.75" customHeight="1" x14ac:dyDescent="0.2">
      <c r="A95" s="859" t="s">
        <v>1242</v>
      </c>
      <c r="B95" s="472">
        <v>579049</v>
      </c>
      <c r="C95" s="472">
        <v>7161</v>
      </c>
      <c r="D95" s="472">
        <v>571888</v>
      </c>
      <c r="E95" s="472">
        <v>213946</v>
      </c>
      <c r="F95" s="472">
        <v>165388</v>
      </c>
      <c r="G95" s="472">
        <v>13693</v>
      </c>
      <c r="H95" s="472">
        <v>33464</v>
      </c>
      <c r="I95" s="472">
        <v>34850</v>
      </c>
      <c r="J95" s="472" t="s">
        <v>513</v>
      </c>
      <c r="K95" s="472" t="s">
        <v>513</v>
      </c>
      <c r="L95" s="472">
        <v>37560</v>
      </c>
      <c r="M95" s="472" t="s">
        <v>513</v>
      </c>
      <c r="N95" s="472">
        <v>45821</v>
      </c>
      <c r="O95" s="472" t="s">
        <v>513</v>
      </c>
      <c r="P95" s="472" t="s">
        <v>513</v>
      </c>
      <c r="Q95" s="472" t="s">
        <v>513</v>
      </c>
      <c r="R95" s="472" t="s">
        <v>513</v>
      </c>
      <c r="S95" s="472" t="s">
        <v>513</v>
      </c>
      <c r="T95" s="472" t="s">
        <v>513</v>
      </c>
      <c r="U95" s="472" t="s">
        <v>513</v>
      </c>
      <c r="V95" s="472" t="s">
        <v>513</v>
      </c>
      <c r="W95" s="477" t="s">
        <v>84</v>
      </c>
    </row>
    <row r="96" spans="1:23" s="472" customFormat="1" ht="9.75" customHeight="1" x14ac:dyDescent="0.2">
      <c r="A96" s="859" t="s">
        <v>1243</v>
      </c>
      <c r="B96" s="472">
        <v>589788</v>
      </c>
      <c r="C96" s="472">
        <v>5488</v>
      </c>
      <c r="D96" s="472">
        <v>584300</v>
      </c>
      <c r="E96" s="472">
        <v>148427</v>
      </c>
      <c r="F96" s="472">
        <v>103854</v>
      </c>
      <c r="G96" s="472">
        <v>24080</v>
      </c>
      <c r="H96" s="472">
        <v>32174</v>
      </c>
      <c r="I96" s="472" t="s">
        <v>513</v>
      </c>
      <c r="J96" s="472" t="s">
        <v>513</v>
      </c>
      <c r="K96" s="472" t="s">
        <v>513</v>
      </c>
      <c r="L96" s="472">
        <v>47600</v>
      </c>
      <c r="M96" s="472" t="s">
        <v>513</v>
      </c>
      <c r="N96" s="472" t="s">
        <v>513</v>
      </c>
      <c r="O96" s="472" t="s">
        <v>513</v>
      </c>
      <c r="P96" s="472" t="s">
        <v>513</v>
      </c>
      <c r="Q96" s="472" t="s">
        <v>513</v>
      </c>
      <c r="R96" s="472">
        <v>7615</v>
      </c>
      <c r="S96" s="472" t="s">
        <v>513</v>
      </c>
      <c r="T96" s="472">
        <v>7615</v>
      </c>
      <c r="U96" s="472" t="s">
        <v>513</v>
      </c>
      <c r="V96" s="472" t="s">
        <v>513</v>
      </c>
      <c r="W96" s="477" t="s">
        <v>97</v>
      </c>
    </row>
    <row r="97" spans="1:23" s="472" customFormat="1" ht="9.75" customHeight="1" x14ac:dyDescent="0.2">
      <c r="A97" s="859" t="s">
        <v>1244</v>
      </c>
      <c r="B97" s="472">
        <v>589512</v>
      </c>
      <c r="C97" s="472">
        <v>6654</v>
      </c>
      <c r="D97" s="472">
        <v>582858</v>
      </c>
      <c r="E97" s="472">
        <v>53829</v>
      </c>
      <c r="F97" s="472">
        <v>21055</v>
      </c>
      <c r="G97" s="472">
        <v>2080</v>
      </c>
      <c r="H97" s="472" t="s">
        <v>513</v>
      </c>
      <c r="I97" s="472">
        <v>18975</v>
      </c>
      <c r="J97" s="472" t="s">
        <v>513</v>
      </c>
      <c r="K97" s="472" t="s">
        <v>513</v>
      </c>
      <c r="L97" s="472" t="s">
        <v>513</v>
      </c>
      <c r="M97" s="472" t="s">
        <v>513</v>
      </c>
      <c r="N97" s="472" t="s">
        <v>513</v>
      </c>
      <c r="O97" s="472" t="s">
        <v>513</v>
      </c>
      <c r="P97" s="472" t="s">
        <v>513</v>
      </c>
      <c r="Q97" s="472" t="s">
        <v>513</v>
      </c>
      <c r="R97" s="472">
        <v>14740</v>
      </c>
      <c r="S97" s="472" t="s">
        <v>513</v>
      </c>
      <c r="T97" s="472">
        <v>14740</v>
      </c>
      <c r="U97" s="472" t="s">
        <v>513</v>
      </c>
      <c r="V97" s="472" t="s">
        <v>513</v>
      </c>
      <c r="W97" s="477" t="s">
        <v>98</v>
      </c>
    </row>
    <row r="98" spans="1:23" s="472" customFormat="1" ht="9.75" customHeight="1" x14ac:dyDescent="0.2">
      <c r="A98" s="859" t="s">
        <v>591</v>
      </c>
      <c r="B98" s="472">
        <v>634567</v>
      </c>
      <c r="C98" s="472">
        <v>7497</v>
      </c>
      <c r="D98" s="472">
        <v>627070</v>
      </c>
      <c r="E98" s="472">
        <v>68470</v>
      </c>
      <c r="F98" s="472">
        <v>19218</v>
      </c>
      <c r="G98" s="472" t="s">
        <v>513</v>
      </c>
      <c r="H98" s="472" t="s">
        <v>513</v>
      </c>
      <c r="I98" s="472">
        <v>19218</v>
      </c>
      <c r="J98" s="472" t="s">
        <v>513</v>
      </c>
      <c r="K98" s="472" t="s">
        <v>513</v>
      </c>
      <c r="L98" s="472" t="s">
        <v>513</v>
      </c>
      <c r="M98" s="472" t="s">
        <v>513</v>
      </c>
      <c r="N98" s="472" t="s">
        <v>513</v>
      </c>
      <c r="O98" s="472" t="s">
        <v>513</v>
      </c>
      <c r="P98" s="472" t="s">
        <v>513</v>
      </c>
      <c r="Q98" s="472" t="s">
        <v>513</v>
      </c>
      <c r="R98" s="472" t="s">
        <v>513</v>
      </c>
      <c r="S98" s="472" t="s">
        <v>513</v>
      </c>
      <c r="T98" s="472" t="s">
        <v>513</v>
      </c>
      <c r="U98" s="472" t="s">
        <v>513</v>
      </c>
      <c r="V98" s="472" t="s">
        <v>513</v>
      </c>
      <c r="W98" s="477" t="s">
        <v>99</v>
      </c>
    </row>
    <row r="99" spans="1:23" s="472" customFormat="1" ht="9.75" customHeight="1" x14ac:dyDescent="0.2">
      <c r="A99" s="859" t="s">
        <v>1230</v>
      </c>
      <c r="B99" s="472">
        <v>647878</v>
      </c>
      <c r="C99" s="472">
        <v>6693</v>
      </c>
      <c r="D99" s="472">
        <v>641185</v>
      </c>
      <c r="E99" s="472">
        <v>93092</v>
      </c>
      <c r="F99" s="472">
        <v>75248</v>
      </c>
      <c r="G99" s="472">
        <v>50020</v>
      </c>
      <c r="H99" s="472" t="s">
        <v>513</v>
      </c>
      <c r="I99" s="472" t="s">
        <v>513</v>
      </c>
      <c r="J99" s="472" t="s">
        <v>513</v>
      </c>
      <c r="K99" s="472" t="s">
        <v>513</v>
      </c>
      <c r="L99" s="472">
        <v>25228</v>
      </c>
      <c r="M99" s="472" t="s">
        <v>513</v>
      </c>
      <c r="N99" s="472" t="s">
        <v>513</v>
      </c>
      <c r="O99" s="472" t="s">
        <v>513</v>
      </c>
      <c r="P99" s="472" t="s">
        <v>513</v>
      </c>
      <c r="Q99" s="472" t="s">
        <v>513</v>
      </c>
      <c r="R99" s="472" t="s">
        <v>513</v>
      </c>
      <c r="S99" s="472" t="s">
        <v>513</v>
      </c>
      <c r="T99" s="472" t="s">
        <v>513</v>
      </c>
      <c r="U99" s="472" t="s">
        <v>513</v>
      </c>
      <c r="V99" s="472" t="s">
        <v>513</v>
      </c>
      <c r="W99" s="477" t="s">
        <v>100</v>
      </c>
    </row>
    <row r="100" spans="1:23" s="472" customFormat="1" ht="9.75" customHeight="1" x14ac:dyDescent="0.2">
      <c r="A100" s="859" t="s">
        <v>1245</v>
      </c>
      <c r="B100" s="472">
        <v>640478</v>
      </c>
      <c r="C100" s="472">
        <v>8146</v>
      </c>
      <c r="D100" s="472">
        <v>632332</v>
      </c>
      <c r="E100" s="472">
        <v>71584</v>
      </c>
      <c r="F100" s="472">
        <v>37874</v>
      </c>
      <c r="G100" s="472">
        <v>18774</v>
      </c>
      <c r="H100" s="472" t="s">
        <v>513</v>
      </c>
      <c r="I100" s="472">
        <v>19100</v>
      </c>
      <c r="J100" s="472" t="s">
        <v>513</v>
      </c>
      <c r="K100" s="472" t="s">
        <v>513</v>
      </c>
      <c r="L100" s="472" t="s">
        <v>513</v>
      </c>
      <c r="M100" s="472" t="s">
        <v>513</v>
      </c>
      <c r="N100" s="472" t="s">
        <v>513</v>
      </c>
      <c r="O100" s="472" t="s">
        <v>513</v>
      </c>
      <c r="P100" s="472" t="s">
        <v>513</v>
      </c>
      <c r="Q100" s="472" t="s">
        <v>513</v>
      </c>
      <c r="R100" s="472">
        <v>2508</v>
      </c>
      <c r="S100" s="472" t="s">
        <v>513</v>
      </c>
      <c r="T100" s="472">
        <v>2508</v>
      </c>
      <c r="U100" s="472" t="s">
        <v>513</v>
      </c>
      <c r="V100" s="472" t="s">
        <v>513</v>
      </c>
      <c r="W100" s="477" t="s">
        <v>101</v>
      </c>
    </row>
    <row r="101" spans="1:23" s="472" customFormat="1" ht="9.75" customHeight="1" x14ac:dyDescent="0.2">
      <c r="A101" s="859" t="s">
        <v>1246</v>
      </c>
      <c r="B101" s="472">
        <v>692416</v>
      </c>
      <c r="C101" s="472">
        <v>6094</v>
      </c>
      <c r="D101" s="472">
        <v>686322</v>
      </c>
      <c r="E101" s="472">
        <v>141919</v>
      </c>
      <c r="F101" s="472">
        <v>138986</v>
      </c>
      <c r="G101" s="472">
        <v>134686</v>
      </c>
      <c r="H101" s="472" t="s">
        <v>513</v>
      </c>
      <c r="I101" s="472">
        <v>4300</v>
      </c>
      <c r="J101" s="472" t="s">
        <v>513</v>
      </c>
      <c r="K101" s="472" t="s">
        <v>513</v>
      </c>
      <c r="L101" s="472" t="s">
        <v>513</v>
      </c>
      <c r="M101" s="472" t="s">
        <v>513</v>
      </c>
      <c r="N101" s="472" t="s">
        <v>513</v>
      </c>
      <c r="O101" s="472" t="s">
        <v>513</v>
      </c>
      <c r="P101" s="472" t="s">
        <v>513</v>
      </c>
      <c r="Q101" s="472" t="s">
        <v>513</v>
      </c>
      <c r="R101" s="472" t="s">
        <v>513</v>
      </c>
      <c r="S101" s="472" t="s">
        <v>513</v>
      </c>
      <c r="T101" s="472" t="s">
        <v>513</v>
      </c>
      <c r="U101" s="472" t="s">
        <v>513</v>
      </c>
      <c r="V101" s="472" t="s">
        <v>513</v>
      </c>
      <c r="W101" s="477" t="s">
        <v>85</v>
      </c>
    </row>
    <row r="102" spans="1:23" s="472" customFormat="1" ht="9.75" customHeight="1" x14ac:dyDescent="0.2">
      <c r="A102" s="859" t="s">
        <v>595</v>
      </c>
      <c r="B102" s="472">
        <v>747938</v>
      </c>
      <c r="C102" s="472">
        <v>9293</v>
      </c>
      <c r="D102" s="472">
        <v>738645</v>
      </c>
      <c r="E102" s="472">
        <v>217227</v>
      </c>
      <c r="F102" s="472">
        <v>214370</v>
      </c>
      <c r="G102" s="472">
        <v>137857</v>
      </c>
      <c r="H102" s="472">
        <v>26231</v>
      </c>
      <c r="I102" s="472">
        <v>50282</v>
      </c>
      <c r="J102" s="472" t="s">
        <v>513</v>
      </c>
      <c r="K102" s="472" t="s">
        <v>513</v>
      </c>
      <c r="L102" s="472" t="s">
        <v>513</v>
      </c>
      <c r="M102" s="472" t="s">
        <v>513</v>
      </c>
      <c r="N102" s="472" t="s">
        <v>513</v>
      </c>
      <c r="O102" s="472" t="s">
        <v>513</v>
      </c>
      <c r="P102" s="472" t="s">
        <v>513</v>
      </c>
      <c r="Q102" s="472" t="s">
        <v>513</v>
      </c>
      <c r="R102" s="472" t="s">
        <v>513</v>
      </c>
      <c r="S102" s="472" t="s">
        <v>513</v>
      </c>
      <c r="T102" s="472" t="s">
        <v>513</v>
      </c>
      <c r="U102" s="472" t="s">
        <v>513</v>
      </c>
      <c r="V102" s="472" t="s">
        <v>513</v>
      </c>
      <c r="W102" s="477" t="s">
        <v>86</v>
      </c>
    </row>
    <row r="103" spans="1:23" s="472" customFormat="1" ht="9.75" customHeight="1" x14ac:dyDescent="0.2">
      <c r="A103" s="859" t="s">
        <v>1212</v>
      </c>
      <c r="B103" s="472">
        <v>800287</v>
      </c>
      <c r="C103" s="472">
        <v>10297</v>
      </c>
      <c r="D103" s="472">
        <v>789990</v>
      </c>
      <c r="E103" s="472">
        <v>289938</v>
      </c>
      <c r="F103" s="472">
        <v>262250</v>
      </c>
      <c r="G103" s="472">
        <v>115861</v>
      </c>
      <c r="H103" s="472" t="s">
        <v>513</v>
      </c>
      <c r="I103" s="472">
        <v>35448</v>
      </c>
      <c r="J103" s="472" t="s">
        <v>513</v>
      </c>
      <c r="K103" s="472" t="s">
        <v>513</v>
      </c>
      <c r="L103" s="472">
        <v>87101</v>
      </c>
      <c r="M103" s="472">
        <v>23840</v>
      </c>
      <c r="N103" s="472" t="s">
        <v>513</v>
      </c>
      <c r="O103" s="472" t="s">
        <v>513</v>
      </c>
      <c r="P103" s="472" t="s">
        <v>513</v>
      </c>
      <c r="Q103" s="472" t="s">
        <v>513</v>
      </c>
      <c r="R103" s="472" t="s">
        <v>513</v>
      </c>
      <c r="S103" s="472" t="s">
        <v>513</v>
      </c>
      <c r="T103" s="472" t="s">
        <v>513</v>
      </c>
      <c r="U103" s="472" t="s">
        <v>513</v>
      </c>
      <c r="V103" s="472" t="s">
        <v>513</v>
      </c>
      <c r="W103" s="477" t="s">
        <v>87</v>
      </c>
    </row>
    <row r="104" spans="1:23" s="472" customFormat="1" ht="9.75" customHeight="1" x14ac:dyDescent="0.2">
      <c r="A104" s="859" t="s">
        <v>1213</v>
      </c>
      <c r="B104" s="472">
        <v>774772</v>
      </c>
      <c r="C104" s="472">
        <v>8545</v>
      </c>
      <c r="D104" s="472">
        <v>766227</v>
      </c>
      <c r="E104" s="472">
        <v>359096</v>
      </c>
      <c r="F104" s="472">
        <v>342370</v>
      </c>
      <c r="G104" s="472">
        <v>149856</v>
      </c>
      <c r="H104" s="472">
        <v>33364</v>
      </c>
      <c r="I104" s="472" t="s">
        <v>513</v>
      </c>
      <c r="J104" s="472" t="s">
        <v>513</v>
      </c>
      <c r="K104" s="472" t="s">
        <v>513</v>
      </c>
      <c r="L104" s="472">
        <v>108150</v>
      </c>
      <c r="M104" s="472">
        <v>51000</v>
      </c>
      <c r="N104" s="472" t="s">
        <v>513</v>
      </c>
      <c r="O104" s="472" t="s">
        <v>513</v>
      </c>
      <c r="P104" s="472" t="s">
        <v>513</v>
      </c>
      <c r="Q104" s="472" t="s">
        <v>513</v>
      </c>
      <c r="R104" s="472">
        <v>1140</v>
      </c>
      <c r="S104" s="472" t="s">
        <v>513</v>
      </c>
      <c r="T104" s="472">
        <v>1140</v>
      </c>
      <c r="U104" s="472" t="s">
        <v>513</v>
      </c>
      <c r="V104" s="472" t="s">
        <v>513</v>
      </c>
      <c r="W104" s="477" t="s">
        <v>823</v>
      </c>
    </row>
    <row r="105" spans="1:23" s="472" customFormat="1" ht="9.75" customHeight="1" x14ac:dyDescent="0.2">
      <c r="A105" s="859" t="s">
        <v>588</v>
      </c>
      <c r="B105" s="472">
        <v>711552</v>
      </c>
      <c r="C105" s="472">
        <v>9091</v>
      </c>
      <c r="D105" s="472">
        <v>702461</v>
      </c>
      <c r="E105" s="472">
        <v>432675</v>
      </c>
      <c r="F105" s="472">
        <v>380900</v>
      </c>
      <c r="G105" s="472">
        <v>196582</v>
      </c>
      <c r="H105" s="472" t="s">
        <v>513</v>
      </c>
      <c r="I105" s="472" t="s">
        <v>513</v>
      </c>
      <c r="J105" s="472" t="s">
        <v>513</v>
      </c>
      <c r="K105" s="472" t="s">
        <v>513</v>
      </c>
      <c r="L105" s="472">
        <v>134318</v>
      </c>
      <c r="M105" s="472">
        <v>50000</v>
      </c>
      <c r="N105" s="472" t="s">
        <v>513</v>
      </c>
      <c r="O105" s="472" t="s">
        <v>513</v>
      </c>
      <c r="P105" s="472" t="s">
        <v>513</v>
      </c>
      <c r="Q105" s="472" t="s">
        <v>513</v>
      </c>
      <c r="R105" s="472" t="s">
        <v>513</v>
      </c>
      <c r="S105" s="472" t="s">
        <v>513</v>
      </c>
      <c r="T105" s="472" t="s">
        <v>513</v>
      </c>
      <c r="U105" s="472" t="s">
        <v>513</v>
      </c>
      <c r="V105" s="472" t="s">
        <v>513</v>
      </c>
      <c r="W105" s="477" t="s">
        <v>82</v>
      </c>
    </row>
    <row r="106" spans="1:23" s="472" customFormat="1" ht="9.75" customHeight="1" x14ac:dyDescent="0.2">
      <c r="A106" s="860" t="s">
        <v>1247</v>
      </c>
      <c r="B106" s="476">
        <v>857827</v>
      </c>
      <c r="C106" s="475">
        <v>34383</v>
      </c>
      <c r="D106" s="475">
        <v>823444</v>
      </c>
      <c r="E106" s="475">
        <v>361282</v>
      </c>
      <c r="F106" s="475">
        <v>312666</v>
      </c>
      <c r="G106" s="475">
        <v>189366</v>
      </c>
      <c r="H106" s="475" t="s">
        <v>513</v>
      </c>
      <c r="I106" s="475" t="s">
        <v>513</v>
      </c>
      <c r="J106" s="475" t="s">
        <v>513</v>
      </c>
      <c r="K106" s="475" t="s">
        <v>513</v>
      </c>
      <c r="L106" s="475">
        <v>123300</v>
      </c>
      <c r="M106" s="475" t="s">
        <v>513</v>
      </c>
      <c r="N106" s="475" t="s">
        <v>513</v>
      </c>
      <c r="O106" s="475" t="s">
        <v>513</v>
      </c>
      <c r="P106" s="475" t="s">
        <v>513</v>
      </c>
      <c r="Q106" s="475" t="s">
        <v>513</v>
      </c>
      <c r="R106" s="475" t="s">
        <v>513</v>
      </c>
      <c r="S106" s="475" t="s">
        <v>513</v>
      </c>
      <c r="T106" s="475" t="s">
        <v>513</v>
      </c>
      <c r="U106" s="475" t="s">
        <v>513</v>
      </c>
      <c r="V106" s="475" t="s">
        <v>513</v>
      </c>
      <c r="W106" s="473" t="s">
        <v>83</v>
      </c>
    </row>
    <row r="107" spans="1:23" ht="12" customHeight="1" x14ac:dyDescent="0.25"/>
    <row r="108" spans="1:23" ht="12" customHeight="1" x14ac:dyDescent="0.25"/>
    <row r="109" spans="1:23" ht="12" customHeight="1" x14ac:dyDescent="0.25">
      <c r="K109" s="487" t="s">
        <v>102</v>
      </c>
    </row>
    <row r="110" spans="1:23" s="483" customFormat="1" ht="21" customHeight="1" x14ac:dyDescent="0.25">
      <c r="A110" s="1084" t="s">
        <v>205</v>
      </c>
      <c r="B110" s="486" t="s">
        <v>406</v>
      </c>
      <c r="C110" s="485"/>
      <c r="D110" s="485"/>
      <c r="E110" s="485"/>
      <c r="F110" s="485"/>
      <c r="G110" s="485"/>
      <c r="H110" s="485"/>
      <c r="I110" s="485"/>
      <c r="J110" s="878"/>
      <c r="K110" s="879" t="s">
        <v>372</v>
      </c>
      <c r="L110" s="485"/>
      <c r="M110" s="485"/>
      <c r="N110" s="485"/>
      <c r="O110" s="878"/>
      <c r="P110" s="879" t="s">
        <v>357</v>
      </c>
      <c r="Q110" s="485"/>
      <c r="R110" s="485"/>
      <c r="S110" s="485"/>
      <c r="T110" s="485"/>
      <c r="U110" s="485"/>
      <c r="V110" s="485"/>
      <c r="W110" s="1087" t="s">
        <v>88</v>
      </c>
    </row>
    <row r="111" spans="1:23" s="483" customFormat="1" ht="21" customHeight="1" x14ac:dyDescent="0.25">
      <c r="A111" s="1085"/>
      <c r="B111" s="879" t="s">
        <v>290</v>
      </c>
      <c r="C111" s="878"/>
      <c r="D111" s="879" t="s">
        <v>289</v>
      </c>
      <c r="E111" s="485"/>
      <c r="F111" s="485"/>
      <c r="G111" s="485"/>
      <c r="H111" s="878"/>
      <c r="I111" s="879" t="s">
        <v>1235</v>
      </c>
      <c r="J111" s="878"/>
      <c r="K111" s="1090" t="s">
        <v>370</v>
      </c>
      <c r="L111" s="879" t="s">
        <v>316</v>
      </c>
      <c r="M111" s="485"/>
      <c r="N111" s="485"/>
      <c r="O111" s="878"/>
      <c r="P111" s="1090" t="s">
        <v>354</v>
      </c>
      <c r="Q111" s="879" t="s">
        <v>316</v>
      </c>
      <c r="R111" s="485"/>
      <c r="S111" s="485"/>
      <c r="T111" s="485"/>
      <c r="U111" s="485"/>
      <c r="V111" s="485"/>
      <c r="W111" s="1088"/>
    </row>
    <row r="112" spans="1:23" s="483" customFormat="1" ht="52.5" customHeight="1" x14ac:dyDescent="0.25">
      <c r="A112" s="1086"/>
      <c r="B112" s="881" t="s">
        <v>26</v>
      </c>
      <c r="C112" s="484" t="s">
        <v>381</v>
      </c>
      <c r="D112" s="881" t="s">
        <v>58</v>
      </c>
      <c r="E112" s="484" t="s">
        <v>282</v>
      </c>
      <c r="F112" s="484" t="s">
        <v>352</v>
      </c>
      <c r="G112" s="484" t="s">
        <v>402</v>
      </c>
      <c r="H112" s="484" t="s">
        <v>401</v>
      </c>
      <c r="I112" s="881" t="s">
        <v>379</v>
      </c>
      <c r="J112" s="484" t="s">
        <v>400</v>
      </c>
      <c r="K112" s="1091"/>
      <c r="L112" s="881" t="s">
        <v>706</v>
      </c>
      <c r="M112" s="484" t="s">
        <v>305</v>
      </c>
      <c r="N112" s="484" t="s">
        <v>1169</v>
      </c>
      <c r="O112" s="484" t="s">
        <v>336</v>
      </c>
      <c r="P112" s="1091"/>
      <c r="Q112" s="881" t="s">
        <v>706</v>
      </c>
      <c r="R112" s="484" t="s">
        <v>305</v>
      </c>
      <c r="S112" s="484" t="s">
        <v>1169</v>
      </c>
      <c r="T112" s="484" t="s">
        <v>336</v>
      </c>
      <c r="U112" s="484" t="s">
        <v>304</v>
      </c>
      <c r="V112" s="488" t="s">
        <v>303</v>
      </c>
      <c r="W112" s="1089"/>
    </row>
    <row r="113" spans="1:23" s="472" customFormat="1" ht="9.75" customHeight="1" x14ac:dyDescent="0.2">
      <c r="A113" s="858" t="s">
        <v>1248</v>
      </c>
      <c r="B113" s="482" t="s">
        <v>513</v>
      </c>
      <c r="C113" s="481" t="s">
        <v>513</v>
      </c>
      <c r="D113" s="481">
        <v>407710</v>
      </c>
      <c r="E113" s="481">
        <v>289116</v>
      </c>
      <c r="F113" s="481" t="s">
        <v>513</v>
      </c>
      <c r="G113" s="481">
        <v>118594</v>
      </c>
      <c r="H113" s="481" t="s">
        <v>513</v>
      </c>
      <c r="I113" s="481">
        <v>36603</v>
      </c>
      <c r="J113" s="481">
        <v>36603</v>
      </c>
      <c r="K113" s="481">
        <v>17296</v>
      </c>
      <c r="L113" s="481">
        <v>17296</v>
      </c>
      <c r="M113" s="481">
        <v>6800</v>
      </c>
      <c r="N113" s="481">
        <v>10496</v>
      </c>
      <c r="O113" s="481" t="s">
        <v>513</v>
      </c>
      <c r="P113" s="481">
        <v>11064075</v>
      </c>
      <c r="Q113" s="481">
        <v>1704919</v>
      </c>
      <c r="R113" s="481">
        <v>231724</v>
      </c>
      <c r="S113" s="481">
        <v>148687</v>
      </c>
      <c r="T113" s="481">
        <v>1106191</v>
      </c>
      <c r="U113" s="481">
        <v>149438</v>
      </c>
      <c r="V113" s="481" t="s">
        <v>513</v>
      </c>
      <c r="W113" s="479" t="s">
        <v>208</v>
      </c>
    </row>
    <row r="114" spans="1:23" s="472" customFormat="1" ht="9.75" customHeight="1" x14ac:dyDescent="0.2">
      <c r="A114" s="859" t="s">
        <v>1249</v>
      </c>
      <c r="B114" s="472" t="s">
        <v>513</v>
      </c>
      <c r="C114" s="472" t="s">
        <v>513</v>
      </c>
      <c r="D114" s="472">
        <v>239134</v>
      </c>
      <c r="E114" s="472">
        <v>149681</v>
      </c>
      <c r="F114" s="472" t="s">
        <v>513</v>
      </c>
      <c r="G114" s="472">
        <v>89453</v>
      </c>
      <c r="H114" s="472" t="s">
        <v>513</v>
      </c>
      <c r="I114" s="472">
        <v>23274</v>
      </c>
      <c r="J114" s="472">
        <v>23274</v>
      </c>
      <c r="K114" s="472">
        <v>51095</v>
      </c>
      <c r="L114" s="472">
        <v>51095</v>
      </c>
      <c r="M114" s="472" t="s">
        <v>513</v>
      </c>
      <c r="N114" s="472">
        <v>10094</v>
      </c>
      <c r="O114" s="472">
        <v>41001</v>
      </c>
      <c r="P114" s="472">
        <v>10058468</v>
      </c>
      <c r="Q114" s="472">
        <v>1301119</v>
      </c>
      <c r="R114" s="472">
        <v>199160</v>
      </c>
      <c r="S114" s="472">
        <v>140080</v>
      </c>
      <c r="T114" s="472">
        <v>657460</v>
      </c>
      <c r="U114" s="472">
        <v>273019</v>
      </c>
      <c r="V114" s="472" t="s">
        <v>513</v>
      </c>
      <c r="W114" s="477" t="s">
        <v>492</v>
      </c>
    </row>
    <row r="115" spans="1:23" s="472" customFormat="1" ht="9.75" customHeight="1" x14ac:dyDescent="0.2">
      <c r="A115" s="859" t="s">
        <v>1198</v>
      </c>
      <c r="B115" s="472" t="s">
        <v>513</v>
      </c>
      <c r="C115" s="472" t="s">
        <v>513</v>
      </c>
      <c r="D115" s="472">
        <v>388235</v>
      </c>
      <c r="E115" s="472">
        <v>303415</v>
      </c>
      <c r="F115" s="472" t="s">
        <v>513</v>
      </c>
      <c r="G115" s="472">
        <v>84820</v>
      </c>
      <c r="H115" s="472" t="s">
        <v>513</v>
      </c>
      <c r="I115" s="472">
        <v>27076</v>
      </c>
      <c r="J115" s="472">
        <v>27076</v>
      </c>
      <c r="K115" s="472" t="s">
        <v>513</v>
      </c>
      <c r="L115" s="472" t="s">
        <v>513</v>
      </c>
      <c r="M115" s="472" t="s">
        <v>513</v>
      </c>
      <c r="N115" s="472" t="s">
        <v>513</v>
      </c>
      <c r="O115" s="472" t="s">
        <v>513</v>
      </c>
      <c r="P115" s="472">
        <v>10087919</v>
      </c>
      <c r="Q115" s="472">
        <v>822210</v>
      </c>
      <c r="R115" s="472">
        <v>150144</v>
      </c>
      <c r="S115" s="472">
        <v>449491</v>
      </c>
      <c r="T115" s="472">
        <v>168575</v>
      </c>
      <c r="U115" s="472" t="s">
        <v>513</v>
      </c>
      <c r="V115" s="472" t="s">
        <v>513</v>
      </c>
      <c r="W115" s="477" t="s">
        <v>518</v>
      </c>
    </row>
    <row r="116" spans="1:23" s="472" customFormat="1" ht="9.75" customHeight="1" x14ac:dyDescent="0.2">
      <c r="A116" s="859" t="s">
        <v>582</v>
      </c>
      <c r="B116" s="472" t="s">
        <v>513</v>
      </c>
      <c r="C116" s="472" t="s">
        <v>513</v>
      </c>
      <c r="D116" s="472">
        <v>661618</v>
      </c>
      <c r="E116" s="472">
        <v>513970</v>
      </c>
      <c r="F116" s="472">
        <v>30600</v>
      </c>
      <c r="G116" s="472">
        <v>117048</v>
      </c>
      <c r="H116" s="472" t="s">
        <v>513</v>
      </c>
      <c r="I116" s="472">
        <v>27193</v>
      </c>
      <c r="J116" s="472">
        <v>27193</v>
      </c>
      <c r="K116" s="472">
        <v>3240</v>
      </c>
      <c r="L116" s="472">
        <v>3240</v>
      </c>
      <c r="M116" s="472" t="s">
        <v>513</v>
      </c>
      <c r="N116" s="472">
        <v>3240</v>
      </c>
      <c r="O116" s="472" t="s">
        <v>513</v>
      </c>
      <c r="P116" s="472">
        <v>11164796</v>
      </c>
      <c r="Q116" s="472">
        <v>532271</v>
      </c>
      <c r="R116" s="472">
        <v>100706</v>
      </c>
      <c r="S116" s="472">
        <v>215890</v>
      </c>
      <c r="T116" s="472">
        <v>149675</v>
      </c>
      <c r="U116" s="472" t="s">
        <v>513</v>
      </c>
      <c r="V116" s="472">
        <v>50000</v>
      </c>
      <c r="W116" s="477" t="s">
        <v>583</v>
      </c>
    </row>
    <row r="117" spans="1:23" s="472" customFormat="1" ht="9.75" customHeight="1" x14ac:dyDescent="0.2">
      <c r="A117" s="859" t="s">
        <v>813</v>
      </c>
      <c r="B117" s="472">
        <v>49865</v>
      </c>
      <c r="C117" s="472">
        <v>49865</v>
      </c>
      <c r="D117" s="472">
        <v>367708</v>
      </c>
      <c r="E117" s="472">
        <v>306182</v>
      </c>
      <c r="F117" s="472">
        <v>20000</v>
      </c>
      <c r="G117" s="472">
        <v>40561</v>
      </c>
      <c r="H117" s="472">
        <v>965</v>
      </c>
      <c r="I117" s="472">
        <v>25127</v>
      </c>
      <c r="J117" s="472">
        <v>25127</v>
      </c>
      <c r="K117" s="472" t="s">
        <v>513</v>
      </c>
      <c r="L117" s="472" t="s">
        <v>513</v>
      </c>
      <c r="M117" s="472" t="s">
        <v>513</v>
      </c>
      <c r="N117" s="472" t="s">
        <v>513</v>
      </c>
      <c r="O117" s="472" t="s">
        <v>513</v>
      </c>
      <c r="P117" s="472">
        <v>4781020</v>
      </c>
      <c r="Q117" s="472">
        <v>205905</v>
      </c>
      <c r="R117" s="472">
        <v>99963</v>
      </c>
      <c r="S117" s="472">
        <v>50002</v>
      </c>
      <c r="T117" s="472">
        <v>47600</v>
      </c>
      <c r="U117" s="472">
        <v>8340</v>
      </c>
      <c r="V117" s="472" t="s">
        <v>513</v>
      </c>
      <c r="W117" s="477" t="s">
        <v>814</v>
      </c>
    </row>
    <row r="118" spans="1:23" s="472" customFormat="1" ht="6.75" customHeight="1" x14ac:dyDescent="0.2">
      <c r="A118" s="859"/>
      <c r="W118" s="477"/>
    </row>
    <row r="119" spans="1:23" s="472" customFormat="1" ht="9.75" customHeight="1" x14ac:dyDescent="0.2">
      <c r="A119" s="859" t="s">
        <v>1219</v>
      </c>
      <c r="B119" s="472">
        <v>49865</v>
      </c>
      <c r="C119" s="472">
        <v>49865</v>
      </c>
      <c r="D119" s="472">
        <v>561498</v>
      </c>
      <c r="E119" s="472">
        <v>410687</v>
      </c>
      <c r="F119" s="472">
        <v>30600</v>
      </c>
      <c r="G119" s="472">
        <v>120211</v>
      </c>
      <c r="H119" s="472" t="s">
        <v>513</v>
      </c>
      <c r="I119" s="472">
        <v>27118</v>
      </c>
      <c r="J119" s="472">
        <v>27118</v>
      </c>
      <c r="K119" s="472">
        <v>3240</v>
      </c>
      <c r="L119" s="472">
        <v>3240</v>
      </c>
      <c r="M119" s="472" t="s">
        <v>513</v>
      </c>
      <c r="N119" s="472">
        <v>3240</v>
      </c>
      <c r="O119" s="472" t="s">
        <v>513</v>
      </c>
      <c r="P119" s="472">
        <v>10607853</v>
      </c>
      <c r="Q119" s="472">
        <v>388785</v>
      </c>
      <c r="R119" s="472">
        <v>50700</v>
      </c>
      <c r="S119" s="472">
        <v>172410</v>
      </c>
      <c r="T119" s="472">
        <v>149675</v>
      </c>
      <c r="U119" s="472" t="s">
        <v>513</v>
      </c>
      <c r="V119" s="472" t="s">
        <v>513</v>
      </c>
      <c r="W119" s="477" t="s">
        <v>584</v>
      </c>
    </row>
    <row r="120" spans="1:23" s="472" customFormat="1" ht="9.75" customHeight="1" x14ac:dyDescent="0.2">
      <c r="A120" s="859" t="s">
        <v>1250</v>
      </c>
      <c r="B120" s="472" t="s">
        <v>513</v>
      </c>
      <c r="C120" s="472" t="s">
        <v>513</v>
      </c>
      <c r="D120" s="472">
        <v>326504</v>
      </c>
      <c r="E120" s="472">
        <v>265404</v>
      </c>
      <c r="F120" s="472">
        <v>20000</v>
      </c>
      <c r="G120" s="472">
        <v>40135</v>
      </c>
      <c r="H120" s="472">
        <v>965</v>
      </c>
      <c r="I120" s="472">
        <v>24799</v>
      </c>
      <c r="J120" s="472">
        <v>24799</v>
      </c>
      <c r="K120" s="472" t="s">
        <v>513</v>
      </c>
      <c r="L120" s="472" t="s">
        <v>513</v>
      </c>
      <c r="M120" s="472" t="s">
        <v>513</v>
      </c>
      <c r="N120" s="472" t="s">
        <v>513</v>
      </c>
      <c r="O120" s="472" t="s">
        <v>513</v>
      </c>
      <c r="P120" s="472">
        <v>3780034</v>
      </c>
      <c r="Q120" s="472">
        <v>255905</v>
      </c>
      <c r="R120" s="472">
        <v>149963</v>
      </c>
      <c r="S120" s="472">
        <v>50002</v>
      </c>
      <c r="T120" s="472">
        <v>47600</v>
      </c>
      <c r="U120" s="472">
        <v>8340</v>
      </c>
      <c r="V120" s="472" t="s">
        <v>513</v>
      </c>
      <c r="W120" s="477" t="s">
        <v>816</v>
      </c>
    </row>
    <row r="121" spans="1:23" s="472" customFormat="1" ht="6.75" customHeight="1" x14ac:dyDescent="0.2">
      <c r="A121" s="859"/>
      <c r="W121" s="477"/>
    </row>
    <row r="122" spans="1:23" s="472" customFormat="1" ht="9.75" customHeight="1" x14ac:dyDescent="0.2">
      <c r="A122" s="859" t="s">
        <v>817</v>
      </c>
      <c r="B122" s="472">
        <v>49865</v>
      </c>
      <c r="C122" s="472">
        <v>49865</v>
      </c>
      <c r="D122" s="472">
        <v>150789</v>
      </c>
      <c r="E122" s="472">
        <v>136482</v>
      </c>
      <c r="F122" s="472" t="s">
        <v>513</v>
      </c>
      <c r="G122" s="472">
        <v>14307</v>
      </c>
      <c r="H122" s="472" t="s">
        <v>513</v>
      </c>
      <c r="I122" s="472">
        <v>6720</v>
      </c>
      <c r="J122" s="472">
        <v>6720</v>
      </c>
      <c r="K122" s="472" t="s">
        <v>513</v>
      </c>
      <c r="L122" s="472" t="s">
        <v>513</v>
      </c>
      <c r="M122" s="472" t="s">
        <v>513</v>
      </c>
      <c r="N122" s="472" t="s">
        <v>513</v>
      </c>
      <c r="O122" s="472" t="s">
        <v>513</v>
      </c>
      <c r="P122" s="472">
        <v>1941352</v>
      </c>
      <c r="Q122" s="472" t="s">
        <v>513</v>
      </c>
      <c r="R122" s="472" t="s">
        <v>513</v>
      </c>
      <c r="S122" s="472" t="s">
        <v>513</v>
      </c>
      <c r="T122" s="472" t="s">
        <v>513</v>
      </c>
      <c r="U122" s="472" t="s">
        <v>513</v>
      </c>
      <c r="V122" s="472" t="s">
        <v>513</v>
      </c>
      <c r="W122" s="477" t="s">
        <v>587</v>
      </c>
    </row>
    <row r="123" spans="1:23" s="472" customFormat="1" ht="9.75" customHeight="1" x14ac:dyDescent="0.2">
      <c r="A123" s="859" t="s">
        <v>1201</v>
      </c>
      <c r="B123" s="472" t="s">
        <v>513</v>
      </c>
      <c r="C123" s="472" t="s">
        <v>513</v>
      </c>
      <c r="D123" s="472">
        <v>99090</v>
      </c>
      <c r="E123" s="472">
        <v>79090</v>
      </c>
      <c r="F123" s="472">
        <v>20000</v>
      </c>
      <c r="G123" s="472" t="s">
        <v>513</v>
      </c>
      <c r="H123" s="472" t="s">
        <v>513</v>
      </c>
      <c r="I123" s="472">
        <v>4460</v>
      </c>
      <c r="J123" s="472">
        <v>4460</v>
      </c>
      <c r="K123" s="472" t="s">
        <v>513</v>
      </c>
      <c r="L123" s="472" t="s">
        <v>513</v>
      </c>
      <c r="M123" s="472" t="s">
        <v>513</v>
      </c>
      <c r="N123" s="472" t="s">
        <v>513</v>
      </c>
      <c r="O123" s="472" t="s">
        <v>513</v>
      </c>
      <c r="P123" s="472">
        <v>1102610</v>
      </c>
      <c r="Q123" s="472">
        <v>205905</v>
      </c>
      <c r="R123" s="472">
        <v>99963</v>
      </c>
      <c r="S123" s="472">
        <v>50002</v>
      </c>
      <c r="T123" s="472">
        <v>47600</v>
      </c>
      <c r="U123" s="472">
        <v>8340</v>
      </c>
      <c r="V123" s="472" t="s">
        <v>513</v>
      </c>
      <c r="W123" s="477" t="s">
        <v>94</v>
      </c>
    </row>
    <row r="124" spans="1:23" s="472" customFormat="1" ht="9.75" customHeight="1" x14ac:dyDescent="0.2">
      <c r="A124" s="859" t="s">
        <v>1202</v>
      </c>
      <c r="B124" s="472" t="s">
        <v>513</v>
      </c>
      <c r="C124" s="472" t="s">
        <v>513</v>
      </c>
      <c r="D124" s="472">
        <v>91364</v>
      </c>
      <c r="E124" s="472">
        <v>65110</v>
      </c>
      <c r="F124" s="472" t="s">
        <v>513</v>
      </c>
      <c r="G124" s="472">
        <v>26254</v>
      </c>
      <c r="H124" s="472" t="s">
        <v>513</v>
      </c>
      <c r="I124" s="472">
        <v>6934</v>
      </c>
      <c r="J124" s="472">
        <v>6934</v>
      </c>
      <c r="K124" s="472" t="s">
        <v>513</v>
      </c>
      <c r="L124" s="472" t="s">
        <v>513</v>
      </c>
      <c r="M124" s="472" t="s">
        <v>513</v>
      </c>
      <c r="N124" s="472" t="s">
        <v>513</v>
      </c>
      <c r="O124" s="472" t="s">
        <v>513</v>
      </c>
      <c r="P124" s="472">
        <v>841948</v>
      </c>
      <c r="Q124" s="472" t="s">
        <v>513</v>
      </c>
      <c r="R124" s="472" t="s">
        <v>513</v>
      </c>
      <c r="S124" s="472" t="s">
        <v>513</v>
      </c>
      <c r="T124" s="472" t="s">
        <v>513</v>
      </c>
      <c r="U124" s="472" t="s">
        <v>513</v>
      </c>
      <c r="V124" s="472" t="s">
        <v>513</v>
      </c>
      <c r="W124" s="477" t="s">
        <v>95</v>
      </c>
    </row>
    <row r="125" spans="1:23" s="472" customFormat="1" ht="9.75" customHeight="1" x14ac:dyDescent="0.2">
      <c r="A125" s="859" t="s">
        <v>1251</v>
      </c>
      <c r="B125" s="472" t="s">
        <v>513</v>
      </c>
      <c r="C125" s="472" t="s">
        <v>513</v>
      </c>
      <c r="D125" s="472">
        <v>26465</v>
      </c>
      <c r="E125" s="472">
        <v>25500</v>
      </c>
      <c r="F125" s="472" t="s">
        <v>513</v>
      </c>
      <c r="G125" s="472" t="s">
        <v>513</v>
      </c>
      <c r="H125" s="472">
        <v>965</v>
      </c>
      <c r="I125" s="472">
        <v>7013</v>
      </c>
      <c r="J125" s="472">
        <v>7013</v>
      </c>
      <c r="K125" s="472" t="s">
        <v>513</v>
      </c>
      <c r="L125" s="472" t="s">
        <v>513</v>
      </c>
      <c r="M125" s="472" t="s">
        <v>513</v>
      </c>
      <c r="N125" s="472" t="s">
        <v>513</v>
      </c>
      <c r="O125" s="472" t="s">
        <v>513</v>
      </c>
      <c r="P125" s="472">
        <v>895110</v>
      </c>
      <c r="Q125" s="472" t="s">
        <v>513</v>
      </c>
      <c r="R125" s="472" t="s">
        <v>513</v>
      </c>
      <c r="S125" s="472" t="s">
        <v>513</v>
      </c>
      <c r="T125" s="472" t="s">
        <v>513</v>
      </c>
      <c r="U125" s="472" t="s">
        <v>513</v>
      </c>
      <c r="V125" s="472" t="s">
        <v>513</v>
      </c>
      <c r="W125" s="477" t="s">
        <v>96</v>
      </c>
    </row>
    <row r="126" spans="1:23" s="472" customFormat="1" ht="9.75" customHeight="1" x14ac:dyDescent="0.2">
      <c r="A126" s="859" t="s">
        <v>1223</v>
      </c>
      <c r="B126" s="472" t="s">
        <v>513</v>
      </c>
      <c r="C126" s="472" t="s">
        <v>513</v>
      </c>
      <c r="D126" s="472">
        <v>109585</v>
      </c>
      <c r="E126" s="472">
        <v>95704</v>
      </c>
      <c r="F126" s="472" t="s">
        <v>513</v>
      </c>
      <c r="G126" s="472">
        <v>13881</v>
      </c>
      <c r="H126" s="472" t="s">
        <v>513</v>
      </c>
      <c r="I126" s="472">
        <v>6392</v>
      </c>
      <c r="J126" s="472">
        <v>6392</v>
      </c>
      <c r="K126" s="472" t="s">
        <v>513</v>
      </c>
      <c r="L126" s="472" t="s">
        <v>513</v>
      </c>
      <c r="M126" s="472" t="s">
        <v>513</v>
      </c>
      <c r="N126" s="472" t="s">
        <v>513</v>
      </c>
      <c r="O126" s="472" t="s">
        <v>513</v>
      </c>
      <c r="P126" s="472">
        <v>940366</v>
      </c>
      <c r="Q126" s="472">
        <v>50000</v>
      </c>
      <c r="R126" s="472">
        <v>50000</v>
      </c>
      <c r="S126" s="472" t="s">
        <v>513</v>
      </c>
      <c r="T126" s="472" t="s">
        <v>513</v>
      </c>
      <c r="U126" s="472" t="s">
        <v>513</v>
      </c>
      <c r="V126" s="472" t="s">
        <v>513</v>
      </c>
      <c r="W126" s="477" t="s">
        <v>820</v>
      </c>
    </row>
    <row r="127" spans="1:23" s="472" customFormat="1" ht="6.75" customHeight="1" x14ac:dyDescent="0.2">
      <c r="A127" s="859"/>
      <c r="W127" s="477"/>
    </row>
    <row r="128" spans="1:23" s="472" customFormat="1" ht="9.75" customHeight="1" x14ac:dyDescent="0.2">
      <c r="A128" s="859" t="s">
        <v>597</v>
      </c>
      <c r="B128" s="472" t="s">
        <v>513</v>
      </c>
      <c r="C128" s="472" t="s">
        <v>513</v>
      </c>
      <c r="D128" s="472">
        <v>15880</v>
      </c>
      <c r="E128" s="472">
        <v>15880</v>
      </c>
      <c r="F128" s="472" t="s">
        <v>513</v>
      </c>
      <c r="G128" s="472" t="s">
        <v>513</v>
      </c>
      <c r="H128" s="472" t="s">
        <v>513</v>
      </c>
      <c r="I128" s="472">
        <v>2012</v>
      </c>
      <c r="J128" s="472">
        <v>2012</v>
      </c>
      <c r="K128" s="472" t="s">
        <v>513</v>
      </c>
      <c r="L128" s="472" t="s">
        <v>513</v>
      </c>
      <c r="M128" s="472" t="s">
        <v>513</v>
      </c>
      <c r="N128" s="472" t="s">
        <v>513</v>
      </c>
      <c r="O128" s="472" t="s">
        <v>513</v>
      </c>
      <c r="P128" s="472">
        <v>695066</v>
      </c>
      <c r="Q128" s="472" t="s">
        <v>513</v>
      </c>
      <c r="R128" s="472" t="s">
        <v>513</v>
      </c>
      <c r="S128" s="472" t="s">
        <v>513</v>
      </c>
      <c r="T128" s="472" t="s">
        <v>513</v>
      </c>
      <c r="U128" s="472" t="s">
        <v>513</v>
      </c>
      <c r="V128" s="472" t="s">
        <v>513</v>
      </c>
      <c r="W128" s="477" t="s">
        <v>598</v>
      </c>
    </row>
    <row r="129" spans="1:23" s="472" customFormat="1" ht="9.75" customHeight="1" x14ac:dyDescent="0.2">
      <c r="A129" s="859" t="s">
        <v>1205</v>
      </c>
      <c r="B129" s="472" t="s">
        <v>513</v>
      </c>
      <c r="C129" s="472" t="s">
        <v>513</v>
      </c>
      <c r="D129" s="472">
        <v>81777</v>
      </c>
      <c r="E129" s="472">
        <v>67470</v>
      </c>
      <c r="F129" s="472" t="s">
        <v>513</v>
      </c>
      <c r="G129" s="472">
        <v>14307</v>
      </c>
      <c r="H129" s="472" t="s">
        <v>513</v>
      </c>
      <c r="I129" s="472">
        <v>2722</v>
      </c>
      <c r="J129" s="472">
        <v>2722</v>
      </c>
      <c r="K129" s="472" t="s">
        <v>513</v>
      </c>
      <c r="L129" s="472" t="s">
        <v>513</v>
      </c>
      <c r="M129" s="472" t="s">
        <v>513</v>
      </c>
      <c r="N129" s="472" t="s">
        <v>513</v>
      </c>
      <c r="O129" s="472" t="s">
        <v>513</v>
      </c>
      <c r="P129" s="472">
        <v>721627</v>
      </c>
      <c r="Q129" s="472" t="s">
        <v>513</v>
      </c>
      <c r="R129" s="472" t="s">
        <v>513</v>
      </c>
      <c r="S129" s="472" t="s">
        <v>513</v>
      </c>
      <c r="T129" s="472" t="s">
        <v>513</v>
      </c>
      <c r="U129" s="472" t="s">
        <v>513</v>
      </c>
      <c r="V129" s="472" t="s">
        <v>513</v>
      </c>
      <c r="W129" s="477" t="s">
        <v>82</v>
      </c>
    </row>
    <row r="130" spans="1:23" s="472" customFormat="1" ht="9.75" customHeight="1" x14ac:dyDescent="0.2">
      <c r="A130" s="859" t="s">
        <v>1214</v>
      </c>
      <c r="B130" s="472">
        <v>49865</v>
      </c>
      <c r="C130" s="472">
        <v>49865</v>
      </c>
      <c r="D130" s="472">
        <v>53132</v>
      </c>
      <c r="E130" s="472">
        <v>53132</v>
      </c>
      <c r="F130" s="472" t="s">
        <v>513</v>
      </c>
      <c r="G130" s="472" t="s">
        <v>513</v>
      </c>
      <c r="H130" s="472" t="s">
        <v>513</v>
      </c>
      <c r="I130" s="472">
        <v>1986</v>
      </c>
      <c r="J130" s="472">
        <v>1986</v>
      </c>
      <c r="K130" s="472" t="s">
        <v>513</v>
      </c>
      <c r="L130" s="472" t="s">
        <v>513</v>
      </c>
      <c r="M130" s="472" t="s">
        <v>513</v>
      </c>
      <c r="N130" s="472" t="s">
        <v>513</v>
      </c>
      <c r="O130" s="472" t="s">
        <v>513</v>
      </c>
      <c r="P130" s="472">
        <v>524659</v>
      </c>
      <c r="Q130" s="472" t="s">
        <v>513</v>
      </c>
      <c r="R130" s="472" t="s">
        <v>513</v>
      </c>
      <c r="S130" s="472" t="s">
        <v>513</v>
      </c>
      <c r="T130" s="472" t="s">
        <v>513</v>
      </c>
      <c r="U130" s="472" t="s">
        <v>513</v>
      </c>
      <c r="V130" s="472" t="s">
        <v>513</v>
      </c>
      <c r="W130" s="477" t="s">
        <v>83</v>
      </c>
    </row>
    <row r="131" spans="1:23" s="472" customFormat="1" ht="9.75" customHeight="1" x14ac:dyDescent="0.2">
      <c r="A131" s="859" t="s">
        <v>1252</v>
      </c>
      <c r="B131" s="472" t="s">
        <v>513</v>
      </c>
      <c r="C131" s="472" t="s">
        <v>513</v>
      </c>
      <c r="D131" s="472">
        <v>47330</v>
      </c>
      <c r="E131" s="472">
        <v>47330</v>
      </c>
      <c r="F131" s="472" t="s">
        <v>513</v>
      </c>
      <c r="G131" s="472" t="s">
        <v>513</v>
      </c>
      <c r="H131" s="472" t="s">
        <v>513</v>
      </c>
      <c r="I131" s="472">
        <v>1228</v>
      </c>
      <c r="J131" s="472">
        <v>1228</v>
      </c>
      <c r="K131" s="472" t="s">
        <v>513</v>
      </c>
      <c r="L131" s="472" t="s">
        <v>513</v>
      </c>
      <c r="M131" s="472" t="s">
        <v>513</v>
      </c>
      <c r="N131" s="472" t="s">
        <v>513</v>
      </c>
      <c r="O131" s="472" t="s">
        <v>513</v>
      </c>
      <c r="P131" s="472">
        <v>283583</v>
      </c>
      <c r="Q131" s="472" t="s">
        <v>513</v>
      </c>
      <c r="R131" s="472" t="s">
        <v>513</v>
      </c>
      <c r="S131" s="472" t="s">
        <v>513</v>
      </c>
      <c r="T131" s="472" t="s">
        <v>513</v>
      </c>
      <c r="U131" s="472" t="s">
        <v>513</v>
      </c>
      <c r="V131" s="472" t="s">
        <v>513</v>
      </c>
      <c r="W131" s="477" t="s">
        <v>84</v>
      </c>
    </row>
    <row r="132" spans="1:23" s="472" customFormat="1" ht="9.75" customHeight="1" x14ac:dyDescent="0.2">
      <c r="A132" s="859" t="s">
        <v>1206</v>
      </c>
      <c r="B132" s="472" t="s">
        <v>513</v>
      </c>
      <c r="C132" s="472" t="s">
        <v>513</v>
      </c>
      <c r="D132" s="472">
        <v>35880</v>
      </c>
      <c r="E132" s="472">
        <v>15880</v>
      </c>
      <c r="F132" s="472">
        <v>20000</v>
      </c>
      <c r="G132" s="472" t="s">
        <v>513</v>
      </c>
      <c r="H132" s="472" t="s">
        <v>513</v>
      </c>
      <c r="I132" s="472">
        <v>1078</v>
      </c>
      <c r="J132" s="472">
        <v>1078</v>
      </c>
      <c r="K132" s="472" t="s">
        <v>513</v>
      </c>
      <c r="L132" s="472" t="s">
        <v>513</v>
      </c>
      <c r="M132" s="472" t="s">
        <v>513</v>
      </c>
      <c r="N132" s="472" t="s">
        <v>513</v>
      </c>
      <c r="O132" s="472" t="s">
        <v>513</v>
      </c>
      <c r="P132" s="472">
        <v>423565</v>
      </c>
      <c r="Q132" s="472">
        <v>100002</v>
      </c>
      <c r="R132" s="472">
        <v>50000</v>
      </c>
      <c r="S132" s="472">
        <v>50002</v>
      </c>
      <c r="T132" s="472" t="s">
        <v>513</v>
      </c>
      <c r="U132" s="472" t="s">
        <v>513</v>
      </c>
      <c r="V132" s="472" t="s">
        <v>513</v>
      </c>
      <c r="W132" s="477" t="s">
        <v>97</v>
      </c>
    </row>
    <row r="133" spans="1:23" s="472" customFormat="1" ht="9.75" customHeight="1" x14ac:dyDescent="0.2">
      <c r="A133" s="859" t="s">
        <v>1253</v>
      </c>
      <c r="B133" s="472" t="s">
        <v>513</v>
      </c>
      <c r="C133" s="472" t="s">
        <v>513</v>
      </c>
      <c r="D133" s="472">
        <v>15880</v>
      </c>
      <c r="E133" s="472">
        <v>15880</v>
      </c>
      <c r="F133" s="472" t="s">
        <v>513</v>
      </c>
      <c r="G133" s="472" t="s">
        <v>513</v>
      </c>
      <c r="H133" s="472" t="s">
        <v>513</v>
      </c>
      <c r="I133" s="472">
        <v>2154</v>
      </c>
      <c r="J133" s="472">
        <v>2154</v>
      </c>
      <c r="K133" s="472" t="s">
        <v>513</v>
      </c>
      <c r="L133" s="472" t="s">
        <v>513</v>
      </c>
      <c r="M133" s="472" t="s">
        <v>513</v>
      </c>
      <c r="N133" s="472" t="s">
        <v>513</v>
      </c>
      <c r="O133" s="472" t="s">
        <v>513</v>
      </c>
      <c r="P133" s="472">
        <v>395462</v>
      </c>
      <c r="Q133" s="472">
        <v>105903</v>
      </c>
      <c r="R133" s="472">
        <v>49963</v>
      </c>
      <c r="S133" s="472" t="s">
        <v>513</v>
      </c>
      <c r="T133" s="472">
        <v>47600</v>
      </c>
      <c r="U133" s="472">
        <v>8340</v>
      </c>
      <c r="V133" s="472" t="s">
        <v>513</v>
      </c>
      <c r="W133" s="477" t="s">
        <v>98</v>
      </c>
    </row>
    <row r="134" spans="1:23" s="472" customFormat="1" ht="9.75" customHeight="1" x14ac:dyDescent="0.2">
      <c r="A134" s="859" t="s">
        <v>1254</v>
      </c>
      <c r="B134" s="472" t="s">
        <v>513</v>
      </c>
      <c r="C134" s="472" t="s">
        <v>513</v>
      </c>
      <c r="D134" s="472">
        <v>47212</v>
      </c>
      <c r="E134" s="472">
        <v>33350</v>
      </c>
      <c r="F134" s="472" t="s">
        <v>513</v>
      </c>
      <c r="G134" s="472">
        <v>13862</v>
      </c>
      <c r="H134" s="472" t="s">
        <v>513</v>
      </c>
      <c r="I134" s="472">
        <v>2040</v>
      </c>
      <c r="J134" s="472">
        <v>2040</v>
      </c>
      <c r="K134" s="472" t="s">
        <v>513</v>
      </c>
      <c r="L134" s="472" t="s">
        <v>513</v>
      </c>
      <c r="M134" s="472" t="s">
        <v>513</v>
      </c>
      <c r="N134" s="472" t="s">
        <v>513</v>
      </c>
      <c r="O134" s="472" t="s">
        <v>513</v>
      </c>
      <c r="P134" s="472">
        <v>306527</v>
      </c>
      <c r="Q134" s="472" t="s">
        <v>513</v>
      </c>
      <c r="R134" s="472" t="s">
        <v>513</v>
      </c>
      <c r="S134" s="472" t="s">
        <v>513</v>
      </c>
      <c r="T134" s="472" t="s">
        <v>513</v>
      </c>
      <c r="U134" s="472" t="s">
        <v>513</v>
      </c>
      <c r="V134" s="472" t="s">
        <v>513</v>
      </c>
      <c r="W134" s="477" t="s">
        <v>99</v>
      </c>
    </row>
    <row r="135" spans="1:23" s="472" customFormat="1" ht="9.75" customHeight="1" x14ac:dyDescent="0.2">
      <c r="A135" s="859" t="s">
        <v>1255</v>
      </c>
      <c r="B135" s="472" t="s">
        <v>513</v>
      </c>
      <c r="C135" s="472" t="s">
        <v>513</v>
      </c>
      <c r="D135" s="472">
        <v>15880</v>
      </c>
      <c r="E135" s="472">
        <v>15880</v>
      </c>
      <c r="F135" s="472" t="s">
        <v>513</v>
      </c>
      <c r="G135" s="472" t="s">
        <v>513</v>
      </c>
      <c r="H135" s="472" t="s">
        <v>513</v>
      </c>
      <c r="I135" s="472">
        <v>1964</v>
      </c>
      <c r="J135" s="472">
        <v>1964</v>
      </c>
      <c r="K135" s="472" t="s">
        <v>513</v>
      </c>
      <c r="L135" s="472" t="s">
        <v>513</v>
      </c>
      <c r="M135" s="472" t="s">
        <v>513</v>
      </c>
      <c r="N135" s="472" t="s">
        <v>513</v>
      </c>
      <c r="O135" s="472" t="s">
        <v>513</v>
      </c>
      <c r="P135" s="472">
        <v>303138</v>
      </c>
      <c r="Q135" s="472" t="s">
        <v>513</v>
      </c>
      <c r="R135" s="472" t="s">
        <v>513</v>
      </c>
      <c r="S135" s="472" t="s">
        <v>513</v>
      </c>
      <c r="T135" s="472" t="s">
        <v>513</v>
      </c>
      <c r="U135" s="472" t="s">
        <v>513</v>
      </c>
      <c r="V135" s="472" t="s">
        <v>513</v>
      </c>
      <c r="W135" s="477" t="s">
        <v>100</v>
      </c>
    </row>
    <row r="136" spans="1:23" s="472" customFormat="1" ht="9.75" customHeight="1" x14ac:dyDescent="0.2">
      <c r="A136" s="859" t="s">
        <v>1245</v>
      </c>
      <c r="B136" s="472" t="s">
        <v>513</v>
      </c>
      <c r="C136" s="472" t="s">
        <v>513</v>
      </c>
      <c r="D136" s="472">
        <v>28272</v>
      </c>
      <c r="E136" s="472">
        <v>15880</v>
      </c>
      <c r="F136" s="472" t="s">
        <v>513</v>
      </c>
      <c r="G136" s="472">
        <v>12392</v>
      </c>
      <c r="H136" s="472" t="s">
        <v>513</v>
      </c>
      <c r="I136" s="472">
        <v>2930</v>
      </c>
      <c r="J136" s="472">
        <v>2930</v>
      </c>
      <c r="K136" s="472" t="s">
        <v>513</v>
      </c>
      <c r="L136" s="472" t="s">
        <v>513</v>
      </c>
      <c r="M136" s="472" t="s">
        <v>513</v>
      </c>
      <c r="N136" s="472" t="s">
        <v>513</v>
      </c>
      <c r="O136" s="472" t="s">
        <v>513</v>
      </c>
      <c r="P136" s="472">
        <v>232283</v>
      </c>
      <c r="Q136" s="472" t="s">
        <v>513</v>
      </c>
      <c r="R136" s="472" t="s">
        <v>513</v>
      </c>
      <c r="S136" s="472" t="s">
        <v>513</v>
      </c>
      <c r="T136" s="472" t="s">
        <v>513</v>
      </c>
      <c r="U136" s="472" t="s">
        <v>513</v>
      </c>
      <c r="V136" s="472" t="s">
        <v>513</v>
      </c>
      <c r="W136" s="477" t="s">
        <v>101</v>
      </c>
    </row>
    <row r="137" spans="1:23" s="472" customFormat="1" ht="9.75" customHeight="1" x14ac:dyDescent="0.2">
      <c r="A137" s="859" t="s">
        <v>1231</v>
      </c>
      <c r="B137" s="472" t="s">
        <v>513</v>
      </c>
      <c r="C137" s="472" t="s">
        <v>513</v>
      </c>
      <c r="D137" s="472">
        <v>965</v>
      </c>
      <c r="E137" s="472" t="s">
        <v>513</v>
      </c>
      <c r="F137" s="472" t="s">
        <v>513</v>
      </c>
      <c r="G137" s="472" t="s">
        <v>513</v>
      </c>
      <c r="H137" s="472">
        <v>965</v>
      </c>
      <c r="I137" s="472">
        <v>1968</v>
      </c>
      <c r="J137" s="472">
        <v>1968</v>
      </c>
      <c r="K137" s="472" t="s">
        <v>513</v>
      </c>
      <c r="L137" s="472" t="s">
        <v>513</v>
      </c>
      <c r="M137" s="472" t="s">
        <v>513</v>
      </c>
      <c r="N137" s="472" t="s">
        <v>513</v>
      </c>
      <c r="O137" s="472" t="s">
        <v>513</v>
      </c>
      <c r="P137" s="472">
        <v>234252</v>
      </c>
      <c r="Q137" s="472" t="s">
        <v>513</v>
      </c>
      <c r="R137" s="472" t="s">
        <v>513</v>
      </c>
      <c r="S137" s="472" t="s">
        <v>513</v>
      </c>
      <c r="T137" s="472" t="s">
        <v>513</v>
      </c>
      <c r="U137" s="472" t="s">
        <v>513</v>
      </c>
      <c r="V137" s="472" t="s">
        <v>513</v>
      </c>
      <c r="W137" s="477" t="s">
        <v>85</v>
      </c>
    </row>
    <row r="138" spans="1:23" s="472" customFormat="1" ht="9.75" customHeight="1" x14ac:dyDescent="0.2">
      <c r="A138" s="859" t="s">
        <v>595</v>
      </c>
      <c r="B138" s="472" t="s">
        <v>513</v>
      </c>
      <c r="C138" s="472" t="s">
        <v>513</v>
      </c>
      <c r="D138" s="472" t="s">
        <v>513</v>
      </c>
      <c r="E138" s="472" t="s">
        <v>513</v>
      </c>
      <c r="F138" s="472" t="s">
        <v>513</v>
      </c>
      <c r="G138" s="472" t="s">
        <v>513</v>
      </c>
      <c r="H138" s="472" t="s">
        <v>513</v>
      </c>
      <c r="I138" s="472">
        <v>2857</v>
      </c>
      <c r="J138" s="472">
        <v>2857</v>
      </c>
      <c r="K138" s="472" t="s">
        <v>513</v>
      </c>
      <c r="L138" s="472" t="s">
        <v>513</v>
      </c>
      <c r="M138" s="472" t="s">
        <v>513</v>
      </c>
      <c r="N138" s="472" t="s">
        <v>513</v>
      </c>
      <c r="O138" s="472" t="s">
        <v>513</v>
      </c>
      <c r="P138" s="472">
        <v>285632</v>
      </c>
      <c r="Q138" s="472" t="s">
        <v>513</v>
      </c>
      <c r="R138" s="472" t="s">
        <v>513</v>
      </c>
      <c r="S138" s="472" t="s">
        <v>513</v>
      </c>
      <c r="T138" s="472" t="s">
        <v>513</v>
      </c>
      <c r="U138" s="472" t="s">
        <v>513</v>
      </c>
      <c r="V138" s="472" t="s">
        <v>513</v>
      </c>
      <c r="W138" s="477" t="s">
        <v>86</v>
      </c>
    </row>
    <row r="139" spans="1:23" s="472" customFormat="1" ht="9.75" customHeight="1" x14ac:dyDescent="0.2">
      <c r="A139" s="859" t="s">
        <v>596</v>
      </c>
      <c r="B139" s="472" t="s">
        <v>513</v>
      </c>
      <c r="C139" s="472" t="s">
        <v>513</v>
      </c>
      <c r="D139" s="472">
        <v>25500</v>
      </c>
      <c r="E139" s="472">
        <v>25500</v>
      </c>
      <c r="F139" s="472" t="s">
        <v>513</v>
      </c>
      <c r="G139" s="472" t="s">
        <v>513</v>
      </c>
      <c r="H139" s="472" t="s">
        <v>513</v>
      </c>
      <c r="I139" s="472">
        <v>2188</v>
      </c>
      <c r="J139" s="472">
        <v>2188</v>
      </c>
      <c r="K139" s="472" t="s">
        <v>513</v>
      </c>
      <c r="L139" s="472" t="s">
        <v>513</v>
      </c>
      <c r="M139" s="472" t="s">
        <v>513</v>
      </c>
      <c r="N139" s="472" t="s">
        <v>513</v>
      </c>
      <c r="O139" s="472" t="s">
        <v>513</v>
      </c>
      <c r="P139" s="472">
        <v>375226</v>
      </c>
      <c r="Q139" s="472" t="s">
        <v>513</v>
      </c>
      <c r="R139" s="472" t="s">
        <v>513</v>
      </c>
      <c r="S139" s="472" t="s">
        <v>513</v>
      </c>
      <c r="T139" s="472" t="s">
        <v>513</v>
      </c>
      <c r="U139" s="472" t="s">
        <v>513</v>
      </c>
      <c r="V139" s="472" t="s">
        <v>513</v>
      </c>
      <c r="W139" s="477" t="s">
        <v>87</v>
      </c>
    </row>
    <row r="140" spans="1:23" s="472" customFormat="1" ht="9.75" customHeight="1" x14ac:dyDescent="0.2">
      <c r="A140" s="859" t="s">
        <v>1213</v>
      </c>
      <c r="B140" s="472" t="s">
        <v>513</v>
      </c>
      <c r="C140" s="472" t="s">
        <v>513</v>
      </c>
      <c r="D140" s="472">
        <v>13881</v>
      </c>
      <c r="E140" s="472" t="s">
        <v>513</v>
      </c>
      <c r="F140" s="472" t="s">
        <v>513</v>
      </c>
      <c r="G140" s="472">
        <v>13881</v>
      </c>
      <c r="H140" s="472" t="s">
        <v>513</v>
      </c>
      <c r="I140" s="472">
        <v>1705</v>
      </c>
      <c r="J140" s="472">
        <v>1705</v>
      </c>
      <c r="K140" s="472" t="s">
        <v>513</v>
      </c>
      <c r="L140" s="472" t="s">
        <v>513</v>
      </c>
      <c r="M140" s="472" t="s">
        <v>513</v>
      </c>
      <c r="N140" s="472" t="s">
        <v>513</v>
      </c>
      <c r="O140" s="472" t="s">
        <v>513</v>
      </c>
      <c r="P140" s="472">
        <v>312308</v>
      </c>
      <c r="Q140" s="472" t="s">
        <v>513</v>
      </c>
      <c r="R140" s="472" t="s">
        <v>513</v>
      </c>
      <c r="S140" s="472" t="s">
        <v>513</v>
      </c>
      <c r="T140" s="472" t="s">
        <v>513</v>
      </c>
      <c r="U140" s="472" t="s">
        <v>513</v>
      </c>
      <c r="V140" s="472" t="s">
        <v>513</v>
      </c>
      <c r="W140" s="477" t="s">
        <v>823</v>
      </c>
    </row>
    <row r="141" spans="1:23" s="472" customFormat="1" ht="9.75" customHeight="1" x14ac:dyDescent="0.2">
      <c r="A141" s="859" t="s">
        <v>1205</v>
      </c>
      <c r="B141" s="472" t="s">
        <v>513</v>
      </c>
      <c r="C141" s="472" t="s">
        <v>513</v>
      </c>
      <c r="D141" s="472">
        <v>49950</v>
      </c>
      <c r="E141" s="472">
        <v>49950</v>
      </c>
      <c r="F141" s="472" t="s">
        <v>513</v>
      </c>
      <c r="G141" s="472" t="s">
        <v>513</v>
      </c>
      <c r="H141" s="472" t="s">
        <v>513</v>
      </c>
      <c r="I141" s="472">
        <v>1825</v>
      </c>
      <c r="J141" s="472">
        <v>1825</v>
      </c>
      <c r="K141" s="472" t="s">
        <v>513</v>
      </c>
      <c r="L141" s="472" t="s">
        <v>513</v>
      </c>
      <c r="M141" s="472" t="s">
        <v>513</v>
      </c>
      <c r="N141" s="472" t="s">
        <v>513</v>
      </c>
      <c r="O141" s="472" t="s">
        <v>513</v>
      </c>
      <c r="P141" s="472">
        <v>266005</v>
      </c>
      <c r="Q141" s="472" t="s">
        <v>513</v>
      </c>
      <c r="R141" s="472" t="s">
        <v>513</v>
      </c>
      <c r="S141" s="472" t="s">
        <v>513</v>
      </c>
      <c r="T141" s="472" t="s">
        <v>513</v>
      </c>
      <c r="U141" s="472" t="s">
        <v>513</v>
      </c>
      <c r="V141" s="472" t="s">
        <v>513</v>
      </c>
      <c r="W141" s="477" t="s">
        <v>82</v>
      </c>
    </row>
    <row r="142" spans="1:23" s="472" customFormat="1" ht="9.75" customHeight="1" x14ac:dyDescent="0.2">
      <c r="A142" s="860" t="s">
        <v>1225</v>
      </c>
      <c r="B142" s="476" t="s">
        <v>513</v>
      </c>
      <c r="C142" s="475" t="s">
        <v>513</v>
      </c>
      <c r="D142" s="475">
        <v>45754</v>
      </c>
      <c r="E142" s="475">
        <v>45754</v>
      </c>
      <c r="F142" s="475" t="s">
        <v>513</v>
      </c>
      <c r="G142" s="475" t="s">
        <v>513</v>
      </c>
      <c r="H142" s="475" t="s">
        <v>513</v>
      </c>
      <c r="I142" s="475">
        <v>2862</v>
      </c>
      <c r="J142" s="475">
        <v>2862</v>
      </c>
      <c r="K142" s="475" t="s">
        <v>513</v>
      </c>
      <c r="L142" s="475" t="s">
        <v>513</v>
      </c>
      <c r="M142" s="475" t="s">
        <v>513</v>
      </c>
      <c r="N142" s="475" t="s">
        <v>513</v>
      </c>
      <c r="O142" s="475" t="s">
        <v>513</v>
      </c>
      <c r="P142" s="475">
        <v>362053</v>
      </c>
      <c r="Q142" s="475">
        <v>50000</v>
      </c>
      <c r="R142" s="475">
        <v>50000</v>
      </c>
      <c r="S142" s="475" t="s">
        <v>513</v>
      </c>
      <c r="T142" s="475" t="s">
        <v>513</v>
      </c>
      <c r="U142" s="475" t="s">
        <v>513</v>
      </c>
      <c r="V142" s="475" t="s">
        <v>513</v>
      </c>
      <c r="W142" s="473" t="s">
        <v>83</v>
      </c>
    </row>
    <row r="143" spans="1:23" ht="12" customHeight="1" x14ac:dyDescent="0.25"/>
    <row r="144" spans="1:23" ht="12" customHeight="1" x14ac:dyDescent="0.25"/>
    <row r="145" spans="1:23" ht="12" customHeight="1" x14ac:dyDescent="0.2">
      <c r="K145" s="487" t="s">
        <v>102</v>
      </c>
      <c r="V145" s="490" t="s">
        <v>703</v>
      </c>
    </row>
    <row r="146" spans="1:23" s="483" customFormat="1" ht="21" customHeight="1" x14ac:dyDescent="0.25">
      <c r="A146" s="1084" t="s">
        <v>205</v>
      </c>
      <c r="B146" s="486" t="s">
        <v>405</v>
      </c>
      <c r="C146" s="485"/>
      <c r="D146" s="485"/>
      <c r="E146" s="485"/>
      <c r="F146" s="485"/>
      <c r="G146" s="485"/>
      <c r="H146" s="485"/>
      <c r="I146" s="485"/>
      <c r="J146" s="485"/>
      <c r="K146" s="485"/>
      <c r="L146" s="485"/>
      <c r="M146" s="485"/>
      <c r="N146" s="485"/>
      <c r="O146" s="485"/>
      <c r="P146" s="485"/>
      <c r="Q146" s="485"/>
      <c r="R146" s="485"/>
      <c r="S146" s="485"/>
      <c r="T146" s="485"/>
      <c r="U146" s="485"/>
      <c r="V146" s="485"/>
      <c r="W146" s="1087" t="s">
        <v>88</v>
      </c>
    </row>
    <row r="147" spans="1:23" s="483" customFormat="1" ht="21" customHeight="1" x14ac:dyDescent="0.25">
      <c r="A147" s="1085"/>
      <c r="B147" s="486" t="s">
        <v>309</v>
      </c>
      <c r="C147" s="878"/>
      <c r="D147" s="879" t="s">
        <v>308</v>
      </c>
      <c r="E147" s="878"/>
      <c r="F147" s="879" t="s">
        <v>307</v>
      </c>
      <c r="G147" s="485"/>
      <c r="H147" s="485"/>
      <c r="I147" s="878"/>
      <c r="J147" s="879" t="s">
        <v>306</v>
      </c>
      <c r="K147" s="485"/>
      <c r="L147" s="485"/>
      <c r="M147" s="878"/>
      <c r="N147" s="879" t="s">
        <v>289</v>
      </c>
      <c r="O147" s="485"/>
      <c r="P147" s="485"/>
      <c r="Q147" s="485"/>
      <c r="R147" s="485"/>
      <c r="S147" s="485"/>
      <c r="T147" s="485"/>
      <c r="U147" s="485"/>
      <c r="V147" s="485"/>
      <c r="W147" s="1088"/>
    </row>
    <row r="148" spans="1:23" s="483" customFormat="1" ht="52.5" customHeight="1" x14ac:dyDescent="0.25">
      <c r="A148" s="1086"/>
      <c r="B148" s="484" t="s">
        <v>368</v>
      </c>
      <c r="C148" s="484" t="s">
        <v>301</v>
      </c>
      <c r="D148" s="881" t="s">
        <v>111</v>
      </c>
      <c r="E148" s="489" t="s">
        <v>1256</v>
      </c>
      <c r="F148" s="881" t="s">
        <v>113</v>
      </c>
      <c r="G148" s="484" t="s">
        <v>332</v>
      </c>
      <c r="H148" s="484" t="s">
        <v>293</v>
      </c>
      <c r="I148" s="484" t="s">
        <v>320</v>
      </c>
      <c r="J148" s="881" t="s">
        <v>707</v>
      </c>
      <c r="K148" s="484" t="s">
        <v>384</v>
      </c>
      <c r="L148" s="484" t="s">
        <v>292</v>
      </c>
      <c r="M148" s="484" t="s">
        <v>383</v>
      </c>
      <c r="N148" s="881" t="s">
        <v>58</v>
      </c>
      <c r="O148" s="484" t="s">
        <v>282</v>
      </c>
      <c r="P148" s="484" t="s">
        <v>352</v>
      </c>
      <c r="Q148" s="484" t="s">
        <v>708</v>
      </c>
      <c r="R148" s="484" t="s">
        <v>380</v>
      </c>
      <c r="S148" s="484" t="s">
        <v>709</v>
      </c>
      <c r="T148" s="484" t="s">
        <v>403</v>
      </c>
      <c r="U148" s="484" t="s">
        <v>402</v>
      </c>
      <c r="V148" s="488" t="s">
        <v>509</v>
      </c>
      <c r="W148" s="1089"/>
    </row>
    <row r="149" spans="1:23" s="472" customFormat="1" ht="9.75" customHeight="1" x14ac:dyDescent="0.2">
      <c r="A149" s="858" t="s">
        <v>1257</v>
      </c>
      <c r="B149" s="482">
        <v>68879</v>
      </c>
      <c r="C149" s="481" t="s">
        <v>513</v>
      </c>
      <c r="D149" s="481" t="s">
        <v>513</v>
      </c>
      <c r="E149" s="481" t="s">
        <v>513</v>
      </c>
      <c r="F149" s="481">
        <v>725828</v>
      </c>
      <c r="G149" s="481" t="s">
        <v>513</v>
      </c>
      <c r="H149" s="481">
        <v>725828</v>
      </c>
      <c r="I149" s="481" t="s">
        <v>513</v>
      </c>
      <c r="J149" s="481">
        <v>49975</v>
      </c>
      <c r="K149" s="481" t="s">
        <v>513</v>
      </c>
      <c r="L149" s="481">
        <v>49975</v>
      </c>
      <c r="M149" s="481" t="s">
        <v>513</v>
      </c>
      <c r="N149" s="481">
        <v>965459</v>
      </c>
      <c r="O149" s="481">
        <v>809673</v>
      </c>
      <c r="P149" s="481">
        <v>15900</v>
      </c>
      <c r="Q149" s="481" t="s">
        <v>513</v>
      </c>
      <c r="R149" s="481" t="s">
        <v>513</v>
      </c>
      <c r="S149" s="481" t="s">
        <v>513</v>
      </c>
      <c r="T149" s="481" t="s">
        <v>513</v>
      </c>
      <c r="U149" s="481">
        <v>139886</v>
      </c>
      <c r="V149" s="481" t="s">
        <v>513</v>
      </c>
      <c r="W149" s="479" t="s">
        <v>208</v>
      </c>
    </row>
    <row r="150" spans="1:23" s="472" customFormat="1" ht="9.75" customHeight="1" x14ac:dyDescent="0.2">
      <c r="A150" s="859" t="s">
        <v>1249</v>
      </c>
      <c r="B150" s="472">
        <v>31400</v>
      </c>
      <c r="C150" s="472" t="s">
        <v>513</v>
      </c>
      <c r="D150" s="472" t="s">
        <v>513</v>
      </c>
      <c r="E150" s="472" t="s">
        <v>513</v>
      </c>
      <c r="F150" s="472">
        <v>948867</v>
      </c>
      <c r="G150" s="472" t="s">
        <v>513</v>
      </c>
      <c r="H150" s="472">
        <v>948867</v>
      </c>
      <c r="I150" s="472" t="s">
        <v>513</v>
      </c>
      <c r="J150" s="472">
        <v>127020</v>
      </c>
      <c r="K150" s="472" t="s">
        <v>513</v>
      </c>
      <c r="L150" s="472" t="s">
        <v>513</v>
      </c>
      <c r="M150" s="472">
        <v>127020</v>
      </c>
      <c r="N150" s="472">
        <v>308936</v>
      </c>
      <c r="O150" s="472">
        <v>163071</v>
      </c>
      <c r="P150" s="472">
        <v>7903</v>
      </c>
      <c r="Q150" s="472" t="s">
        <v>513</v>
      </c>
      <c r="R150" s="472" t="s">
        <v>513</v>
      </c>
      <c r="S150" s="472" t="s">
        <v>513</v>
      </c>
      <c r="T150" s="472" t="s">
        <v>513</v>
      </c>
      <c r="U150" s="472">
        <v>132237</v>
      </c>
      <c r="V150" s="472">
        <v>5725</v>
      </c>
      <c r="W150" s="477" t="s">
        <v>492</v>
      </c>
    </row>
    <row r="151" spans="1:23" s="472" customFormat="1" ht="9.75" customHeight="1" x14ac:dyDescent="0.2">
      <c r="A151" s="859" t="s">
        <v>602</v>
      </c>
      <c r="B151" s="472">
        <v>7500</v>
      </c>
      <c r="C151" s="472">
        <v>46500</v>
      </c>
      <c r="D151" s="472" t="s">
        <v>513</v>
      </c>
      <c r="E151" s="472" t="s">
        <v>513</v>
      </c>
      <c r="F151" s="472">
        <v>896842</v>
      </c>
      <c r="G151" s="472" t="s">
        <v>513</v>
      </c>
      <c r="H151" s="472">
        <v>896842</v>
      </c>
      <c r="I151" s="472" t="s">
        <v>513</v>
      </c>
      <c r="J151" s="472">
        <v>154819</v>
      </c>
      <c r="K151" s="472">
        <v>40650</v>
      </c>
      <c r="L151" s="472" t="s">
        <v>513</v>
      </c>
      <c r="M151" s="472">
        <v>114169</v>
      </c>
      <c r="N151" s="472">
        <v>946502</v>
      </c>
      <c r="O151" s="472">
        <v>735403</v>
      </c>
      <c r="P151" s="472">
        <v>95614</v>
      </c>
      <c r="Q151" s="472" t="s">
        <v>513</v>
      </c>
      <c r="R151" s="472" t="s">
        <v>513</v>
      </c>
      <c r="S151" s="472" t="s">
        <v>513</v>
      </c>
      <c r="T151" s="472" t="s">
        <v>513</v>
      </c>
      <c r="U151" s="472">
        <v>115485</v>
      </c>
      <c r="V151" s="472" t="s">
        <v>513</v>
      </c>
      <c r="W151" s="477" t="s">
        <v>518</v>
      </c>
    </row>
    <row r="152" spans="1:23" s="472" customFormat="1" ht="9.75" customHeight="1" x14ac:dyDescent="0.2">
      <c r="A152" s="859" t="s">
        <v>582</v>
      </c>
      <c r="B152" s="472">
        <v>16000</v>
      </c>
      <c r="C152" s="472" t="s">
        <v>513</v>
      </c>
      <c r="D152" s="472" t="s">
        <v>513</v>
      </c>
      <c r="E152" s="472" t="s">
        <v>513</v>
      </c>
      <c r="F152" s="472">
        <v>1619878</v>
      </c>
      <c r="G152" s="472">
        <v>63300</v>
      </c>
      <c r="H152" s="472">
        <v>1510278</v>
      </c>
      <c r="I152" s="472">
        <v>46300</v>
      </c>
      <c r="J152" s="472">
        <v>220829</v>
      </c>
      <c r="K152" s="472">
        <v>49203</v>
      </c>
      <c r="L152" s="472">
        <v>21650</v>
      </c>
      <c r="M152" s="472">
        <v>149976</v>
      </c>
      <c r="N152" s="472">
        <v>946409</v>
      </c>
      <c r="O152" s="472">
        <v>824243</v>
      </c>
      <c r="P152" s="472" t="s">
        <v>513</v>
      </c>
      <c r="Q152" s="472">
        <v>512</v>
      </c>
      <c r="R152" s="472">
        <v>6248</v>
      </c>
      <c r="S152" s="472">
        <v>525</v>
      </c>
      <c r="T152" s="472">
        <v>1015</v>
      </c>
      <c r="U152" s="472">
        <v>113866</v>
      </c>
      <c r="V152" s="472" t="s">
        <v>513</v>
      </c>
      <c r="W152" s="477" t="s">
        <v>583</v>
      </c>
    </row>
    <row r="153" spans="1:23" s="472" customFormat="1" ht="9.75" customHeight="1" x14ac:dyDescent="0.2">
      <c r="A153" s="859" t="s">
        <v>813</v>
      </c>
      <c r="B153" s="472" t="s">
        <v>513</v>
      </c>
      <c r="C153" s="472" t="s">
        <v>513</v>
      </c>
      <c r="D153" s="472">
        <v>129080</v>
      </c>
      <c r="E153" s="472">
        <v>129080</v>
      </c>
      <c r="F153" s="472">
        <v>747389</v>
      </c>
      <c r="G153" s="472" t="s">
        <v>513</v>
      </c>
      <c r="H153" s="472">
        <v>747389</v>
      </c>
      <c r="I153" s="472" t="s">
        <v>513</v>
      </c>
      <c r="J153" s="472" t="s">
        <v>513</v>
      </c>
      <c r="K153" s="472" t="s">
        <v>513</v>
      </c>
      <c r="L153" s="472" t="s">
        <v>513</v>
      </c>
      <c r="M153" s="472" t="s">
        <v>513</v>
      </c>
      <c r="N153" s="472">
        <v>215645</v>
      </c>
      <c r="O153" s="472">
        <v>153894</v>
      </c>
      <c r="P153" s="472" t="s">
        <v>513</v>
      </c>
      <c r="Q153" s="472" t="s">
        <v>513</v>
      </c>
      <c r="R153" s="472" t="s">
        <v>513</v>
      </c>
      <c r="S153" s="472" t="s">
        <v>513</v>
      </c>
      <c r="T153" s="472" t="s">
        <v>513</v>
      </c>
      <c r="U153" s="472">
        <v>61751</v>
      </c>
      <c r="V153" s="472" t="s">
        <v>513</v>
      </c>
      <c r="W153" s="477" t="s">
        <v>814</v>
      </c>
    </row>
    <row r="154" spans="1:23" s="472" customFormat="1" ht="6.75" customHeight="1" x14ac:dyDescent="0.2">
      <c r="A154" s="859"/>
      <c r="W154" s="477"/>
    </row>
    <row r="155" spans="1:23" s="472" customFormat="1" ht="9.75" customHeight="1" x14ac:dyDescent="0.2">
      <c r="A155" s="859" t="s">
        <v>1258</v>
      </c>
      <c r="B155" s="472">
        <v>16000</v>
      </c>
      <c r="C155" s="472" t="s">
        <v>513</v>
      </c>
      <c r="D155" s="472" t="s">
        <v>513</v>
      </c>
      <c r="E155" s="472" t="s">
        <v>513</v>
      </c>
      <c r="F155" s="472">
        <v>1735202</v>
      </c>
      <c r="G155" s="472">
        <v>43500</v>
      </c>
      <c r="H155" s="472">
        <v>1645402</v>
      </c>
      <c r="I155" s="472">
        <v>46300</v>
      </c>
      <c r="J155" s="472">
        <v>220829</v>
      </c>
      <c r="K155" s="472">
        <v>49203</v>
      </c>
      <c r="L155" s="472">
        <v>21650</v>
      </c>
      <c r="M155" s="472">
        <v>149976</v>
      </c>
      <c r="N155" s="472">
        <v>775786</v>
      </c>
      <c r="O155" s="472">
        <v>655093</v>
      </c>
      <c r="P155" s="472" t="s">
        <v>513</v>
      </c>
      <c r="Q155" s="472">
        <v>512</v>
      </c>
      <c r="R155" s="472">
        <v>6248</v>
      </c>
      <c r="S155" s="472">
        <v>525</v>
      </c>
      <c r="T155" s="472">
        <v>1015</v>
      </c>
      <c r="U155" s="472">
        <v>112393</v>
      </c>
      <c r="V155" s="472" t="s">
        <v>513</v>
      </c>
      <c r="W155" s="477" t="s">
        <v>584</v>
      </c>
    </row>
    <row r="156" spans="1:23" s="472" customFormat="1" ht="9.75" customHeight="1" x14ac:dyDescent="0.2">
      <c r="A156" s="859" t="s">
        <v>1259</v>
      </c>
      <c r="B156" s="472" t="s">
        <v>513</v>
      </c>
      <c r="C156" s="472" t="s">
        <v>513</v>
      </c>
      <c r="D156" s="472">
        <v>129080</v>
      </c>
      <c r="E156" s="472">
        <v>129080</v>
      </c>
      <c r="F156" s="472">
        <v>475488</v>
      </c>
      <c r="G156" s="472" t="s">
        <v>513</v>
      </c>
      <c r="H156" s="472">
        <v>475488</v>
      </c>
      <c r="I156" s="472" t="s">
        <v>513</v>
      </c>
      <c r="J156" s="472" t="s">
        <v>513</v>
      </c>
      <c r="K156" s="472" t="s">
        <v>513</v>
      </c>
      <c r="L156" s="472" t="s">
        <v>513</v>
      </c>
      <c r="M156" s="472" t="s">
        <v>513</v>
      </c>
      <c r="N156" s="472">
        <v>93940</v>
      </c>
      <c r="O156" s="472">
        <v>27104</v>
      </c>
      <c r="P156" s="472" t="s">
        <v>513</v>
      </c>
      <c r="Q156" s="472" t="s">
        <v>513</v>
      </c>
      <c r="R156" s="472" t="s">
        <v>513</v>
      </c>
      <c r="S156" s="472" t="s">
        <v>513</v>
      </c>
      <c r="T156" s="472" t="s">
        <v>513</v>
      </c>
      <c r="U156" s="472">
        <v>66836</v>
      </c>
      <c r="V156" s="472" t="s">
        <v>513</v>
      </c>
      <c r="W156" s="477" t="s">
        <v>816</v>
      </c>
    </row>
    <row r="157" spans="1:23" s="472" customFormat="1" ht="6.75" customHeight="1" x14ac:dyDescent="0.2">
      <c r="A157" s="859"/>
      <c r="W157" s="477"/>
    </row>
    <row r="158" spans="1:23" s="472" customFormat="1" ht="9.75" customHeight="1" x14ac:dyDescent="0.2">
      <c r="A158" s="859" t="s">
        <v>817</v>
      </c>
      <c r="B158" s="472" t="s">
        <v>513</v>
      </c>
      <c r="C158" s="472" t="s">
        <v>513</v>
      </c>
      <c r="D158" s="472" t="s">
        <v>513</v>
      </c>
      <c r="E158" s="472" t="s">
        <v>513</v>
      </c>
      <c r="F158" s="472">
        <v>272890</v>
      </c>
      <c r="G158" s="472" t="s">
        <v>513</v>
      </c>
      <c r="H158" s="472">
        <v>272890</v>
      </c>
      <c r="I158" s="472" t="s">
        <v>513</v>
      </c>
      <c r="J158" s="472" t="s">
        <v>513</v>
      </c>
      <c r="K158" s="472" t="s">
        <v>513</v>
      </c>
      <c r="L158" s="472" t="s">
        <v>513</v>
      </c>
      <c r="M158" s="472" t="s">
        <v>513</v>
      </c>
      <c r="N158" s="472">
        <v>140770</v>
      </c>
      <c r="O158" s="472">
        <v>126790</v>
      </c>
      <c r="P158" s="472" t="s">
        <v>513</v>
      </c>
      <c r="Q158" s="472" t="s">
        <v>513</v>
      </c>
      <c r="R158" s="472" t="s">
        <v>513</v>
      </c>
      <c r="S158" s="472" t="s">
        <v>513</v>
      </c>
      <c r="T158" s="472" t="s">
        <v>513</v>
      </c>
      <c r="U158" s="472">
        <v>13980</v>
      </c>
      <c r="V158" s="472" t="s">
        <v>513</v>
      </c>
      <c r="W158" s="477" t="s">
        <v>587</v>
      </c>
    </row>
    <row r="159" spans="1:23" s="472" customFormat="1" ht="9.75" customHeight="1" x14ac:dyDescent="0.2">
      <c r="A159" s="859" t="s">
        <v>1201</v>
      </c>
      <c r="B159" s="472" t="s">
        <v>513</v>
      </c>
      <c r="C159" s="472" t="s">
        <v>513</v>
      </c>
      <c r="D159" s="472">
        <v>79080</v>
      </c>
      <c r="E159" s="472">
        <v>79080</v>
      </c>
      <c r="F159" s="472">
        <v>326181</v>
      </c>
      <c r="G159" s="472" t="s">
        <v>513</v>
      </c>
      <c r="H159" s="472">
        <v>326181</v>
      </c>
      <c r="I159" s="472" t="s">
        <v>513</v>
      </c>
      <c r="J159" s="472" t="s">
        <v>513</v>
      </c>
      <c r="K159" s="472" t="s">
        <v>513</v>
      </c>
      <c r="L159" s="472" t="s">
        <v>513</v>
      </c>
      <c r="M159" s="472" t="s">
        <v>513</v>
      </c>
      <c r="N159" s="472" t="s">
        <v>513</v>
      </c>
      <c r="O159" s="472" t="s">
        <v>513</v>
      </c>
      <c r="P159" s="472" t="s">
        <v>513</v>
      </c>
      <c r="Q159" s="472" t="s">
        <v>513</v>
      </c>
      <c r="R159" s="472" t="s">
        <v>513</v>
      </c>
      <c r="S159" s="472" t="s">
        <v>513</v>
      </c>
      <c r="T159" s="472" t="s">
        <v>513</v>
      </c>
      <c r="U159" s="472" t="s">
        <v>513</v>
      </c>
      <c r="V159" s="472" t="s">
        <v>513</v>
      </c>
      <c r="W159" s="477" t="s">
        <v>94</v>
      </c>
    </row>
    <row r="160" spans="1:23" s="472" customFormat="1" ht="9.75" customHeight="1" x14ac:dyDescent="0.2">
      <c r="A160" s="859" t="s">
        <v>818</v>
      </c>
      <c r="B160" s="472" t="s">
        <v>513</v>
      </c>
      <c r="C160" s="472" t="s">
        <v>513</v>
      </c>
      <c r="D160" s="472">
        <v>50000</v>
      </c>
      <c r="E160" s="472">
        <v>50000</v>
      </c>
      <c r="F160" s="472">
        <v>148318</v>
      </c>
      <c r="G160" s="472" t="s">
        <v>513</v>
      </c>
      <c r="H160" s="472">
        <v>148318</v>
      </c>
      <c r="I160" s="472" t="s">
        <v>513</v>
      </c>
      <c r="J160" s="472" t="s">
        <v>513</v>
      </c>
      <c r="K160" s="472" t="s">
        <v>513</v>
      </c>
      <c r="L160" s="472" t="s">
        <v>513</v>
      </c>
      <c r="M160" s="472" t="s">
        <v>513</v>
      </c>
      <c r="N160" s="472">
        <v>32621</v>
      </c>
      <c r="O160" s="472" t="s">
        <v>513</v>
      </c>
      <c r="P160" s="472" t="s">
        <v>513</v>
      </c>
      <c r="Q160" s="472" t="s">
        <v>513</v>
      </c>
      <c r="R160" s="472" t="s">
        <v>513</v>
      </c>
      <c r="S160" s="472" t="s">
        <v>513</v>
      </c>
      <c r="T160" s="472" t="s">
        <v>513</v>
      </c>
      <c r="U160" s="472">
        <v>32621</v>
      </c>
      <c r="V160" s="472" t="s">
        <v>513</v>
      </c>
      <c r="W160" s="477" t="s">
        <v>95</v>
      </c>
    </row>
    <row r="161" spans="1:23" s="472" customFormat="1" ht="9.75" customHeight="1" x14ac:dyDescent="0.2">
      <c r="A161" s="859" t="s">
        <v>1222</v>
      </c>
      <c r="B161" s="472" t="s">
        <v>513</v>
      </c>
      <c r="C161" s="472" t="s">
        <v>513</v>
      </c>
      <c r="D161" s="472" t="s">
        <v>513</v>
      </c>
      <c r="E161" s="472" t="s">
        <v>513</v>
      </c>
      <c r="F161" s="472" t="s">
        <v>513</v>
      </c>
      <c r="G161" s="472" t="s">
        <v>513</v>
      </c>
      <c r="H161" s="472" t="s">
        <v>513</v>
      </c>
      <c r="I161" s="472" t="s">
        <v>513</v>
      </c>
      <c r="J161" s="472" t="s">
        <v>513</v>
      </c>
      <c r="K161" s="472" t="s">
        <v>513</v>
      </c>
      <c r="L161" s="472" t="s">
        <v>513</v>
      </c>
      <c r="M161" s="472" t="s">
        <v>513</v>
      </c>
      <c r="N161" s="472">
        <v>42254</v>
      </c>
      <c r="O161" s="472">
        <v>27104</v>
      </c>
      <c r="P161" s="472" t="s">
        <v>513</v>
      </c>
      <c r="Q161" s="472" t="s">
        <v>513</v>
      </c>
      <c r="R161" s="472" t="s">
        <v>513</v>
      </c>
      <c r="S161" s="472" t="s">
        <v>513</v>
      </c>
      <c r="T161" s="472" t="s">
        <v>513</v>
      </c>
      <c r="U161" s="472">
        <v>15150</v>
      </c>
      <c r="V161" s="472" t="s">
        <v>513</v>
      </c>
      <c r="W161" s="477" t="s">
        <v>96</v>
      </c>
    </row>
    <row r="162" spans="1:23" s="472" customFormat="1" ht="9.75" customHeight="1" x14ac:dyDescent="0.2">
      <c r="A162" s="859" t="s">
        <v>1241</v>
      </c>
      <c r="B162" s="472" t="s">
        <v>513</v>
      </c>
      <c r="C162" s="472" t="s">
        <v>513</v>
      </c>
      <c r="D162" s="472" t="s">
        <v>513</v>
      </c>
      <c r="E162" s="472" t="s">
        <v>513</v>
      </c>
      <c r="F162" s="472">
        <v>989</v>
      </c>
      <c r="G162" s="472" t="s">
        <v>513</v>
      </c>
      <c r="H162" s="472">
        <v>989</v>
      </c>
      <c r="I162" s="472" t="s">
        <v>513</v>
      </c>
      <c r="J162" s="472" t="s">
        <v>513</v>
      </c>
      <c r="K162" s="472" t="s">
        <v>513</v>
      </c>
      <c r="L162" s="472" t="s">
        <v>513</v>
      </c>
      <c r="M162" s="472" t="s">
        <v>513</v>
      </c>
      <c r="N162" s="472">
        <v>19065</v>
      </c>
      <c r="O162" s="472" t="s">
        <v>513</v>
      </c>
      <c r="P162" s="472" t="s">
        <v>513</v>
      </c>
      <c r="Q162" s="472" t="s">
        <v>513</v>
      </c>
      <c r="R162" s="472" t="s">
        <v>513</v>
      </c>
      <c r="S162" s="472" t="s">
        <v>513</v>
      </c>
      <c r="T162" s="472" t="s">
        <v>513</v>
      </c>
      <c r="U162" s="472">
        <v>19065</v>
      </c>
      <c r="V162" s="472" t="s">
        <v>513</v>
      </c>
      <c r="W162" s="477" t="s">
        <v>820</v>
      </c>
    </row>
    <row r="163" spans="1:23" s="472" customFormat="1" ht="6.75" customHeight="1" x14ac:dyDescent="0.2">
      <c r="A163" s="859"/>
      <c r="W163" s="477"/>
    </row>
    <row r="164" spans="1:23" s="472" customFormat="1" ht="9.75" customHeight="1" x14ac:dyDescent="0.2">
      <c r="A164" s="859" t="s">
        <v>1204</v>
      </c>
      <c r="B164" s="472" t="s">
        <v>513</v>
      </c>
      <c r="C164" s="472" t="s">
        <v>513</v>
      </c>
      <c r="D164" s="472" t="s">
        <v>513</v>
      </c>
      <c r="E164" s="472" t="s">
        <v>513</v>
      </c>
      <c r="F164" s="472" t="s">
        <v>513</v>
      </c>
      <c r="G164" s="472" t="s">
        <v>513</v>
      </c>
      <c r="H164" s="472" t="s">
        <v>513</v>
      </c>
      <c r="I164" s="472" t="s">
        <v>513</v>
      </c>
      <c r="J164" s="472" t="s">
        <v>513</v>
      </c>
      <c r="K164" s="472" t="s">
        <v>513</v>
      </c>
      <c r="L164" s="472" t="s">
        <v>513</v>
      </c>
      <c r="M164" s="472" t="s">
        <v>513</v>
      </c>
      <c r="N164" s="472">
        <v>50050</v>
      </c>
      <c r="O164" s="472">
        <v>50050</v>
      </c>
      <c r="P164" s="472" t="s">
        <v>513</v>
      </c>
      <c r="Q164" s="472" t="s">
        <v>513</v>
      </c>
      <c r="R164" s="472" t="s">
        <v>513</v>
      </c>
      <c r="S164" s="472" t="s">
        <v>513</v>
      </c>
      <c r="T164" s="472" t="s">
        <v>513</v>
      </c>
      <c r="U164" s="472" t="s">
        <v>513</v>
      </c>
      <c r="V164" s="472" t="s">
        <v>513</v>
      </c>
      <c r="W164" s="477" t="s">
        <v>598</v>
      </c>
    </row>
    <row r="165" spans="1:23" s="472" customFormat="1" ht="9.75" customHeight="1" x14ac:dyDescent="0.2">
      <c r="A165" s="859" t="s">
        <v>588</v>
      </c>
      <c r="B165" s="472" t="s">
        <v>513</v>
      </c>
      <c r="C165" s="472" t="s">
        <v>513</v>
      </c>
      <c r="D165" s="472" t="s">
        <v>513</v>
      </c>
      <c r="E165" s="472" t="s">
        <v>513</v>
      </c>
      <c r="F165" s="472">
        <v>145263</v>
      </c>
      <c r="G165" s="472" t="s">
        <v>513</v>
      </c>
      <c r="H165" s="472">
        <v>145263</v>
      </c>
      <c r="I165" s="472" t="s">
        <v>513</v>
      </c>
      <c r="J165" s="472" t="s">
        <v>513</v>
      </c>
      <c r="K165" s="472" t="s">
        <v>513</v>
      </c>
      <c r="L165" s="472" t="s">
        <v>513</v>
      </c>
      <c r="M165" s="472" t="s">
        <v>513</v>
      </c>
      <c r="N165" s="472">
        <v>69590</v>
      </c>
      <c r="O165" s="472">
        <v>55610</v>
      </c>
      <c r="P165" s="472" t="s">
        <v>513</v>
      </c>
      <c r="Q165" s="472" t="s">
        <v>513</v>
      </c>
      <c r="R165" s="472" t="s">
        <v>513</v>
      </c>
      <c r="S165" s="472" t="s">
        <v>513</v>
      </c>
      <c r="T165" s="472" t="s">
        <v>513</v>
      </c>
      <c r="U165" s="472">
        <v>13980</v>
      </c>
      <c r="V165" s="472" t="s">
        <v>513</v>
      </c>
      <c r="W165" s="477" t="s">
        <v>82</v>
      </c>
    </row>
    <row r="166" spans="1:23" s="472" customFormat="1" ht="9.75" customHeight="1" x14ac:dyDescent="0.2">
      <c r="A166" s="859" t="s">
        <v>599</v>
      </c>
      <c r="B166" s="472" t="s">
        <v>513</v>
      </c>
      <c r="C166" s="472" t="s">
        <v>513</v>
      </c>
      <c r="D166" s="472" t="s">
        <v>513</v>
      </c>
      <c r="E166" s="472" t="s">
        <v>513</v>
      </c>
      <c r="F166" s="472">
        <v>127627</v>
      </c>
      <c r="G166" s="472" t="s">
        <v>513</v>
      </c>
      <c r="H166" s="472">
        <v>127627</v>
      </c>
      <c r="I166" s="472" t="s">
        <v>513</v>
      </c>
      <c r="J166" s="472" t="s">
        <v>513</v>
      </c>
      <c r="K166" s="472" t="s">
        <v>513</v>
      </c>
      <c r="L166" s="472" t="s">
        <v>513</v>
      </c>
      <c r="M166" s="472" t="s">
        <v>513</v>
      </c>
      <c r="N166" s="472">
        <v>21130</v>
      </c>
      <c r="O166" s="472">
        <v>21130</v>
      </c>
      <c r="P166" s="472" t="s">
        <v>513</v>
      </c>
      <c r="Q166" s="472" t="s">
        <v>513</v>
      </c>
      <c r="R166" s="472" t="s">
        <v>513</v>
      </c>
      <c r="S166" s="472" t="s">
        <v>513</v>
      </c>
      <c r="T166" s="472" t="s">
        <v>513</v>
      </c>
      <c r="U166" s="472" t="s">
        <v>513</v>
      </c>
      <c r="V166" s="472" t="s">
        <v>513</v>
      </c>
      <c r="W166" s="477" t="s">
        <v>83</v>
      </c>
    </row>
    <row r="167" spans="1:23" s="472" customFormat="1" ht="9.75" customHeight="1" x14ac:dyDescent="0.2">
      <c r="A167" s="859" t="s">
        <v>1226</v>
      </c>
      <c r="B167" s="472" t="s">
        <v>513</v>
      </c>
      <c r="C167" s="472" t="s">
        <v>513</v>
      </c>
      <c r="D167" s="472">
        <v>79080</v>
      </c>
      <c r="E167" s="472">
        <v>79080</v>
      </c>
      <c r="F167" s="472">
        <v>70488</v>
      </c>
      <c r="G167" s="472" t="s">
        <v>513</v>
      </c>
      <c r="H167" s="472">
        <v>70488</v>
      </c>
      <c r="I167" s="472" t="s">
        <v>513</v>
      </c>
      <c r="J167" s="472" t="s">
        <v>513</v>
      </c>
      <c r="K167" s="472" t="s">
        <v>513</v>
      </c>
      <c r="L167" s="472" t="s">
        <v>513</v>
      </c>
      <c r="M167" s="472" t="s">
        <v>513</v>
      </c>
      <c r="N167" s="472" t="s">
        <v>513</v>
      </c>
      <c r="O167" s="472" t="s">
        <v>513</v>
      </c>
      <c r="P167" s="472" t="s">
        <v>513</v>
      </c>
      <c r="Q167" s="472" t="s">
        <v>513</v>
      </c>
      <c r="R167" s="472" t="s">
        <v>513</v>
      </c>
      <c r="S167" s="472" t="s">
        <v>513</v>
      </c>
      <c r="T167" s="472" t="s">
        <v>513</v>
      </c>
      <c r="U167" s="472" t="s">
        <v>513</v>
      </c>
      <c r="V167" s="472" t="s">
        <v>513</v>
      </c>
      <c r="W167" s="477" t="s">
        <v>84</v>
      </c>
    </row>
    <row r="168" spans="1:23" s="472" customFormat="1" ht="9.75" customHeight="1" x14ac:dyDescent="0.2">
      <c r="A168" s="859" t="s">
        <v>821</v>
      </c>
      <c r="B168" s="472" t="s">
        <v>513</v>
      </c>
      <c r="C168" s="472" t="s">
        <v>513</v>
      </c>
      <c r="D168" s="472" t="s">
        <v>513</v>
      </c>
      <c r="E168" s="472" t="s">
        <v>513</v>
      </c>
      <c r="F168" s="472">
        <v>146915</v>
      </c>
      <c r="G168" s="472" t="s">
        <v>513</v>
      </c>
      <c r="H168" s="472">
        <v>146915</v>
      </c>
      <c r="I168" s="472" t="s">
        <v>513</v>
      </c>
      <c r="J168" s="472" t="s">
        <v>513</v>
      </c>
      <c r="K168" s="472" t="s">
        <v>513</v>
      </c>
      <c r="L168" s="472" t="s">
        <v>513</v>
      </c>
      <c r="M168" s="472" t="s">
        <v>513</v>
      </c>
      <c r="N168" s="472" t="s">
        <v>513</v>
      </c>
      <c r="O168" s="472" t="s">
        <v>513</v>
      </c>
      <c r="P168" s="472" t="s">
        <v>513</v>
      </c>
      <c r="Q168" s="472" t="s">
        <v>513</v>
      </c>
      <c r="R168" s="472" t="s">
        <v>513</v>
      </c>
      <c r="S168" s="472" t="s">
        <v>513</v>
      </c>
      <c r="T168" s="472" t="s">
        <v>513</v>
      </c>
      <c r="U168" s="472" t="s">
        <v>513</v>
      </c>
      <c r="V168" s="472" t="s">
        <v>513</v>
      </c>
      <c r="W168" s="477" t="s">
        <v>97</v>
      </c>
    </row>
    <row r="169" spans="1:23" s="472" customFormat="1" ht="9.75" customHeight="1" x14ac:dyDescent="0.2">
      <c r="A169" s="859" t="s">
        <v>590</v>
      </c>
      <c r="B169" s="472" t="s">
        <v>513</v>
      </c>
      <c r="C169" s="472" t="s">
        <v>513</v>
      </c>
      <c r="D169" s="472" t="s">
        <v>513</v>
      </c>
      <c r="E169" s="472" t="s">
        <v>513</v>
      </c>
      <c r="F169" s="472">
        <v>108778</v>
      </c>
      <c r="G169" s="472" t="s">
        <v>513</v>
      </c>
      <c r="H169" s="472">
        <v>108778</v>
      </c>
      <c r="I169" s="472" t="s">
        <v>513</v>
      </c>
      <c r="J169" s="472" t="s">
        <v>513</v>
      </c>
      <c r="K169" s="472" t="s">
        <v>513</v>
      </c>
      <c r="L169" s="472" t="s">
        <v>513</v>
      </c>
      <c r="M169" s="472" t="s">
        <v>513</v>
      </c>
      <c r="N169" s="472" t="s">
        <v>513</v>
      </c>
      <c r="O169" s="472" t="s">
        <v>513</v>
      </c>
      <c r="P169" s="472" t="s">
        <v>513</v>
      </c>
      <c r="Q169" s="472" t="s">
        <v>513</v>
      </c>
      <c r="R169" s="472" t="s">
        <v>513</v>
      </c>
      <c r="S169" s="472" t="s">
        <v>513</v>
      </c>
      <c r="T169" s="472" t="s">
        <v>513</v>
      </c>
      <c r="U169" s="472" t="s">
        <v>513</v>
      </c>
      <c r="V169" s="472" t="s">
        <v>513</v>
      </c>
      <c r="W169" s="477" t="s">
        <v>98</v>
      </c>
    </row>
    <row r="170" spans="1:23" s="472" customFormat="1" ht="9.75" customHeight="1" x14ac:dyDescent="0.2">
      <c r="A170" s="859" t="s">
        <v>1260</v>
      </c>
      <c r="B170" s="472" t="s">
        <v>513</v>
      </c>
      <c r="C170" s="472" t="s">
        <v>513</v>
      </c>
      <c r="D170" s="472" t="s">
        <v>513</v>
      </c>
      <c r="E170" s="472" t="s">
        <v>513</v>
      </c>
      <c r="F170" s="472">
        <v>101448</v>
      </c>
      <c r="G170" s="472" t="s">
        <v>513</v>
      </c>
      <c r="H170" s="472">
        <v>101448</v>
      </c>
      <c r="I170" s="472" t="s">
        <v>513</v>
      </c>
      <c r="J170" s="472" t="s">
        <v>513</v>
      </c>
      <c r="K170" s="472" t="s">
        <v>513</v>
      </c>
      <c r="L170" s="472" t="s">
        <v>513</v>
      </c>
      <c r="M170" s="472" t="s">
        <v>513</v>
      </c>
      <c r="N170" s="472">
        <v>15901</v>
      </c>
      <c r="O170" s="472" t="s">
        <v>513</v>
      </c>
      <c r="P170" s="472" t="s">
        <v>513</v>
      </c>
      <c r="Q170" s="472" t="s">
        <v>513</v>
      </c>
      <c r="R170" s="472" t="s">
        <v>513</v>
      </c>
      <c r="S170" s="472" t="s">
        <v>513</v>
      </c>
      <c r="T170" s="472" t="s">
        <v>513</v>
      </c>
      <c r="U170" s="472">
        <v>15901</v>
      </c>
      <c r="V170" s="472" t="s">
        <v>513</v>
      </c>
      <c r="W170" s="477" t="s">
        <v>99</v>
      </c>
    </row>
    <row r="171" spans="1:23" s="472" customFormat="1" ht="9.75" customHeight="1" x14ac:dyDescent="0.2">
      <c r="A171" s="859" t="s">
        <v>1208</v>
      </c>
      <c r="B171" s="472" t="s">
        <v>513</v>
      </c>
      <c r="C171" s="472" t="s">
        <v>513</v>
      </c>
      <c r="D171" s="472">
        <v>50000</v>
      </c>
      <c r="E171" s="472">
        <v>50000</v>
      </c>
      <c r="F171" s="472">
        <v>46870</v>
      </c>
      <c r="G171" s="472" t="s">
        <v>513</v>
      </c>
      <c r="H171" s="472">
        <v>46870</v>
      </c>
      <c r="I171" s="472" t="s">
        <v>513</v>
      </c>
      <c r="J171" s="472" t="s">
        <v>513</v>
      </c>
      <c r="K171" s="472" t="s">
        <v>513</v>
      </c>
      <c r="L171" s="472" t="s">
        <v>513</v>
      </c>
      <c r="M171" s="472" t="s">
        <v>513</v>
      </c>
      <c r="N171" s="472" t="s">
        <v>513</v>
      </c>
      <c r="O171" s="472" t="s">
        <v>513</v>
      </c>
      <c r="P171" s="472" t="s">
        <v>513</v>
      </c>
      <c r="Q171" s="472" t="s">
        <v>513</v>
      </c>
      <c r="R171" s="472" t="s">
        <v>513</v>
      </c>
      <c r="S171" s="472" t="s">
        <v>513</v>
      </c>
      <c r="T171" s="472" t="s">
        <v>513</v>
      </c>
      <c r="U171" s="472" t="s">
        <v>513</v>
      </c>
      <c r="V171" s="472" t="s">
        <v>513</v>
      </c>
      <c r="W171" s="477" t="s">
        <v>100</v>
      </c>
    </row>
    <row r="172" spans="1:23" s="472" customFormat="1" ht="9.75" customHeight="1" x14ac:dyDescent="0.2">
      <c r="A172" s="859" t="s">
        <v>1261</v>
      </c>
      <c r="B172" s="472" t="s">
        <v>513</v>
      </c>
      <c r="C172" s="472" t="s">
        <v>513</v>
      </c>
      <c r="D172" s="472" t="s">
        <v>513</v>
      </c>
      <c r="E172" s="472" t="s">
        <v>513</v>
      </c>
      <c r="F172" s="472" t="s">
        <v>513</v>
      </c>
      <c r="G172" s="472" t="s">
        <v>513</v>
      </c>
      <c r="H172" s="472" t="s">
        <v>513</v>
      </c>
      <c r="I172" s="472" t="s">
        <v>513</v>
      </c>
      <c r="J172" s="472" t="s">
        <v>513</v>
      </c>
      <c r="K172" s="472" t="s">
        <v>513</v>
      </c>
      <c r="L172" s="472" t="s">
        <v>513</v>
      </c>
      <c r="M172" s="472" t="s">
        <v>513</v>
      </c>
      <c r="N172" s="472">
        <v>16720</v>
      </c>
      <c r="O172" s="472" t="s">
        <v>513</v>
      </c>
      <c r="P172" s="472" t="s">
        <v>513</v>
      </c>
      <c r="Q172" s="472" t="s">
        <v>513</v>
      </c>
      <c r="R172" s="472" t="s">
        <v>513</v>
      </c>
      <c r="S172" s="472" t="s">
        <v>513</v>
      </c>
      <c r="T172" s="472" t="s">
        <v>513</v>
      </c>
      <c r="U172" s="472">
        <v>16720</v>
      </c>
      <c r="V172" s="472" t="s">
        <v>513</v>
      </c>
      <c r="W172" s="477" t="s">
        <v>101</v>
      </c>
    </row>
    <row r="173" spans="1:23" s="472" customFormat="1" ht="9.75" customHeight="1" x14ac:dyDescent="0.2">
      <c r="A173" s="859" t="s">
        <v>1231</v>
      </c>
      <c r="B173" s="472" t="s">
        <v>513</v>
      </c>
      <c r="C173" s="472" t="s">
        <v>513</v>
      </c>
      <c r="D173" s="472" t="s">
        <v>513</v>
      </c>
      <c r="E173" s="472" t="s">
        <v>513</v>
      </c>
      <c r="F173" s="472" t="s">
        <v>513</v>
      </c>
      <c r="G173" s="472" t="s">
        <v>513</v>
      </c>
      <c r="H173" s="472" t="s">
        <v>513</v>
      </c>
      <c r="I173" s="472" t="s">
        <v>513</v>
      </c>
      <c r="J173" s="472" t="s">
        <v>513</v>
      </c>
      <c r="K173" s="472" t="s">
        <v>513</v>
      </c>
      <c r="L173" s="472" t="s">
        <v>513</v>
      </c>
      <c r="M173" s="472" t="s">
        <v>513</v>
      </c>
      <c r="N173" s="472" t="s">
        <v>513</v>
      </c>
      <c r="O173" s="472" t="s">
        <v>513</v>
      </c>
      <c r="P173" s="472" t="s">
        <v>513</v>
      </c>
      <c r="Q173" s="472" t="s">
        <v>513</v>
      </c>
      <c r="R173" s="472" t="s">
        <v>513</v>
      </c>
      <c r="S173" s="472" t="s">
        <v>513</v>
      </c>
      <c r="T173" s="472" t="s">
        <v>513</v>
      </c>
      <c r="U173" s="472" t="s">
        <v>513</v>
      </c>
      <c r="V173" s="472" t="s">
        <v>513</v>
      </c>
      <c r="W173" s="477" t="s">
        <v>85</v>
      </c>
    </row>
    <row r="174" spans="1:23" s="472" customFormat="1" ht="9.75" customHeight="1" x14ac:dyDescent="0.2">
      <c r="A174" s="859" t="s">
        <v>595</v>
      </c>
      <c r="B174" s="472" t="s">
        <v>513</v>
      </c>
      <c r="C174" s="472" t="s">
        <v>513</v>
      </c>
      <c r="D174" s="472" t="s">
        <v>513</v>
      </c>
      <c r="E174" s="472" t="s">
        <v>513</v>
      </c>
      <c r="F174" s="472" t="s">
        <v>513</v>
      </c>
      <c r="G174" s="472" t="s">
        <v>513</v>
      </c>
      <c r="H174" s="472" t="s">
        <v>513</v>
      </c>
      <c r="I174" s="472" t="s">
        <v>513</v>
      </c>
      <c r="J174" s="472" t="s">
        <v>513</v>
      </c>
      <c r="K174" s="472" t="s">
        <v>513</v>
      </c>
      <c r="L174" s="472" t="s">
        <v>513</v>
      </c>
      <c r="M174" s="472" t="s">
        <v>513</v>
      </c>
      <c r="N174" s="472" t="s">
        <v>513</v>
      </c>
      <c r="O174" s="472" t="s">
        <v>513</v>
      </c>
      <c r="P174" s="472" t="s">
        <v>513</v>
      </c>
      <c r="Q174" s="472" t="s">
        <v>513</v>
      </c>
      <c r="R174" s="472" t="s">
        <v>513</v>
      </c>
      <c r="S174" s="472" t="s">
        <v>513</v>
      </c>
      <c r="T174" s="472" t="s">
        <v>513</v>
      </c>
      <c r="U174" s="472" t="s">
        <v>513</v>
      </c>
      <c r="V174" s="472" t="s">
        <v>513</v>
      </c>
      <c r="W174" s="477" t="s">
        <v>86</v>
      </c>
    </row>
    <row r="175" spans="1:23" s="472" customFormat="1" ht="9.75" customHeight="1" x14ac:dyDescent="0.2">
      <c r="A175" s="859" t="s">
        <v>1233</v>
      </c>
      <c r="B175" s="472" t="s">
        <v>513</v>
      </c>
      <c r="C175" s="472" t="s">
        <v>513</v>
      </c>
      <c r="D175" s="472" t="s">
        <v>513</v>
      </c>
      <c r="E175" s="472" t="s">
        <v>513</v>
      </c>
      <c r="F175" s="472" t="s">
        <v>513</v>
      </c>
      <c r="G175" s="472" t="s">
        <v>513</v>
      </c>
      <c r="H175" s="472" t="s">
        <v>513</v>
      </c>
      <c r="I175" s="472" t="s">
        <v>513</v>
      </c>
      <c r="J175" s="472" t="s">
        <v>513</v>
      </c>
      <c r="K175" s="472" t="s">
        <v>513</v>
      </c>
      <c r="L175" s="472" t="s">
        <v>513</v>
      </c>
      <c r="M175" s="472" t="s">
        <v>513</v>
      </c>
      <c r="N175" s="472">
        <v>42254</v>
      </c>
      <c r="O175" s="472">
        <v>27104</v>
      </c>
      <c r="P175" s="472" t="s">
        <v>513</v>
      </c>
      <c r="Q175" s="472" t="s">
        <v>513</v>
      </c>
      <c r="R175" s="472" t="s">
        <v>513</v>
      </c>
      <c r="S175" s="472" t="s">
        <v>513</v>
      </c>
      <c r="T175" s="472" t="s">
        <v>513</v>
      </c>
      <c r="U175" s="472">
        <v>15150</v>
      </c>
      <c r="V175" s="472" t="s">
        <v>513</v>
      </c>
      <c r="W175" s="477" t="s">
        <v>87</v>
      </c>
    </row>
    <row r="176" spans="1:23" s="472" customFormat="1" ht="9.75" customHeight="1" x14ac:dyDescent="0.2">
      <c r="A176" s="859" t="s">
        <v>1262</v>
      </c>
      <c r="B176" s="472" t="s">
        <v>513</v>
      </c>
      <c r="C176" s="472" t="s">
        <v>513</v>
      </c>
      <c r="D176" s="472" t="s">
        <v>513</v>
      </c>
      <c r="E176" s="472" t="s">
        <v>513</v>
      </c>
      <c r="F176" s="472">
        <v>989</v>
      </c>
      <c r="G176" s="472" t="s">
        <v>513</v>
      </c>
      <c r="H176" s="472">
        <v>989</v>
      </c>
      <c r="I176" s="472" t="s">
        <v>513</v>
      </c>
      <c r="J176" s="472" t="s">
        <v>513</v>
      </c>
      <c r="K176" s="472" t="s">
        <v>513</v>
      </c>
      <c r="L176" s="472" t="s">
        <v>513</v>
      </c>
      <c r="M176" s="472" t="s">
        <v>513</v>
      </c>
      <c r="N176" s="472">
        <v>19065</v>
      </c>
      <c r="O176" s="472" t="s">
        <v>513</v>
      </c>
      <c r="P176" s="472" t="s">
        <v>513</v>
      </c>
      <c r="Q176" s="472" t="s">
        <v>513</v>
      </c>
      <c r="R176" s="472" t="s">
        <v>513</v>
      </c>
      <c r="S176" s="472" t="s">
        <v>513</v>
      </c>
      <c r="T176" s="472" t="s">
        <v>513</v>
      </c>
      <c r="U176" s="472">
        <v>19065</v>
      </c>
      <c r="V176" s="472" t="s">
        <v>513</v>
      </c>
      <c r="W176" s="477" t="s">
        <v>823</v>
      </c>
    </row>
    <row r="177" spans="1:23" s="472" customFormat="1" ht="9.75" customHeight="1" x14ac:dyDescent="0.2">
      <c r="A177" s="859" t="s">
        <v>1263</v>
      </c>
      <c r="B177" s="472" t="s">
        <v>513</v>
      </c>
      <c r="C177" s="472" t="s">
        <v>513</v>
      </c>
      <c r="D177" s="472" t="s">
        <v>513</v>
      </c>
      <c r="E177" s="472" t="s">
        <v>513</v>
      </c>
      <c r="F177" s="472" t="s">
        <v>513</v>
      </c>
      <c r="G177" s="472" t="s">
        <v>513</v>
      </c>
      <c r="H177" s="472" t="s">
        <v>513</v>
      </c>
      <c r="I177" s="472" t="s">
        <v>513</v>
      </c>
      <c r="J177" s="472" t="s">
        <v>513</v>
      </c>
      <c r="K177" s="472" t="s">
        <v>513</v>
      </c>
      <c r="L177" s="472" t="s">
        <v>513</v>
      </c>
      <c r="M177" s="472" t="s">
        <v>513</v>
      </c>
      <c r="N177" s="472" t="s">
        <v>513</v>
      </c>
      <c r="O177" s="472" t="s">
        <v>513</v>
      </c>
      <c r="P177" s="472" t="s">
        <v>513</v>
      </c>
      <c r="Q177" s="472" t="s">
        <v>513</v>
      </c>
      <c r="R177" s="472" t="s">
        <v>513</v>
      </c>
      <c r="S177" s="472" t="s">
        <v>513</v>
      </c>
      <c r="T177" s="472" t="s">
        <v>513</v>
      </c>
      <c r="U177" s="472" t="s">
        <v>513</v>
      </c>
      <c r="V177" s="472" t="s">
        <v>513</v>
      </c>
      <c r="W177" s="477" t="s">
        <v>82</v>
      </c>
    </row>
    <row r="178" spans="1:23" s="472" customFormat="1" ht="9.75" customHeight="1" x14ac:dyDescent="0.2">
      <c r="A178" s="860" t="s">
        <v>1225</v>
      </c>
      <c r="B178" s="476" t="s">
        <v>513</v>
      </c>
      <c r="C178" s="475" t="s">
        <v>513</v>
      </c>
      <c r="D178" s="475" t="s">
        <v>513</v>
      </c>
      <c r="E178" s="475" t="s">
        <v>513</v>
      </c>
      <c r="F178" s="475" t="s">
        <v>513</v>
      </c>
      <c r="G178" s="475" t="s">
        <v>513</v>
      </c>
      <c r="H178" s="475" t="s">
        <v>513</v>
      </c>
      <c r="I178" s="475" t="s">
        <v>513</v>
      </c>
      <c r="J178" s="475" t="s">
        <v>513</v>
      </c>
      <c r="K178" s="475" t="s">
        <v>513</v>
      </c>
      <c r="L178" s="475" t="s">
        <v>513</v>
      </c>
      <c r="M178" s="475" t="s">
        <v>513</v>
      </c>
      <c r="N178" s="475" t="s">
        <v>513</v>
      </c>
      <c r="O178" s="475" t="s">
        <v>513</v>
      </c>
      <c r="P178" s="475" t="s">
        <v>513</v>
      </c>
      <c r="Q178" s="475" t="s">
        <v>513</v>
      </c>
      <c r="R178" s="475" t="s">
        <v>513</v>
      </c>
      <c r="S178" s="475" t="s">
        <v>513</v>
      </c>
      <c r="T178" s="475" t="s">
        <v>513</v>
      </c>
      <c r="U178" s="475" t="s">
        <v>513</v>
      </c>
      <c r="V178" s="475" t="s">
        <v>513</v>
      </c>
      <c r="W178" s="473" t="s">
        <v>83</v>
      </c>
    </row>
    <row r="179" spans="1:23" ht="12" customHeight="1" x14ac:dyDescent="0.25"/>
    <row r="180" spans="1:23" ht="12" customHeight="1" x14ac:dyDescent="0.25"/>
    <row r="181" spans="1:23" ht="12" customHeight="1" x14ac:dyDescent="0.25">
      <c r="K181" s="487" t="s">
        <v>102</v>
      </c>
    </row>
    <row r="182" spans="1:23" s="483" customFormat="1" ht="21" customHeight="1" x14ac:dyDescent="0.25">
      <c r="A182" s="1084" t="s">
        <v>205</v>
      </c>
      <c r="B182" s="486" t="s">
        <v>405</v>
      </c>
      <c r="C182" s="485"/>
      <c r="D182" s="878"/>
      <c r="E182" s="879" t="s">
        <v>356</v>
      </c>
      <c r="F182" s="485"/>
      <c r="G182" s="485"/>
      <c r="H182" s="485"/>
      <c r="I182" s="485"/>
      <c r="J182" s="485"/>
      <c r="K182" s="485"/>
      <c r="L182" s="485"/>
      <c r="M182" s="485"/>
      <c r="N182" s="878"/>
      <c r="O182" s="879" t="s">
        <v>351</v>
      </c>
      <c r="P182" s="485"/>
      <c r="Q182" s="485"/>
      <c r="R182" s="485"/>
      <c r="S182" s="485"/>
      <c r="T182" s="485"/>
      <c r="U182" s="485"/>
      <c r="V182" s="485"/>
      <c r="W182" s="1087" t="s">
        <v>88</v>
      </c>
    </row>
    <row r="183" spans="1:23" s="483" customFormat="1" ht="21" customHeight="1" x14ac:dyDescent="0.25">
      <c r="A183" s="1085"/>
      <c r="B183" s="879" t="s">
        <v>1235</v>
      </c>
      <c r="C183" s="485"/>
      <c r="D183" s="878"/>
      <c r="E183" s="1090" t="s">
        <v>353</v>
      </c>
      <c r="F183" s="879" t="s">
        <v>316</v>
      </c>
      <c r="G183" s="485"/>
      <c r="H183" s="878"/>
      <c r="I183" s="879" t="s">
        <v>307</v>
      </c>
      <c r="J183" s="878"/>
      <c r="K183" s="879" t="s">
        <v>289</v>
      </c>
      <c r="L183" s="878"/>
      <c r="M183" s="879" t="s">
        <v>1235</v>
      </c>
      <c r="N183" s="878"/>
      <c r="O183" s="1090" t="s">
        <v>348</v>
      </c>
      <c r="P183" s="879" t="s">
        <v>316</v>
      </c>
      <c r="Q183" s="485"/>
      <c r="R183" s="485"/>
      <c r="S183" s="485"/>
      <c r="T183" s="485"/>
      <c r="U183" s="485"/>
      <c r="V183" s="485"/>
      <c r="W183" s="1088"/>
    </row>
    <row r="184" spans="1:23" s="483" customFormat="1" ht="52.5" customHeight="1" x14ac:dyDescent="0.25">
      <c r="A184" s="1086"/>
      <c r="B184" s="881" t="s">
        <v>379</v>
      </c>
      <c r="C184" s="484" t="s">
        <v>400</v>
      </c>
      <c r="D184" s="484" t="s">
        <v>378</v>
      </c>
      <c r="E184" s="1091"/>
      <c r="F184" s="881" t="s">
        <v>706</v>
      </c>
      <c r="G184" s="484" t="s">
        <v>305</v>
      </c>
      <c r="H184" s="484" t="s">
        <v>303</v>
      </c>
      <c r="I184" s="881" t="s">
        <v>113</v>
      </c>
      <c r="J184" s="484" t="s">
        <v>293</v>
      </c>
      <c r="K184" s="881" t="s">
        <v>58</v>
      </c>
      <c r="L184" s="484" t="s">
        <v>282</v>
      </c>
      <c r="M184" s="881" t="s">
        <v>379</v>
      </c>
      <c r="N184" s="484" t="s">
        <v>400</v>
      </c>
      <c r="O184" s="1091"/>
      <c r="P184" s="881" t="s">
        <v>706</v>
      </c>
      <c r="Q184" s="484" t="s">
        <v>305</v>
      </c>
      <c r="R184" s="484" t="s">
        <v>1169</v>
      </c>
      <c r="S184" s="484" t="s">
        <v>327</v>
      </c>
      <c r="T184" s="484" t="s">
        <v>336</v>
      </c>
      <c r="U184" s="484" t="s">
        <v>335</v>
      </c>
      <c r="V184" s="488" t="s">
        <v>304</v>
      </c>
      <c r="W184" s="1089"/>
    </row>
    <row r="185" spans="1:23" s="472" customFormat="1" ht="9.75" customHeight="1" x14ac:dyDescent="0.2">
      <c r="A185" s="858" t="s">
        <v>1264</v>
      </c>
      <c r="B185" s="482">
        <v>7617894</v>
      </c>
      <c r="C185" s="481">
        <v>20472</v>
      </c>
      <c r="D185" s="481">
        <v>7597422</v>
      </c>
      <c r="E185" s="481">
        <v>582070</v>
      </c>
      <c r="F185" s="481">
        <v>581968</v>
      </c>
      <c r="G185" s="481">
        <v>581968</v>
      </c>
      <c r="H185" s="481" t="s">
        <v>513</v>
      </c>
      <c r="I185" s="481" t="s">
        <v>513</v>
      </c>
      <c r="J185" s="481" t="s">
        <v>513</v>
      </c>
      <c r="K185" s="481" t="s">
        <v>513</v>
      </c>
      <c r="L185" s="481" t="s">
        <v>513</v>
      </c>
      <c r="M185" s="481">
        <v>102</v>
      </c>
      <c r="N185" s="481">
        <v>102</v>
      </c>
      <c r="O185" s="481">
        <v>9150489</v>
      </c>
      <c r="P185" s="481">
        <v>3109163</v>
      </c>
      <c r="Q185" s="481">
        <v>357843</v>
      </c>
      <c r="R185" s="481">
        <v>352361</v>
      </c>
      <c r="S185" s="481" t="s">
        <v>513</v>
      </c>
      <c r="T185" s="481">
        <v>1007600</v>
      </c>
      <c r="U185" s="481">
        <v>154702</v>
      </c>
      <c r="V185" s="481">
        <v>427271</v>
      </c>
      <c r="W185" s="479" t="s">
        <v>208</v>
      </c>
    </row>
    <row r="186" spans="1:23" s="472" customFormat="1" ht="9.75" customHeight="1" x14ac:dyDescent="0.2">
      <c r="A186" s="859" t="s">
        <v>581</v>
      </c>
      <c r="B186" s="472">
        <v>7372526</v>
      </c>
      <c r="C186" s="472">
        <v>22396</v>
      </c>
      <c r="D186" s="472">
        <v>7350130</v>
      </c>
      <c r="E186" s="472">
        <v>545768</v>
      </c>
      <c r="F186" s="472">
        <v>539214</v>
      </c>
      <c r="G186" s="472">
        <v>539214</v>
      </c>
      <c r="H186" s="472" t="s">
        <v>513</v>
      </c>
      <c r="I186" s="472" t="s">
        <v>513</v>
      </c>
      <c r="J186" s="472" t="s">
        <v>513</v>
      </c>
      <c r="K186" s="472">
        <v>6400</v>
      </c>
      <c r="L186" s="472">
        <v>6400</v>
      </c>
      <c r="M186" s="472">
        <v>154</v>
      </c>
      <c r="N186" s="472">
        <v>154</v>
      </c>
      <c r="O186" s="472">
        <v>9230666</v>
      </c>
      <c r="P186" s="472">
        <v>2466523</v>
      </c>
      <c r="Q186" s="472">
        <v>185602</v>
      </c>
      <c r="R186" s="472">
        <v>15490</v>
      </c>
      <c r="S186" s="472">
        <v>71477</v>
      </c>
      <c r="T186" s="472">
        <v>1008656</v>
      </c>
      <c r="U186" s="472">
        <v>25000</v>
      </c>
      <c r="V186" s="472">
        <v>688038</v>
      </c>
      <c r="W186" s="477" t="s">
        <v>492</v>
      </c>
    </row>
    <row r="187" spans="1:23" s="472" customFormat="1" ht="9.75" customHeight="1" x14ac:dyDescent="0.2">
      <c r="A187" s="859" t="s">
        <v>1218</v>
      </c>
      <c r="B187" s="472">
        <v>7267546</v>
      </c>
      <c r="C187" s="472">
        <v>1090</v>
      </c>
      <c r="D187" s="472">
        <v>7266456</v>
      </c>
      <c r="E187" s="472">
        <v>598845</v>
      </c>
      <c r="F187" s="472">
        <v>598731</v>
      </c>
      <c r="G187" s="472">
        <v>598731</v>
      </c>
      <c r="H187" s="472" t="s">
        <v>513</v>
      </c>
      <c r="I187" s="472" t="s">
        <v>513</v>
      </c>
      <c r="J187" s="472" t="s">
        <v>513</v>
      </c>
      <c r="K187" s="472" t="s">
        <v>513</v>
      </c>
      <c r="L187" s="472" t="s">
        <v>513</v>
      </c>
      <c r="M187" s="472">
        <v>114</v>
      </c>
      <c r="N187" s="472">
        <v>114</v>
      </c>
      <c r="O187" s="472">
        <v>7538463</v>
      </c>
      <c r="P187" s="472">
        <v>2055882</v>
      </c>
      <c r="Q187" s="472">
        <v>489464</v>
      </c>
      <c r="R187" s="472">
        <v>144405</v>
      </c>
      <c r="S187" s="472">
        <v>443043</v>
      </c>
      <c r="T187" s="472">
        <v>301646</v>
      </c>
      <c r="U187" s="472" t="s">
        <v>513</v>
      </c>
      <c r="V187" s="472">
        <v>294382</v>
      </c>
      <c r="W187" s="477" t="s">
        <v>518</v>
      </c>
    </row>
    <row r="188" spans="1:23" s="472" customFormat="1" ht="9.75" customHeight="1" x14ac:dyDescent="0.2">
      <c r="A188" s="859" t="s">
        <v>582</v>
      </c>
      <c r="B188" s="472">
        <v>7845409</v>
      </c>
      <c r="C188" s="472">
        <v>12000</v>
      </c>
      <c r="D188" s="472">
        <v>7833409</v>
      </c>
      <c r="E188" s="472">
        <v>955739</v>
      </c>
      <c r="F188" s="472">
        <v>932524</v>
      </c>
      <c r="G188" s="472">
        <v>932524</v>
      </c>
      <c r="H188" s="472" t="s">
        <v>513</v>
      </c>
      <c r="I188" s="472">
        <v>23097</v>
      </c>
      <c r="J188" s="472">
        <v>23097</v>
      </c>
      <c r="K188" s="472" t="s">
        <v>513</v>
      </c>
      <c r="L188" s="472" t="s">
        <v>513</v>
      </c>
      <c r="M188" s="472">
        <v>118</v>
      </c>
      <c r="N188" s="472">
        <v>118</v>
      </c>
      <c r="O188" s="472">
        <v>9901113</v>
      </c>
      <c r="P188" s="472">
        <v>2472706</v>
      </c>
      <c r="Q188" s="472">
        <v>507817</v>
      </c>
      <c r="R188" s="472">
        <v>365579</v>
      </c>
      <c r="S188" s="472">
        <v>638684</v>
      </c>
      <c r="T188" s="472">
        <v>341653</v>
      </c>
      <c r="U188" s="472">
        <v>80107</v>
      </c>
      <c r="V188" s="472">
        <v>198304</v>
      </c>
      <c r="W188" s="477" t="s">
        <v>583</v>
      </c>
    </row>
    <row r="189" spans="1:23" s="472" customFormat="1" ht="9.75" customHeight="1" x14ac:dyDescent="0.2">
      <c r="A189" s="859" t="s">
        <v>1259</v>
      </c>
      <c r="B189" s="472">
        <v>3483001</v>
      </c>
      <c r="C189" s="472" t="s">
        <v>513</v>
      </c>
      <c r="D189" s="472">
        <v>3483001</v>
      </c>
      <c r="E189" s="472">
        <v>1313743</v>
      </c>
      <c r="F189" s="472">
        <v>1212529</v>
      </c>
      <c r="G189" s="472">
        <v>1167129</v>
      </c>
      <c r="H189" s="472">
        <v>45400</v>
      </c>
      <c r="I189" s="472">
        <v>101086</v>
      </c>
      <c r="J189" s="472">
        <v>101086</v>
      </c>
      <c r="K189" s="472" t="s">
        <v>513</v>
      </c>
      <c r="L189" s="472" t="s">
        <v>513</v>
      </c>
      <c r="M189" s="472">
        <v>128</v>
      </c>
      <c r="N189" s="472">
        <v>128</v>
      </c>
      <c r="O189" s="472">
        <v>3962210</v>
      </c>
      <c r="P189" s="472">
        <v>1543658</v>
      </c>
      <c r="Q189" s="472">
        <v>801737</v>
      </c>
      <c r="R189" s="472">
        <v>76201</v>
      </c>
      <c r="S189" s="472">
        <v>50000</v>
      </c>
      <c r="T189" s="472">
        <v>127841</v>
      </c>
      <c r="U189" s="472">
        <v>43901</v>
      </c>
      <c r="V189" s="472">
        <v>85370</v>
      </c>
      <c r="W189" s="477" t="s">
        <v>814</v>
      </c>
    </row>
    <row r="190" spans="1:23" s="472" customFormat="1" ht="6.75" customHeight="1" x14ac:dyDescent="0.2">
      <c r="A190" s="859"/>
      <c r="W190" s="477"/>
    </row>
    <row r="191" spans="1:23" s="472" customFormat="1" ht="9.75" customHeight="1" x14ac:dyDescent="0.2">
      <c r="A191" s="859" t="s">
        <v>1219</v>
      </c>
      <c r="B191" s="472">
        <v>7487251</v>
      </c>
      <c r="C191" s="472">
        <v>7632</v>
      </c>
      <c r="D191" s="472">
        <v>7479619</v>
      </c>
      <c r="E191" s="472">
        <v>996240</v>
      </c>
      <c r="F191" s="472">
        <v>973025</v>
      </c>
      <c r="G191" s="472">
        <v>927625</v>
      </c>
      <c r="H191" s="472">
        <v>45400</v>
      </c>
      <c r="I191" s="472">
        <v>23097</v>
      </c>
      <c r="J191" s="472">
        <v>23097</v>
      </c>
      <c r="K191" s="472" t="s">
        <v>513</v>
      </c>
      <c r="L191" s="472" t="s">
        <v>513</v>
      </c>
      <c r="M191" s="472">
        <v>118</v>
      </c>
      <c r="N191" s="472">
        <v>118</v>
      </c>
      <c r="O191" s="472">
        <v>9067853</v>
      </c>
      <c r="P191" s="472">
        <v>2411570</v>
      </c>
      <c r="Q191" s="472">
        <v>501858</v>
      </c>
      <c r="R191" s="472">
        <v>276998</v>
      </c>
      <c r="S191" s="472">
        <v>430501</v>
      </c>
      <c r="T191" s="472">
        <v>366521</v>
      </c>
      <c r="U191" s="472">
        <v>124008</v>
      </c>
      <c r="V191" s="472">
        <v>243704</v>
      </c>
      <c r="W191" s="477" t="s">
        <v>584</v>
      </c>
    </row>
    <row r="192" spans="1:23" s="472" customFormat="1" ht="9.75" customHeight="1" x14ac:dyDescent="0.2">
      <c r="A192" s="859" t="s">
        <v>813</v>
      </c>
      <c r="B192" s="472">
        <v>2825621</v>
      </c>
      <c r="C192" s="472" t="s">
        <v>513</v>
      </c>
      <c r="D192" s="472">
        <v>2825621</v>
      </c>
      <c r="E192" s="472">
        <v>1299995</v>
      </c>
      <c r="F192" s="472">
        <v>1198757</v>
      </c>
      <c r="G192" s="472">
        <v>1198757</v>
      </c>
      <c r="H192" s="472" t="s">
        <v>513</v>
      </c>
      <c r="I192" s="472">
        <v>101086</v>
      </c>
      <c r="J192" s="472">
        <v>101086</v>
      </c>
      <c r="K192" s="472" t="s">
        <v>513</v>
      </c>
      <c r="L192" s="472" t="s">
        <v>513</v>
      </c>
      <c r="M192" s="472">
        <v>152</v>
      </c>
      <c r="N192" s="472">
        <v>152</v>
      </c>
      <c r="O192" s="472">
        <v>2899710</v>
      </c>
      <c r="P192" s="472">
        <v>1351549</v>
      </c>
      <c r="Q192" s="472">
        <v>1011349</v>
      </c>
      <c r="R192" s="472">
        <v>94883</v>
      </c>
      <c r="S192" s="472" t="s">
        <v>513</v>
      </c>
      <c r="T192" s="472">
        <v>77801</v>
      </c>
      <c r="U192" s="472" t="s">
        <v>513</v>
      </c>
      <c r="V192" s="472">
        <v>90046</v>
      </c>
      <c r="W192" s="477" t="s">
        <v>816</v>
      </c>
    </row>
    <row r="193" spans="1:23" s="472" customFormat="1" ht="6.75" customHeight="1" x14ac:dyDescent="0.2">
      <c r="A193" s="859"/>
      <c r="W193" s="477"/>
    </row>
    <row r="194" spans="1:23" s="472" customFormat="1" ht="9.75" customHeight="1" x14ac:dyDescent="0.2">
      <c r="A194" s="859" t="s">
        <v>817</v>
      </c>
      <c r="B194" s="472">
        <v>1527692</v>
      </c>
      <c r="C194" s="472" t="s">
        <v>513</v>
      </c>
      <c r="D194" s="472">
        <v>1527692</v>
      </c>
      <c r="E194" s="472">
        <v>298218</v>
      </c>
      <c r="F194" s="472">
        <v>298168</v>
      </c>
      <c r="G194" s="472">
        <v>252768</v>
      </c>
      <c r="H194" s="472">
        <v>45400</v>
      </c>
      <c r="I194" s="472" t="s">
        <v>513</v>
      </c>
      <c r="J194" s="472" t="s">
        <v>513</v>
      </c>
      <c r="K194" s="472" t="s">
        <v>513</v>
      </c>
      <c r="L194" s="472" t="s">
        <v>513</v>
      </c>
      <c r="M194" s="472">
        <v>50</v>
      </c>
      <c r="N194" s="472">
        <v>50</v>
      </c>
      <c r="O194" s="472">
        <v>1996218</v>
      </c>
      <c r="P194" s="472">
        <v>600422</v>
      </c>
      <c r="Q194" s="472">
        <v>98742</v>
      </c>
      <c r="R194" s="472">
        <v>31201</v>
      </c>
      <c r="S194" s="472">
        <v>50000</v>
      </c>
      <c r="T194" s="472">
        <v>50040</v>
      </c>
      <c r="U194" s="472">
        <v>43901</v>
      </c>
      <c r="V194" s="472">
        <v>45400</v>
      </c>
      <c r="W194" s="477" t="s">
        <v>587</v>
      </c>
    </row>
    <row r="195" spans="1:23" s="472" customFormat="1" ht="9.75" customHeight="1" x14ac:dyDescent="0.2">
      <c r="A195" s="859" t="s">
        <v>1201</v>
      </c>
      <c r="B195" s="472">
        <v>491444</v>
      </c>
      <c r="C195" s="472" t="s">
        <v>513</v>
      </c>
      <c r="D195" s="472">
        <v>491444</v>
      </c>
      <c r="E195" s="472">
        <v>95003</v>
      </c>
      <c r="F195" s="472">
        <v>41641</v>
      </c>
      <c r="G195" s="472">
        <v>41641</v>
      </c>
      <c r="H195" s="472" t="s">
        <v>513</v>
      </c>
      <c r="I195" s="472">
        <v>53342</v>
      </c>
      <c r="J195" s="472">
        <v>53342</v>
      </c>
      <c r="K195" s="472" t="s">
        <v>513</v>
      </c>
      <c r="L195" s="472" t="s">
        <v>513</v>
      </c>
      <c r="M195" s="472">
        <v>20</v>
      </c>
      <c r="N195" s="472">
        <v>20</v>
      </c>
      <c r="O195" s="472">
        <v>830011</v>
      </c>
      <c r="P195" s="472">
        <v>367579</v>
      </c>
      <c r="Q195" s="472">
        <v>204808</v>
      </c>
      <c r="R195" s="472">
        <v>45000</v>
      </c>
      <c r="S195" s="472" t="s">
        <v>513</v>
      </c>
      <c r="T195" s="472">
        <v>77801</v>
      </c>
      <c r="U195" s="472" t="s">
        <v>513</v>
      </c>
      <c r="V195" s="472">
        <v>39970</v>
      </c>
      <c r="W195" s="477" t="s">
        <v>94</v>
      </c>
    </row>
    <row r="196" spans="1:23" s="472" customFormat="1" ht="9.75" customHeight="1" x14ac:dyDescent="0.2">
      <c r="A196" s="859" t="s">
        <v>818</v>
      </c>
      <c r="B196" s="472">
        <v>611009</v>
      </c>
      <c r="C196" s="472" t="s">
        <v>513</v>
      </c>
      <c r="D196" s="472">
        <v>611009</v>
      </c>
      <c r="E196" s="472">
        <v>286217</v>
      </c>
      <c r="F196" s="472">
        <v>238473</v>
      </c>
      <c r="G196" s="472">
        <v>238473</v>
      </c>
      <c r="H196" s="472" t="s">
        <v>513</v>
      </c>
      <c r="I196" s="472">
        <v>47744</v>
      </c>
      <c r="J196" s="472">
        <v>47744</v>
      </c>
      <c r="K196" s="472" t="s">
        <v>513</v>
      </c>
      <c r="L196" s="472" t="s">
        <v>513</v>
      </c>
      <c r="M196" s="472" t="s">
        <v>513</v>
      </c>
      <c r="N196" s="472" t="s">
        <v>513</v>
      </c>
      <c r="O196" s="472">
        <v>667862</v>
      </c>
      <c r="P196" s="472">
        <v>268764</v>
      </c>
      <c r="Q196" s="472">
        <v>228794</v>
      </c>
      <c r="R196" s="472" t="s">
        <v>513</v>
      </c>
      <c r="S196" s="472" t="s">
        <v>513</v>
      </c>
      <c r="T196" s="472" t="s">
        <v>513</v>
      </c>
      <c r="U196" s="472" t="s">
        <v>513</v>
      </c>
      <c r="V196" s="472" t="s">
        <v>513</v>
      </c>
      <c r="W196" s="477" t="s">
        <v>95</v>
      </c>
    </row>
    <row r="197" spans="1:23" s="472" customFormat="1" ht="9.75" customHeight="1" x14ac:dyDescent="0.2">
      <c r="A197" s="859" t="s">
        <v>586</v>
      </c>
      <c r="B197" s="472">
        <v>852856</v>
      </c>
      <c r="C197" s="472" t="s">
        <v>513</v>
      </c>
      <c r="D197" s="472">
        <v>852856</v>
      </c>
      <c r="E197" s="472">
        <v>634305</v>
      </c>
      <c r="F197" s="472">
        <v>634247</v>
      </c>
      <c r="G197" s="472">
        <v>634247</v>
      </c>
      <c r="H197" s="472" t="s">
        <v>513</v>
      </c>
      <c r="I197" s="472" t="s">
        <v>513</v>
      </c>
      <c r="J197" s="472" t="s">
        <v>513</v>
      </c>
      <c r="K197" s="472" t="s">
        <v>513</v>
      </c>
      <c r="L197" s="472" t="s">
        <v>513</v>
      </c>
      <c r="M197" s="472">
        <v>58</v>
      </c>
      <c r="N197" s="472">
        <v>58</v>
      </c>
      <c r="O197" s="472">
        <v>468119</v>
      </c>
      <c r="P197" s="472">
        <v>306893</v>
      </c>
      <c r="Q197" s="472">
        <v>269393</v>
      </c>
      <c r="R197" s="472" t="s">
        <v>513</v>
      </c>
      <c r="S197" s="472" t="s">
        <v>513</v>
      </c>
      <c r="T197" s="472" t="s">
        <v>513</v>
      </c>
      <c r="U197" s="472" t="s">
        <v>513</v>
      </c>
      <c r="V197" s="472" t="s">
        <v>513</v>
      </c>
      <c r="W197" s="477" t="s">
        <v>96</v>
      </c>
    </row>
    <row r="198" spans="1:23" s="472" customFormat="1" ht="9.75" customHeight="1" x14ac:dyDescent="0.2">
      <c r="A198" s="859" t="s">
        <v>1265</v>
      </c>
      <c r="B198" s="472">
        <v>870312</v>
      </c>
      <c r="C198" s="472" t="s">
        <v>513</v>
      </c>
      <c r="D198" s="472">
        <v>870312</v>
      </c>
      <c r="E198" s="472">
        <v>284470</v>
      </c>
      <c r="F198" s="472">
        <v>284396</v>
      </c>
      <c r="G198" s="472">
        <v>284396</v>
      </c>
      <c r="H198" s="472" t="s">
        <v>513</v>
      </c>
      <c r="I198" s="472" t="s">
        <v>513</v>
      </c>
      <c r="J198" s="472" t="s">
        <v>513</v>
      </c>
      <c r="K198" s="472" t="s">
        <v>513</v>
      </c>
      <c r="L198" s="472" t="s">
        <v>513</v>
      </c>
      <c r="M198" s="472">
        <v>74</v>
      </c>
      <c r="N198" s="472">
        <v>74</v>
      </c>
      <c r="O198" s="472">
        <v>933718</v>
      </c>
      <c r="P198" s="472">
        <v>408313</v>
      </c>
      <c r="Q198" s="472">
        <v>308354</v>
      </c>
      <c r="R198" s="472">
        <v>49883</v>
      </c>
      <c r="S198" s="472" t="s">
        <v>513</v>
      </c>
      <c r="T198" s="472" t="s">
        <v>513</v>
      </c>
      <c r="U198" s="472" t="s">
        <v>513</v>
      </c>
      <c r="V198" s="472">
        <v>50076</v>
      </c>
      <c r="W198" s="477" t="s">
        <v>820</v>
      </c>
    </row>
    <row r="199" spans="1:23" s="472" customFormat="1" ht="6.75" customHeight="1" x14ac:dyDescent="0.2">
      <c r="A199" s="859"/>
      <c r="W199" s="477"/>
    </row>
    <row r="200" spans="1:23" s="472" customFormat="1" ht="9.75" customHeight="1" x14ac:dyDescent="0.2">
      <c r="A200" s="859" t="s">
        <v>597</v>
      </c>
      <c r="B200" s="472">
        <v>645016</v>
      </c>
      <c r="C200" s="472" t="s">
        <v>513</v>
      </c>
      <c r="D200" s="472">
        <v>645016</v>
      </c>
      <c r="E200" s="472">
        <v>154968</v>
      </c>
      <c r="F200" s="472">
        <v>154954</v>
      </c>
      <c r="G200" s="472">
        <v>154954</v>
      </c>
      <c r="H200" s="472" t="s">
        <v>513</v>
      </c>
      <c r="I200" s="472" t="s">
        <v>513</v>
      </c>
      <c r="J200" s="472" t="s">
        <v>513</v>
      </c>
      <c r="K200" s="472" t="s">
        <v>513</v>
      </c>
      <c r="L200" s="472" t="s">
        <v>513</v>
      </c>
      <c r="M200" s="472">
        <v>14</v>
      </c>
      <c r="N200" s="472">
        <v>14</v>
      </c>
      <c r="O200" s="472">
        <v>653458</v>
      </c>
      <c r="P200" s="472">
        <v>276735</v>
      </c>
      <c r="Q200" s="472" t="s">
        <v>513</v>
      </c>
      <c r="R200" s="472" t="s">
        <v>513</v>
      </c>
      <c r="S200" s="472">
        <v>50000</v>
      </c>
      <c r="T200" s="472">
        <v>50040</v>
      </c>
      <c r="U200" s="472" t="s">
        <v>513</v>
      </c>
      <c r="V200" s="472">
        <v>45400</v>
      </c>
      <c r="W200" s="477" t="s">
        <v>598</v>
      </c>
    </row>
    <row r="201" spans="1:23" s="472" customFormat="1" ht="9.75" customHeight="1" x14ac:dyDescent="0.2">
      <c r="A201" s="859" t="s">
        <v>588</v>
      </c>
      <c r="B201" s="472">
        <v>506774</v>
      </c>
      <c r="C201" s="472" t="s">
        <v>513</v>
      </c>
      <c r="D201" s="472">
        <v>506774</v>
      </c>
      <c r="E201" s="472">
        <v>48436</v>
      </c>
      <c r="F201" s="472">
        <v>48414</v>
      </c>
      <c r="G201" s="472">
        <v>48414</v>
      </c>
      <c r="H201" s="472" t="s">
        <v>513</v>
      </c>
      <c r="I201" s="472" t="s">
        <v>513</v>
      </c>
      <c r="J201" s="472" t="s">
        <v>513</v>
      </c>
      <c r="K201" s="472" t="s">
        <v>513</v>
      </c>
      <c r="L201" s="472" t="s">
        <v>513</v>
      </c>
      <c r="M201" s="472">
        <v>22</v>
      </c>
      <c r="N201" s="472">
        <v>22</v>
      </c>
      <c r="O201" s="472">
        <v>757843</v>
      </c>
      <c r="P201" s="472">
        <v>235505</v>
      </c>
      <c r="Q201" s="472">
        <v>27260</v>
      </c>
      <c r="R201" s="472">
        <v>31201</v>
      </c>
      <c r="S201" s="472" t="s">
        <v>513</v>
      </c>
      <c r="T201" s="472" t="s">
        <v>513</v>
      </c>
      <c r="U201" s="472">
        <v>27201</v>
      </c>
      <c r="V201" s="472" t="s">
        <v>513</v>
      </c>
      <c r="W201" s="477" t="s">
        <v>82</v>
      </c>
    </row>
    <row r="202" spans="1:23" s="472" customFormat="1" ht="9.75" customHeight="1" x14ac:dyDescent="0.2">
      <c r="A202" s="859" t="s">
        <v>1214</v>
      </c>
      <c r="B202" s="472">
        <v>375902</v>
      </c>
      <c r="C202" s="472" t="s">
        <v>513</v>
      </c>
      <c r="D202" s="472">
        <v>375902</v>
      </c>
      <c r="E202" s="472">
        <v>94814</v>
      </c>
      <c r="F202" s="472">
        <v>94800</v>
      </c>
      <c r="G202" s="472">
        <v>49400</v>
      </c>
      <c r="H202" s="472">
        <v>45400</v>
      </c>
      <c r="I202" s="472" t="s">
        <v>513</v>
      </c>
      <c r="J202" s="472" t="s">
        <v>513</v>
      </c>
      <c r="K202" s="472" t="s">
        <v>513</v>
      </c>
      <c r="L202" s="472" t="s">
        <v>513</v>
      </c>
      <c r="M202" s="472">
        <v>14</v>
      </c>
      <c r="N202" s="472">
        <v>14</v>
      </c>
      <c r="O202" s="472">
        <v>584917</v>
      </c>
      <c r="P202" s="472">
        <v>88182</v>
      </c>
      <c r="Q202" s="472">
        <v>71482</v>
      </c>
      <c r="R202" s="472" t="s">
        <v>513</v>
      </c>
      <c r="S202" s="472" t="s">
        <v>513</v>
      </c>
      <c r="T202" s="472" t="s">
        <v>513</v>
      </c>
      <c r="U202" s="472">
        <v>16700</v>
      </c>
      <c r="V202" s="472" t="s">
        <v>513</v>
      </c>
      <c r="W202" s="477" t="s">
        <v>83</v>
      </c>
    </row>
    <row r="203" spans="1:23" s="472" customFormat="1" ht="9.75" customHeight="1" x14ac:dyDescent="0.2">
      <c r="A203" s="859" t="s">
        <v>1242</v>
      </c>
      <c r="B203" s="472">
        <v>134015</v>
      </c>
      <c r="C203" s="472" t="s">
        <v>513</v>
      </c>
      <c r="D203" s="472">
        <v>134015</v>
      </c>
      <c r="E203" s="472">
        <v>30216</v>
      </c>
      <c r="F203" s="472" t="s">
        <v>513</v>
      </c>
      <c r="G203" s="472" t="s">
        <v>513</v>
      </c>
      <c r="H203" s="472" t="s">
        <v>513</v>
      </c>
      <c r="I203" s="472">
        <v>30200</v>
      </c>
      <c r="J203" s="472">
        <v>30200</v>
      </c>
      <c r="K203" s="472" t="s">
        <v>513</v>
      </c>
      <c r="L203" s="472" t="s">
        <v>513</v>
      </c>
      <c r="M203" s="472">
        <v>16</v>
      </c>
      <c r="N203" s="472">
        <v>16</v>
      </c>
      <c r="O203" s="472">
        <v>381567</v>
      </c>
      <c r="P203" s="472">
        <v>152560</v>
      </c>
      <c r="Q203" s="472">
        <v>58359</v>
      </c>
      <c r="R203" s="472">
        <v>45000</v>
      </c>
      <c r="S203" s="472" t="s">
        <v>513</v>
      </c>
      <c r="T203" s="472">
        <v>49201</v>
      </c>
      <c r="U203" s="472" t="s">
        <v>513</v>
      </c>
      <c r="V203" s="472" t="s">
        <v>513</v>
      </c>
      <c r="W203" s="477" t="s">
        <v>84</v>
      </c>
    </row>
    <row r="204" spans="1:23" s="472" customFormat="1" ht="9.75" customHeight="1" x14ac:dyDescent="0.2">
      <c r="A204" s="859" t="s">
        <v>1243</v>
      </c>
      <c r="B204" s="472">
        <v>176648</v>
      </c>
      <c r="C204" s="472" t="s">
        <v>513</v>
      </c>
      <c r="D204" s="472">
        <v>176648</v>
      </c>
      <c r="E204" s="472">
        <v>64783</v>
      </c>
      <c r="F204" s="472">
        <v>41641</v>
      </c>
      <c r="G204" s="472">
        <v>41641</v>
      </c>
      <c r="H204" s="472" t="s">
        <v>513</v>
      </c>
      <c r="I204" s="472">
        <v>23142</v>
      </c>
      <c r="J204" s="472">
        <v>23142</v>
      </c>
      <c r="K204" s="472" t="s">
        <v>513</v>
      </c>
      <c r="L204" s="472" t="s">
        <v>513</v>
      </c>
      <c r="M204" s="472" t="s">
        <v>513</v>
      </c>
      <c r="N204" s="472" t="s">
        <v>513</v>
      </c>
      <c r="O204" s="472">
        <v>321403</v>
      </c>
      <c r="P204" s="472">
        <v>136897</v>
      </c>
      <c r="Q204" s="472">
        <v>136897</v>
      </c>
      <c r="R204" s="472" t="s">
        <v>513</v>
      </c>
      <c r="S204" s="472" t="s">
        <v>513</v>
      </c>
      <c r="T204" s="472" t="s">
        <v>513</v>
      </c>
      <c r="U204" s="472" t="s">
        <v>513</v>
      </c>
      <c r="V204" s="472" t="s">
        <v>513</v>
      </c>
      <c r="W204" s="477" t="s">
        <v>97</v>
      </c>
    </row>
    <row r="205" spans="1:23" s="472" customFormat="1" ht="9.75" customHeight="1" x14ac:dyDescent="0.2">
      <c r="A205" s="859" t="s">
        <v>1228</v>
      </c>
      <c r="B205" s="472">
        <v>180781</v>
      </c>
      <c r="C205" s="472" t="s">
        <v>513</v>
      </c>
      <c r="D205" s="472">
        <v>180781</v>
      </c>
      <c r="E205" s="472">
        <v>4</v>
      </c>
      <c r="F205" s="472" t="s">
        <v>513</v>
      </c>
      <c r="G205" s="472" t="s">
        <v>513</v>
      </c>
      <c r="H205" s="472" t="s">
        <v>513</v>
      </c>
      <c r="I205" s="472" t="s">
        <v>513</v>
      </c>
      <c r="J205" s="472" t="s">
        <v>513</v>
      </c>
      <c r="K205" s="472" t="s">
        <v>513</v>
      </c>
      <c r="L205" s="472" t="s">
        <v>513</v>
      </c>
      <c r="M205" s="472">
        <v>4</v>
      </c>
      <c r="N205" s="472">
        <v>4</v>
      </c>
      <c r="O205" s="472">
        <v>127041</v>
      </c>
      <c r="P205" s="472">
        <v>78122</v>
      </c>
      <c r="Q205" s="472">
        <v>9552</v>
      </c>
      <c r="R205" s="472" t="s">
        <v>513</v>
      </c>
      <c r="S205" s="472" t="s">
        <v>513</v>
      </c>
      <c r="T205" s="472">
        <v>28600</v>
      </c>
      <c r="U205" s="472" t="s">
        <v>513</v>
      </c>
      <c r="V205" s="472">
        <v>39970</v>
      </c>
      <c r="W205" s="477" t="s">
        <v>98</v>
      </c>
    </row>
    <row r="206" spans="1:23" s="472" customFormat="1" ht="9.75" customHeight="1" x14ac:dyDescent="0.2">
      <c r="A206" s="859" t="s">
        <v>1266</v>
      </c>
      <c r="B206" s="472">
        <v>189178</v>
      </c>
      <c r="C206" s="472" t="s">
        <v>513</v>
      </c>
      <c r="D206" s="472">
        <v>189178</v>
      </c>
      <c r="E206" s="472">
        <v>147404</v>
      </c>
      <c r="F206" s="472">
        <v>99660</v>
      </c>
      <c r="G206" s="472">
        <v>99660</v>
      </c>
      <c r="H206" s="472" t="s">
        <v>513</v>
      </c>
      <c r="I206" s="472">
        <v>47744</v>
      </c>
      <c r="J206" s="472">
        <v>47744</v>
      </c>
      <c r="K206" s="472" t="s">
        <v>513</v>
      </c>
      <c r="L206" s="472" t="s">
        <v>513</v>
      </c>
      <c r="M206" s="472" t="s">
        <v>513</v>
      </c>
      <c r="N206" s="472" t="s">
        <v>513</v>
      </c>
      <c r="O206" s="472">
        <v>179901</v>
      </c>
      <c r="P206" s="472">
        <v>55401</v>
      </c>
      <c r="Q206" s="472">
        <v>55401</v>
      </c>
      <c r="R206" s="472" t="s">
        <v>513</v>
      </c>
      <c r="S206" s="472" t="s">
        <v>513</v>
      </c>
      <c r="T206" s="472" t="s">
        <v>513</v>
      </c>
      <c r="U206" s="472" t="s">
        <v>513</v>
      </c>
      <c r="V206" s="472" t="s">
        <v>513</v>
      </c>
      <c r="W206" s="477" t="s">
        <v>99</v>
      </c>
    </row>
    <row r="207" spans="1:23" s="472" customFormat="1" ht="9.75" customHeight="1" x14ac:dyDescent="0.2">
      <c r="A207" s="859" t="s">
        <v>1208</v>
      </c>
      <c r="B207" s="472">
        <v>206268</v>
      </c>
      <c r="C207" s="472" t="s">
        <v>513</v>
      </c>
      <c r="D207" s="472">
        <v>206268</v>
      </c>
      <c r="E207" s="472">
        <v>62833</v>
      </c>
      <c r="F207" s="472">
        <v>62833</v>
      </c>
      <c r="G207" s="472">
        <v>62833</v>
      </c>
      <c r="H207" s="472" t="s">
        <v>513</v>
      </c>
      <c r="I207" s="472" t="s">
        <v>513</v>
      </c>
      <c r="J207" s="472" t="s">
        <v>513</v>
      </c>
      <c r="K207" s="472" t="s">
        <v>513</v>
      </c>
      <c r="L207" s="472" t="s">
        <v>513</v>
      </c>
      <c r="M207" s="472" t="s">
        <v>513</v>
      </c>
      <c r="N207" s="472" t="s">
        <v>513</v>
      </c>
      <c r="O207" s="472">
        <v>130600</v>
      </c>
      <c r="P207" s="472">
        <v>15521</v>
      </c>
      <c r="Q207" s="472">
        <v>15521</v>
      </c>
      <c r="R207" s="472" t="s">
        <v>513</v>
      </c>
      <c r="S207" s="472" t="s">
        <v>513</v>
      </c>
      <c r="T207" s="472" t="s">
        <v>513</v>
      </c>
      <c r="U207" s="472" t="s">
        <v>513</v>
      </c>
      <c r="V207" s="472" t="s">
        <v>513</v>
      </c>
      <c r="W207" s="477" t="s">
        <v>100</v>
      </c>
    </row>
    <row r="208" spans="1:23" s="472" customFormat="1" ht="9.75" customHeight="1" x14ac:dyDescent="0.2">
      <c r="A208" s="859" t="s">
        <v>1245</v>
      </c>
      <c r="B208" s="472">
        <v>215563</v>
      </c>
      <c r="C208" s="472" t="s">
        <v>513</v>
      </c>
      <c r="D208" s="472">
        <v>215563</v>
      </c>
      <c r="E208" s="472">
        <v>75980</v>
      </c>
      <c r="F208" s="472">
        <v>75980</v>
      </c>
      <c r="G208" s="472">
        <v>75980</v>
      </c>
      <c r="H208" s="472" t="s">
        <v>513</v>
      </c>
      <c r="I208" s="472" t="s">
        <v>513</v>
      </c>
      <c r="J208" s="472" t="s">
        <v>513</v>
      </c>
      <c r="K208" s="472" t="s">
        <v>513</v>
      </c>
      <c r="L208" s="472" t="s">
        <v>513</v>
      </c>
      <c r="M208" s="472" t="s">
        <v>513</v>
      </c>
      <c r="N208" s="472" t="s">
        <v>513</v>
      </c>
      <c r="O208" s="472">
        <v>357361</v>
      </c>
      <c r="P208" s="472">
        <v>197842</v>
      </c>
      <c r="Q208" s="472">
        <v>157872</v>
      </c>
      <c r="R208" s="472" t="s">
        <v>513</v>
      </c>
      <c r="S208" s="472" t="s">
        <v>513</v>
      </c>
      <c r="T208" s="472" t="s">
        <v>513</v>
      </c>
      <c r="U208" s="472" t="s">
        <v>513</v>
      </c>
      <c r="V208" s="472" t="s">
        <v>513</v>
      </c>
      <c r="W208" s="477" t="s">
        <v>101</v>
      </c>
    </row>
    <row r="209" spans="1:23" s="472" customFormat="1" ht="9.75" customHeight="1" x14ac:dyDescent="0.2">
      <c r="A209" s="859" t="s">
        <v>1267</v>
      </c>
      <c r="B209" s="472">
        <v>234252</v>
      </c>
      <c r="C209" s="472" t="s">
        <v>513</v>
      </c>
      <c r="D209" s="472">
        <v>234252</v>
      </c>
      <c r="E209" s="472">
        <v>182349</v>
      </c>
      <c r="F209" s="472">
        <v>182337</v>
      </c>
      <c r="G209" s="472">
        <v>182337</v>
      </c>
      <c r="H209" s="472" t="s">
        <v>513</v>
      </c>
      <c r="I209" s="472" t="s">
        <v>513</v>
      </c>
      <c r="J209" s="472" t="s">
        <v>513</v>
      </c>
      <c r="K209" s="472" t="s">
        <v>513</v>
      </c>
      <c r="L209" s="472" t="s">
        <v>513</v>
      </c>
      <c r="M209" s="472">
        <v>12</v>
      </c>
      <c r="N209" s="472">
        <v>12</v>
      </c>
      <c r="O209" s="472">
        <v>73975</v>
      </c>
      <c r="P209" s="472">
        <v>63310</v>
      </c>
      <c r="Q209" s="472">
        <v>63310</v>
      </c>
      <c r="R209" s="472" t="s">
        <v>513</v>
      </c>
      <c r="S209" s="472" t="s">
        <v>513</v>
      </c>
      <c r="T209" s="472" t="s">
        <v>513</v>
      </c>
      <c r="U209" s="472" t="s">
        <v>513</v>
      </c>
      <c r="V209" s="472" t="s">
        <v>513</v>
      </c>
      <c r="W209" s="477" t="s">
        <v>85</v>
      </c>
    </row>
    <row r="210" spans="1:23" s="472" customFormat="1" ht="9.75" customHeight="1" x14ac:dyDescent="0.2">
      <c r="A210" s="859" t="s">
        <v>1268</v>
      </c>
      <c r="B210" s="472">
        <v>285632</v>
      </c>
      <c r="C210" s="472" t="s">
        <v>513</v>
      </c>
      <c r="D210" s="472">
        <v>285632</v>
      </c>
      <c r="E210" s="472">
        <v>172184</v>
      </c>
      <c r="F210" s="472">
        <v>172166</v>
      </c>
      <c r="G210" s="472">
        <v>172166</v>
      </c>
      <c r="H210" s="472" t="s">
        <v>513</v>
      </c>
      <c r="I210" s="472" t="s">
        <v>513</v>
      </c>
      <c r="J210" s="472" t="s">
        <v>513</v>
      </c>
      <c r="K210" s="472" t="s">
        <v>513</v>
      </c>
      <c r="L210" s="472" t="s">
        <v>513</v>
      </c>
      <c r="M210" s="472">
        <v>18</v>
      </c>
      <c r="N210" s="472">
        <v>18</v>
      </c>
      <c r="O210" s="472">
        <v>62256</v>
      </c>
      <c r="P210" s="472">
        <v>39731</v>
      </c>
      <c r="Q210" s="472">
        <v>39731</v>
      </c>
      <c r="R210" s="472" t="s">
        <v>513</v>
      </c>
      <c r="S210" s="472" t="s">
        <v>513</v>
      </c>
      <c r="T210" s="472" t="s">
        <v>513</v>
      </c>
      <c r="U210" s="472" t="s">
        <v>513</v>
      </c>
      <c r="V210" s="472" t="s">
        <v>513</v>
      </c>
      <c r="W210" s="477" t="s">
        <v>86</v>
      </c>
    </row>
    <row r="211" spans="1:23" s="472" customFormat="1" ht="9.75" customHeight="1" x14ac:dyDescent="0.2">
      <c r="A211" s="859" t="s">
        <v>1269</v>
      </c>
      <c r="B211" s="472">
        <v>332972</v>
      </c>
      <c r="C211" s="472" t="s">
        <v>513</v>
      </c>
      <c r="D211" s="472">
        <v>332972</v>
      </c>
      <c r="E211" s="472">
        <v>279772</v>
      </c>
      <c r="F211" s="472">
        <v>279744</v>
      </c>
      <c r="G211" s="472">
        <v>279744</v>
      </c>
      <c r="H211" s="472" t="s">
        <v>513</v>
      </c>
      <c r="I211" s="472" t="s">
        <v>513</v>
      </c>
      <c r="J211" s="472" t="s">
        <v>513</v>
      </c>
      <c r="K211" s="472" t="s">
        <v>513</v>
      </c>
      <c r="L211" s="472" t="s">
        <v>513</v>
      </c>
      <c r="M211" s="472">
        <v>28</v>
      </c>
      <c r="N211" s="472">
        <v>28</v>
      </c>
      <c r="O211" s="472">
        <v>331888</v>
      </c>
      <c r="P211" s="472">
        <v>203852</v>
      </c>
      <c r="Q211" s="472">
        <v>166352</v>
      </c>
      <c r="R211" s="472" t="s">
        <v>513</v>
      </c>
      <c r="S211" s="472" t="s">
        <v>513</v>
      </c>
      <c r="T211" s="472" t="s">
        <v>513</v>
      </c>
      <c r="U211" s="472" t="s">
        <v>513</v>
      </c>
      <c r="V211" s="472" t="s">
        <v>513</v>
      </c>
      <c r="W211" s="477" t="s">
        <v>87</v>
      </c>
    </row>
    <row r="212" spans="1:23" s="472" customFormat="1" ht="9.75" customHeight="1" x14ac:dyDescent="0.2">
      <c r="A212" s="859" t="s">
        <v>1270</v>
      </c>
      <c r="B212" s="472">
        <v>292254</v>
      </c>
      <c r="C212" s="472" t="s">
        <v>513</v>
      </c>
      <c r="D212" s="472">
        <v>292254</v>
      </c>
      <c r="E212" s="472">
        <v>159991</v>
      </c>
      <c r="F212" s="472">
        <v>159957</v>
      </c>
      <c r="G212" s="472">
        <v>159957</v>
      </c>
      <c r="H212" s="472" t="s">
        <v>513</v>
      </c>
      <c r="I212" s="472" t="s">
        <v>513</v>
      </c>
      <c r="J212" s="472" t="s">
        <v>513</v>
      </c>
      <c r="K212" s="472" t="s">
        <v>513</v>
      </c>
      <c r="L212" s="472" t="s">
        <v>513</v>
      </c>
      <c r="M212" s="472">
        <v>34</v>
      </c>
      <c r="N212" s="472">
        <v>34</v>
      </c>
      <c r="O212" s="472">
        <v>372233</v>
      </c>
      <c r="P212" s="472">
        <v>123923</v>
      </c>
      <c r="Q212" s="472">
        <v>98900</v>
      </c>
      <c r="R212" s="472">
        <v>25023</v>
      </c>
      <c r="S212" s="472" t="s">
        <v>513</v>
      </c>
      <c r="T212" s="472" t="s">
        <v>513</v>
      </c>
      <c r="U212" s="472" t="s">
        <v>513</v>
      </c>
      <c r="V212" s="472" t="s">
        <v>513</v>
      </c>
      <c r="W212" s="477" t="s">
        <v>823</v>
      </c>
    </row>
    <row r="213" spans="1:23" s="472" customFormat="1" ht="9.75" customHeight="1" x14ac:dyDescent="0.2">
      <c r="A213" s="859" t="s">
        <v>1271</v>
      </c>
      <c r="B213" s="472">
        <v>266005</v>
      </c>
      <c r="C213" s="472" t="s">
        <v>513</v>
      </c>
      <c r="D213" s="472">
        <v>266005</v>
      </c>
      <c r="E213" s="472">
        <v>74990</v>
      </c>
      <c r="F213" s="472">
        <v>74980</v>
      </c>
      <c r="G213" s="472">
        <v>74980</v>
      </c>
      <c r="H213" s="472" t="s">
        <v>513</v>
      </c>
      <c r="I213" s="472" t="s">
        <v>513</v>
      </c>
      <c r="J213" s="472" t="s">
        <v>513</v>
      </c>
      <c r="K213" s="472" t="s">
        <v>513</v>
      </c>
      <c r="L213" s="472" t="s">
        <v>513</v>
      </c>
      <c r="M213" s="472">
        <v>10</v>
      </c>
      <c r="N213" s="472">
        <v>10</v>
      </c>
      <c r="O213" s="472">
        <v>150938</v>
      </c>
      <c r="P213" s="472">
        <v>136576</v>
      </c>
      <c r="Q213" s="472">
        <v>61640</v>
      </c>
      <c r="R213" s="472">
        <v>24860</v>
      </c>
      <c r="S213" s="472" t="s">
        <v>513</v>
      </c>
      <c r="T213" s="472" t="s">
        <v>513</v>
      </c>
      <c r="U213" s="472" t="s">
        <v>513</v>
      </c>
      <c r="V213" s="472">
        <v>50076</v>
      </c>
      <c r="W213" s="477" t="s">
        <v>82</v>
      </c>
    </row>
    <row r="214" spans="1:23" s="472" customFormat="1" ht="9.75" customHeight="1" x14ac:dyDescent="0.2">
      <c r="A214" s="860" t="s">
        <v>1272</v>
      </c>
      <c r="B214" s="476">
        <v>312053</v>
      </c>
      <c r="C214" s="475" t="s">
        <v>513</v>
      </c>
      <c r="D214" s="475">
        <v>312053</v>
      </c>
      <c r="E214" s="475">
        <v>49489</v>
      </c>
      <c r="F214" s="475">
        <v>49459</v>
      </c>
      <c r="G214" s="475">
        <v>49459</v>
      </c>
      <c r="H214" s="475" t="s">
        <v>513</v>
      </c>
      <c r="I214" s="475" t="s">
        <v>513</v>
      </c>
      <c r="J214" s="475" t="s">
        <v>513</v>
      </c>
      <c r="K214" s="475" t="s">
        <v>513</v>
      </c>
      <c r="L214" s="475" t="s">
        <v>513</v>
      </c>
      <c r="M214" s="475">
        <v>30</v>
      </c>
      <c r="N214" s="475">
        <v>30</v>
      </c>
      <c r="O214" s="475">
        <v>410547</v>
      </c>
      <c r="P214" s="475">
        <v>147814</v>
      </c>
      <c r="Q214" s="475">
        <v>147814</v>
      </c>
      <c r="R214" s="475" t="s">
        <v>513</v>
      </c>
      <c r="S214" s="475" t="s">
        <v>513</v>
      </c>
      <c r="T214" s="475" t="s">
        <v>513</v>
      </c>
      <c r="U214" s="475" t="s">
        <v>513</v>
      </c>
      <c r="V214" s="475" t="s">
        <v>513</v>
      </c>
      <c r="W214" s="473" t="s">
        <v>83</v>
      </c>
    </row>
    <row r="215" spans="1:23" ht="12" customHeight="1" x14ac:dyDescent="0.25"/>
    <row r="216" spans="1:23" ht="12" customHeight="1" x14ac:dyDescent="0.25"/>
    <row r="217" spans="1:23" ht="12" customHeight="1" x14ac:dyDescent="0.2">
      <c r="K217" s="487" t="s">
        <v>102</v>
      </c>
      <c r="V217" s="490" t="s">
        <v>703</v>
      </c>
    </row>
    <row r="218" spans="1:23" s="483" customFormat="1" ht="21" customHeight="1" x14ac:dyDescent="0.25">
      <c r="A218" s="1084" t="s">
        <v>205</v>
      </c>
      <c r="B218" s="486" t="s">
        <v>404</v>
      </c>
      <c r="C218" s="485"/>
      <c r="D218" s="485"/>
      <c r="E218" s="485"/>
      <c r="F218" s="485"/>
      <c r="G218" s="485"/>
      <c r="H218" s="485"/>
      <c r="I218" s="485"/>
      <c r="J218" s="485"/>
      <c r="K218" s="485"/>
      <c r="L218" s="485"/>
      <c r="M218" s="485"/>
      <c r="N218" s="485"/>
      <c r="O218" s="485"/>
      <c r="P218" s="485"/>
      <c r="Q218" s="485"/>
      <c r="R218" s="485"/>
      <c r="S218" s="485"/>
      <c r="T218" s="485"/>
      <c r="U218" s="485"/>
      <c r="V218" s="485"/>
      <c r="W218" s="1087" t="s">
        <v>88</v>
      </c>
    </row>
    <row r="219" spans="1:23" s="483" customFormat="1" ht="21" customHeight="1" x14ac:dyDescent="0.25">
      <c r="A219" s="1085"/>
      <c r="B219" s="486" t="s">
        <v>309</v>
      </c>
      <c r="C219" s="485"/>
      <c r="D219" s="485"/>
      <c r="E219" s="878"/>
      <c r="F219" s="879" t="s">
        <v>308</v>
      </c>
      <c r="G219" s="878"/>
      <c r="H219" s="879" t="s">
        <v>307</v>
      </c>
      <c r="I219" s="485"/>
      <c r="J219" s="485"/>
      <c r="K219" s="485"/>
      <c r="L219" s="485"/>
      <c r="M219" s="878"/>
      <c r="N219" s="879" t="s">
        <v>306</v>
      </c>
      <c r="O219" s="485"/>
      <c r="P219" s="485"/>
      <c r="Q219" s="878"/>
      <c r="R219" s="879" t="s">
        <v>290</v>
      </c>
      <c r="S219" s="485"/>
      <c r="T219" s="878"/>
      <c r="U219" s="879" t="s">
        <v>289</v>
      </c>
      <c r="V219" s="485"/>
      <c r="W219" s="1088"/>
    </row>
    <row r="220" spans="1:23" s="483" customFormat="1" ht="52.5" customHeight="1" x14ac:dyDescent="0.25">
      <c r="A220" s="1086"/>
      <c r="B220" s="484" t="s">
        <v>303</v>
      </c>
      <c r="C220" s="484" t="s">
        <v>368</v>
      </c>
      <c r="D220" s="484" t="s">
        <v>301</v>
      </c>
      <c r="E220" s="484" t="s">
        <v>365</v>
      </c>
      <c r="F220" s="881" t="s">
        <v>111</v>
      </c>
      <c r="G220" s="489" t="s">
        <v>704</v>
      </c>
      <c r="H220" s="881" t="s">
        <v>113</v>
      </c>
      <c r="I220" s="484" t="s">
        <v>332</v>
      </c>
      <c r="J220" s="484" t="s">
        <v>293</v>
      </c>
      <c r="K220" s="484" t="s">
        <v>359</v>
      </c>
      <c r="L220" s="484" t="s">
        <v>389</v>
      </c>
      <c r="M220" s="484" t="s">
        <v>320</v>
      </c>
      <c r="N220" s="881" t="s">
        <v>707</v>
      </c>
      <c r="O220" s="484" t="s">
        <v>384</v>
      </c>
      <c r="P220" s="484" t="s">
        <v>292</v>
      </c>
      <c r="Q220" s="484" t="s">
        <v>383</v>
      </c>
      <c r="R220" s="881" t="s">
        <v>26</v>
      </c>
      <c r="S220" s="489" t="s">
        <v>1273</v>
      </c>
      <c r="T220" s="489" t="s">
        <v>1274</v>
      </c>
      <c r="U220" s="881" t="s">
        <v>58</v>
      </c>
      <c r="V220" s="488" t="s">
        <v>282</v>
      </c>
      <c r="W220" s="1089"/>
    </row>
    <row r="221" spans="1:23" s="472" customFormat="1" ht="9.75" customHeight="1" x14ac:dyDescent="0.2">
      <c r="A221" s="858" t="s">
        <v>811</v>
      </c>
      <c r="B221" s="482">
        <v>225626</v>
      </c>
      <c r="C221" s="481">
        <v>563743</v>
      </c>
      <c r="D221" s="481">
        <v>20017</v>
      </c>
      <c r="E221" s="481" t="s">
        <v>513</v>
      </c>
      <c r="F221" s="481">
        <v>36070</v>
      </c>
      <c r="G221" s="481">
        <v>36070</v>
      </c>
      <c r="H221" s="481">
        <v>234343</v>
      </c>
      <c r="I221" s="481" t="s">
        <v>513</v>
      </c>
      <c r="J221" s="481">
        <v>60541</v>
      </c>
      <c r="K221" s="481">
        <v>148782</v>
      </c>
      <c r="L221" s="481">
        <v>25020</v>
      </c>
      <c r="M221" s="481" t="s">
        <v>513</v>
      </c>
      <c r="N221" s="481">
        <v>884578</v>
      </c>
      <c r="O221" s="481" t="s">
        <v>513</v>
      </c>
      <c r="P221" s="481">
        <v>50050</v>
      </c>
      <c r="Q221" s="481">
        <v>834528</v>
      </c>
      <c r="R221" s="481" t="s">
        <v>513</v>
      </c>
      <c r="S221" s="481" t="s">
        <v>513</v>
      </c>
      <c r="T221" s="481" t="s">
        <v>513</v>
      </c>
      <c r="U221" s="481">
        <v>4527262</v>
      </c>
      <c r="V221" s="481">
        <v>4335953</v>
      </c>
      <c r="W221" s="479" t="s">
        <v>208</v>
      </c>
    </row>
    <row r="222" spans="1:23" s="472" customFormat="1" ht="9.75" customHeight="1" x14ac:dyDescent="0.2">
      <c r="A222" s="859" t="s">
        <v>1217</v>
      </c>
      <c r="B222" s="472">
        <v>5300</v>
      </c>
      <c r="C222" s="472">
        <v>466960</v>
      </c>
      <c r="D222" s="472" t="s">
        <v>513</v>
      </c>
      <c r="E222" s="472" t="s">
        <v>513</v>
      </c>
      <c r="F222" s="472" t="s">
        <v>513</v>
      </c>
      <c r="G222" s="472" t="s">
        <v>513</v>
      </c>
      <c r="H222" s="472">
        <v>655475</v>
      </c>
      <c r="I222" s="472" t="s">
        <v>513</v>
      </c>
      <c r="J222" s="472">
        <v>272496</v>
      </c>
      <c r="K222" s="472">
        <v>382979</v>
      </c>
      <c r="L222" s="472" t="s">
        <v>513</v>
      </c>
      <c r="M222" s="472" t="s">
        <v>513</v>
      </c>
      <c r="N222" s="472">
        <v>540161</v>
      </c>
      <c r="O222" s="472" t="s">
        <v>513</v>
      </c>
      <c r="P222" s="472">
        <v>49251</v>
      </c>
      <c r="Q222" s="472">
        <v>490910</v>
      </c>
      <c r="R222" s="472" t="s">
        <v>513</v>
      </c>
      <c r="S222" s="472" t="s">
        <v>513</v>
      </c>
      <c r="T222" s="472" t="s">
        <v>513</v>
      </c>
      <c r="U222" s="472">
        <v>5310641</v>
      </c>
      <c r="V222" s="472">
        <v>5132384</v>
      </c>
      <c r="W222" s="477" t="s">
        <v>492</v>
      </c>
    </row>
    <row r="223" spans="1:23" s="472" customFormat="1" ht="9.75" customHeight="1" x14ac:dyDescent="0.2">
      <c r="A223" s="859" t="s">
        <v>1218</v>
      </c>
      <c r="B223" s="472">
        <v>45500</v>
      </c>
      <c r="C223" s="472">
        <v>337442</v>
      </c>
      <c r="D223" s="472" t="s">
        <v>513</v>
      </c>
      <c r="E223" s="472" t="s">
        <v>513</v>
      </c>
      <c r="F223" s="472" t="s">
        <v>513</v>
      </c>
      <c r="G223" s="472" t="s">
        <v>513</v>
      </c>
      <c r="H223" s="472">
        <v>658071</v>
      </c>
      <c r="I223" s="472">
        <v>74536</v>
      </c>
      <c r="J223" s="472">
        <v>192497</v>
      </c>
      <c r="K223" s="472">
        <v>391038</v>
      </c>
      <c r="L223" s="472" t="s">
        <v>513</v>
      </c>
      <c r="M223" s="472" t="s">
        <v>513</v>
      </c>
      <c r="N223" s="472">
        <v>613877</v>
      </c>
      <c r="O223" s="472" t="s">
        <v>513</v>
      </c>
      <c r="P223" s="472" t="s">
        <v>513</v>
      </c>
      <c r="Q223" s="472">
        <v>613877</v>
      </c>
      <c r="R223" s="472">
        <v>55108</v>
      </c>
      <c r="S223" s="472">
        <v>44001</v>
      </c>
      <c r="T223" s="472">
        <v>11107</v>
      </c>
      <c r="U223" s="472">
        <v>3984907</v>
      </c>
      <c r="V223" s="472">
        <v>3456972</v>
      </c>
      <c r="W223" s="477" t="s">
        <v>518</v>
      </c>
    </row>
    <row r="224" spans="1:23" s="472" customFormat="1" ht="9.75" customHeight="1" x14ac:dyDescent="0.2">
      <c r="A224" s="859" t="s">
        <v>582</v>
      </c>
      <c r="B224" s="472">
        <v>152563</v>
      </c>
      <c r="C224" s="472">
        <v>187999</v>
      </c>
      <c r="D224" s="472" t="s">
        <v>513</v>
      </c>
      <c r="E224" s="472" t="s">
        <v>513</v>
      </c>
      <c r="F224" s="472" t="s">
        <v>513</v>
      </c>
      <c r="G224" s="472" t="s">
        <v>513</v>
      </c>
      <c r="H224" s="472">
        <v>246056</v>
      </c>
      <c r="I224" s="472" t="s">
        <v>513</v>
      </c>
      <c r="J224" s="472">
        <v>68323</v>
      </c>
      <c r="K224" s="472">
        <v>149254</v>
      </c>
      <c r="L224" s="472" t="s">
        <v>513</v>
      </c>
      <c r="M224" s="472">
        <v>28479</v>
      </c>
      <c r="N224" s="472">
        <v>1478028</v>
      </c>
      <c r="O224" s="472">
        <v>164905</v>
      </c>
      <c r="P224" s="472" t="s">
        <v>513</v>
      </c>
      <c r="Q224" s="472">
        <v>1313123</v>
      </c>
      <c r="R224" s="472">
        <v>94050</v>
      </c>
      <c r="S224" s="472">
        <v>94050</v>
      </c>
      <c r="T224" s="472" t="s">
        <v>513</v>
      </c>
      <c r="U224" s="472">
        <v>5419197</v>
      </c>
      <c r="V224" s="472">
        <v>4925895</v>
      </c>
      <c r="W224" s="477" t="s">
        <v>583</v>
      </c>
    </row>
    <row r="225" spans="1:23" s="472" customFormat="1" ht="9.75" customHeight="1" x14ac:dyDescent="0.2">
      <c r="A225" s="859" t="s">
        <v>813</v>
      </c>
      <c r="B225" s="472">
        <v>195030</v>
      </c>
      <c r="C225" s="472">
        <v>89701</v>
      </c>
      <c r="D225" s="472" t="s">
        <v>513</v>
      </c>
      <c r="E225" s="472">
        <v>73877</v>
      </c>
      <c r="F225" s="472">
        <v>119888</v>
      </c>
      <c r="G225" s="472">
        <v>119888</v>
      </c>
      <c r="H225" s="472">
        <v>12680</v>
      </c>
      <c r="I225" s="472" t="s">
        <v>513</v>
      </c>
      <c r="J225" s="472">
        <v>12680</v>
      </c>
      <c r="K225" s="472" t="s">
        <v>513</v>
      </c>
      <c r="L225" s="472" t="s">
        <v>513</v>
      </c>
      <c r="M225" s="472" t="s">
        <v>513</v>
      </c>
      <c r="N225" s="472">
        <v>83186</v>
      </c>
      <c r="O225" s="472" t="s">
        <v>513</v>
      </c>
      <c r="P225" s="472" t="s">
        <v>513</v>
      </c>
      <c r="Q225" s="472">
        <v>83186</v>
      </c>
      <c r="R225" s="472">
        <v>114000</v>
      </c>
      <c r="S225" s="472">
        <v>114000</v>
      </c>
      <c r="T225" s="472" t="s">
        <v>513</v>
      </c>
      <c r="U225" s="472">
        <v>2002000</v>
      </c>
      <c r="V225" s="472">
        <v>1780657</v>
      </c>
      <c r="W225" s="477" t="s">
        <v>814</v>
      </c>
    </row>
    <row r="226" spans="1:23" s="472" customFormat="1" ht="6.75" customHeight="1" x14ac:dyDescent="0.2">
      <c r="A226" s="859"/>
      <c r="W226" s="477"/>
    </row>
    <row r="227" spans="1:23" s="472" customFormat="1" ht="9.75" customHeight="1" x14ac:dyDescent="0.2">
      <c r="A227" s="859" t="s">
        <v>1219</v>
      </c>
      <c r="B227" s="472">
        <v>272532</v>
      </c>
      <c r="C227" s="472">
        <v>121571</v>
      </c>
      <c r="D227" s="472" t="s">
        <v>513</v>
      </c>
      <c r="E227" s="472">
        <v>73877</v>
      </c>
      <c r="F227" s="472">
        <v>119888</v>
      </c>
      <c r="G227" s="472">
        <v>119888</v>
      </c>
      <c r="H227" s="472">
        <v>245259</v>
      </c>
      <c r="I227" s="472" t="s">
        <v>513</v>
      </c>
      <c r="J227" s="472">
        <v>67526</v>
      </c>
      <c r="K227" s="472">
        <v>149254</v>
      </c>
      <c r="L227" s="472" t="s">
        <v>513</v>
      </c>
      <c r="M227" s="472">
        <v>28479</v>
      </c>
      <c r="N227" s="472">
        <v>1011991</v>
      </c>
      <c r="O227" s="472">
        <v>164905</v>
      </c>
      <c r="P227" s="472" t="s">
        <v>513</v>
      </c>
      <c r="Q227" s="472">
        <v>847086</v>
      </c>
      <c r="R227" s="472">
        <v>160700</v>
      </c>
      <c r="S227" s="472">
        <v>160700</v>
      </c>
      <c r="T227" s="472" t="s">
        <v>513</v>
      </c>
      <c r="U227" s="472">
        <v>5011362</v>
      </c>
      <c r="V227" s="472">
        <v>4528596</v>
      </c>
      <c r="W227" s="477" t="s">
        <v>584</v>
      </c>
    </row>
    <row r="228" spans="1:23" s="472" customFormat="1" ht="9.75" customHeight="1" x14ac:dyDescent="0.2">
      <c r="A228" s="859" t="s">
        <v>1238</v>
      </c>
      <c r="B228" s="472" t="s">
        <v>513</v>
      </c>
      <c r="C228" s="472">
        <v>77470</v>
      </c>
      <c r="D228" s="472" t="s">
        <v>513</v>
      </c>
      <c r="E228" s="472" t="s">
        <v>513</v>
      </c>
      <c r="F228" s="472" t="s">
        <v>513</v>
      </c>
      <c r="G228" s="472" t="s">
        <v>513</v>
      </c>
      <c r="H228" s="472">
        <v>11223</v>
      </c>
      <c r="I228" s="472" t="s">
        <v>513</v>
      </c>
      <c r="J228" s="472">
        <v>11223</v>
      </c>
      <c r="K228" s="472" t="s">
        <v>513</v>
      </c>
      <c r="L228" s="472" t="s">
        <v>513</v>
      </c>
      <c r="M228" s="472" t="s">
        <v>513</v>
      </c>
      <c r="N228" s="472" t="s">
        <v>513</v>
      </c>
      <c r="O228" s="472" t="s">
        <v>513</v>
      </c>
      <c r="P228" s="472" t="s">
        <v>513</v>
      </c>
      <c r="Q228" s="472" t="s">
        <v>513</v>
      </c>
      <c r="R228" s="472" t="s">
        <v>513</v>
      </c>
      <c r="S228" s="472" t="s">
        <v>513</v>
      </c>
      <c r="T228" s="472" t="s">
        <v>513</v>
      </c>
      <c r="U228" s="472">
        <v>1431011</v>
      </c>
      <c r="V228" s="472">
        <v>1282512</v>
      </c>
      <c r="W228" s="477" t="s">
        <v>816</v>
      </c>
    </row>
    <row r="229" spans="1:23" s="472" customFormat="1" ht="6.75" customHeight="1" x14ac:dyDescent="0.2">
      <c r="A229" s="859"/>
      <c r="W229" s="477"/>
    </row>
    <row r="230" spans="1:23" s="472" customFormat="1" ht="9.75" customHeight="1" x14ac:dyDescent="0.2">
      <c r="A230" s="859" t="s">
        <v>817</v>
      </c>
      <c r="B230" s="472">
        <v>195030</v>
      </c>
      <c r="C230" s="472">
        <v>12231</v>
      </c>
      <c r="D230" s="472" t="s">
        <v>513</v>
      </c>
      <c r="E230" s="472">
        <v>73877</v>
      </c>
      <c r="F230" s="472">
        <v>119888</v>
      </c>
      <c r="G230" s="472">
        <v>119888</v>
      </c>
      <c r="H230" s="472">
        <v>1457</v>
      </c>
      <c r="I230" s="472" t="s">
        <v>513</v>
      </c>
      <c r="J230" s="472">
        <v>1457</v>
      </c>
      <c r="K230" s="472" t="s">
        <v>513</v>
      </c>
      <c r="L230" s="472" t="s">
        <v>513</v>
      </c>
      <c r="M230" s="472" t="s">
        <v>513</v>
      </c>
      <c r="N230" s="472">
        <v>83186</v>
      </c>
      <c r="O230" s="472" t="s">
        <v>513</v>
      </c>
      <c r="P230" s="472" t="s">
        <v>513</v>
      </c>
      <c r="Q230" s="472">
        <v>83186</v>
      </c>
      <c r="R230" s="472">
        <v>114000</v>
      </c>
      <c r="S230" s="472">
        <v>114000</v>
      </c>
      <c r="T230" s="472" t="s">
        <v>513</v>
      </c>
      <c r="U230" s="472">
        <v>1046025</v>
      </c>
      <c r="V230" s="472">
        <v>943010</v>
      </c>
      <c r="W230" s="477" t="s">
        <v>587</v>
      </c>
    </row>
    <row r="231" spans="1:23" s="472" customFormat="1" ht="9.75" customHeight="1" x14ac:dyDescent="0.2">
      <c r="A231" s="859" t="s">
        <v>1201</v>
      </c>
      <c r="B231" s="472" t="s">
        <v>513</v>
      </c>
      <c r="C231" s="472" t="s">
        <v>513</v>
      </c>
      <c r="D231" s="472" t="s">
        <v>513</v>
      </c>
      <c r="E231" s="472" t="s">
        <v>513</v>
      </c>
      <c r="F231" s="472" t="s">
        <v>513</v>
      </c>
      <c r="G231" s="472" t="s">
        <v>513</v>
      </c>
      <c r="H231" s="472">
        <v>8400</v>
      </c>
      <c r="I231" s="472" t="s">
        <v>513</v>
      </c>
      <c r="J231" s="472">
        <v>8400</v>
      </c>
      <c r="K231" s="472" t="s">
        <v>513</v>
      </c>
      <c r="L231" s="472" t="s">
        <v>513</v>
      </c>
      <c r="M231" s="472" t="s">
        <v>513</v>
      </c>
      <c r="N231" s="472" t="s">
        <v>513</v>
      </c>
      <c r="O231" s="472" t="s">
        <v>513</v>
      </c>
      <c r="P231" s="472" t="s">
        <v>513</v>
      </c>
      <c r="Q231" s="472" t="s">
        <v>513</v>
      </c>
      <c r="R231" s="472" t="s">
        <v>513</v>
      </c>
      <c r="S231" s="472" t="s">
        <v>513</v>
      </c>
      <c r="T231" s="472" t="s">
        <v>513</v>
      </c>
      <c r="U231" s="472">
        <v>436722</v>
      </c>
      <c r="V231" s="472">
        <v>436722</v>
      </c>
      <c r="W231" s="477" t="s">
        <v>94</v>
      </c>
    </row>
    <row r="232" spans="1:23" s="472" customFormat="1" ht="9.75" customHeight="1" x14ac:dyDescent="0.2">
      <c r="A232" s="859" t="s">
        <v>1275</v>
      </c>
      <c r="B232" s="472" t="s">
        <v>513</v>
      </c>
      <c r="C232" s="472">
        <v>39970</v>
      </c>
      <c r="D232" s="472" t="s">
        <v>513</v>
      </c>
      <c r="E232" s="472" t="s">
        <v>513</v>
      </c>
      <c r="F232" s="472" t="s">
        <v>513</v>
      </c>
      <c r="G232" s="472" t="s">
        <v>513</v>
      </c>
      <c r="H232" s="472">
        <v>2823</v>
      </c>
      <c r="I232" s="472" t="s">
        <v>513</v>
      </c>
      <c r="J232" s="472">
        <v>2823</v>
      </c>
      <c r="K232" s="472" t="s">
        <v>513</v>
      </c>
      <c r="L232" s="472" t="s">
        <v>513</v>
      </c>
      <c r="M232" s="472" t="s">
        <v>513</v>
      </c>
      <c r="N232" s="472" t="s">
        <v>513</v>
      </c>
      <c r="O232" s="472" t="s">
        <v>513</v>
      </c>
      <c r="P232" s="472" t="s">
        <v>513</v>
      </c>
      <c r="Q232" s="472" t="s">
        <v>513</v>
      </c>
      <c r="R232" s="472" t="s">
        <v>513</v>
      </c>
      <c r="S232" s="472" t="s">
        <v>513</v>
      </c>
      <c r="T232" s="472" t="s">
        <v>513</v>
      </c>
      <c r="U232" s="472">
        <v>378205</v>
      </c>
      <c r="V232" s="472">
        <v>302590</v>
      </c>
      <c r="W232" s="477" t="s">
        <v>95</v>
      </c>
    </row>
    <row r="233" spans="1:23" s="472" customFormat="1" ht="9.75" customHeight="1" x14ac:dyDescent="0.2">
      <c r="A233" s="859" t="s">
        <v>586</v>
      </c>
      <c r="B233" s="472" t="s">
        <v>513</v>
      </c>
      <c r="C233" s="472">
        <v>37500</v>
      </c>
      <c r="D233" s="472" t="s">
        <v>513</v>
      </c>
      <c r="E233" s="472" t="s">
        <v>513</v>
      </c>
      <c r="F233" s="472" t="s">
        <v>513</v>
      </c>
      <c r="G233" s="472" t="s">
        <v>513</v>
      </c>
      <c r="H233" s="472" t="s">
        <v>513</v>
      </c>
      <c r="I233" s="472" t="s">
        <v>513</v>
      </c>
      <c r="J233" s="472" t="s">
        <v>513</v>
      </c>
      <c r="K233" s="472" t="s">
        <v>513</v>
      </c>
      <c r="L233" s="472" t="s">
        <v>513</v>
      </c>
      <c r="M233" s="472" t="s">
        <v>513</v>
      </c>
      <c r="N233" s="472" t="s">
        <v>513</v>
      </c>
      <c r="O233" s="472" t="s">
        <v>513</v>
      </c>
      <c r="P233" s="472" t="s">
        <v>513</v>
      </c>
      <c r="Q233" s="472" t="s">
        <v>513</v>
      </c>
      <c r="R233" s="472" t="s">
        <v>513</v>
      </c>
      <c r="S233" s="472" t="s">
        <v>513</v>
      </c>
      <c r="T233" s="472" t="s">
        <v>513</v>
      </c>
      <c r="U233" s="472">
        <v>141048</v>
      </c>
      <c r="V233" s="472">
        <v>98335</v>
      </c>
      <c r="W233" s="477" t="s">
        <v>96</v>
      </c>
    </row>
    <row r="234" spans="1:23" s="472" customFormat="1" ht="9.75" customHeight="1" x14ac:dyDescent="0.2">
      <c r="A234" s="859" t="s">
        <v>1203</v>
      </c>
      <c r="B234" s="472" t="s">
        <v>513</v>
      </c>
      <c r="C234" s="472" t="s">
        <v>513</v>
      </c>
      <c r="D234" s="472" t="s">
        <v>513</v>
      </c>
      <c r="E234" s="472" t="s">
        <v>513</v>
      </c>
      <c r="F234" s="472" t="s">
        <v>513</v>
      </c>
      <c r="G234" s="472" t="s">
        <v>513</v>
      </c>
      <c r="H234" s="472" t="s">
        <v>513</v>
      </c>
      <c r="I234" s="472" t="s">
        <v>513</v>
      </c>
      <c r="J234" s="472" t="s">
        <v>513</v>
      </c>
      <c r="K234" s="472" t="s">
        <v>513</v>
      </c>
      <c r="L234" s="472" t="s">
        <v>513</v>
      </c>
      <c r="M234" s="472" t="s">
        <v>513</v>
      </c>
      <c r="N234" s="472" t="s">
        <v>513</v>
      </c>
      <c r="O234" s="472" t="s">
        <v>513</v>
      </c>
      <c r="P234" s="472" t="s">
        <v>513</v>
      </c>
      <c r="Q234" s="472" t="s">
        <v>513</v>
      </c>
      <c r="R234" s="472" t="s">
        <v>513</v>
      </c>
      <c r="S234" s="472" t="s">
        <v>513</v>
      </c>
      <c r="T234" s="472" t="s">
        <v>513</v>
      </c>
      <c r="U234" s="472">
        <v>475036</v>
      </c>
      <c r="V234" s="472">
        <v>444865</v>
      </c>
      <c r="W234" s="477" t="s">
        <v>820</v>
      </c>
    </row>
    <row r="235" spans="1:23" s="472" customFormat="1" ht="6.75" customHeight="1" x14ac:dyDescent="0.2">
      <c r="A235" s="859"/>
      <c r="W235" s="477"/>
    </row>
    <row r="236" spans="1:23" s="472" customFormat="1" ht="9.75" customHeight="1" x14ac:dyDescent="0.2">
      <c r="A236" s="859" t="s">
        <v>597</v>
      </c>
      <c r="B236" s="472">
        <v>89587</v>
      </c>
      <c r="C236" s="472">
        <v>12231</v>
      </c>
      <c r="D236" s="472" t="s">
        <v>513</v>
      </c>
      <c r="E236" s="472">
        <v>29477</v>
      </c>
      <c r="F236" s="472" t="s">
        <v>513</v>
      </c>
      <c r="G236" s="472" t="s">
        <v>513</v>
      </c>
      <c r="H236" s="472" t="s">
        <v>513</v>
      </c>
      <c r="I236" s="472" t="s">
        <v>513</v>
      </c>
      <c r="J236" s="472" t="s">
        <v>513</v>
      </c>
      <c r="K236" s="472" t="s">
        <v>513</v>
      </c>
      <c r="L236" s="472" t="s">
        <v>513</v>
      </c>
      <c r="M236" s="472" t="s">
        <v>513</v>
      </c>
      <c r="N236" s="472">
        <v>33285</v>
      </c>
      <c r="O236" s="472" t="s">
        <v>513</v>
      </c>
      <c r="P236" s="472" t="s">
        <v>513</v>
      </c>
      <c r="Q236" s="472">
        <v>33285</v>
      </c>
      <c r="R236" s="472" t="s">
        <v>513</v>
      </c>
      <c r="S236" s="472" t="s">
        <v>513</v>
      </c>
      <c r="T236" s="472" t="s">
        <v>513</v>
      </c>
      <c r="U236" s="472">
        <v>332934</v>
      </c>
      <c r="V236" s="472">
        <v>332934</v>
      </c>
      <c r="W236" s="477" t="s">
        <v>598</v>
      </c>
    </row>
    <row r="237" spans="1:23" s="472" customFormat="1" ht="9.75" customHeight="1" x14ac:dyDescent="0.2">
      <c r="A237" s="859" t="s">
        <v>1276</v>
      </c>
      <c r="B237" s="472">
        <v>105443</v>
      </c>
      <c r="C237" s="472" t="s">
        <v>513</v>
      </c>
      <c r="D237" s="472" t="s">
        <v>513</v>
      </c>
      <c r="E237" s="472">
        <v>44400</v>
      </c>
      <c r="F237" s="472">
        <v>46684</v>
      </c>
      <c r="G237" s="472">
        <v>46684</v>
      </c>
      <c r="H237" s="472">
        <v>1457</v>
      </c>
      <c r="I237" s="472" t="s">
        <v>513</v>
      </c>
      <c r="J237" s="472">
        <v>1457</v>
      </c>
      <c r="K237" s="472" t="s">
        <v>513</v>
      </c>
      <c r="L237" s="472" t="s">
        <v>513</v>
      </c>
      <c r="M237" s="472" t="s">
        <v>513</v>
      </c>
      <c r="N237" s="472" t="s">
        <v>513</v>
      </c>
      <c r="O237" s="472" t="s">
        <v>513</v>
      </c>
      <c r="P237" s="472" t="s">
        <v>513</v>
      </c>
      <c r="Q237" s="472" t="s">
        <v>513</v>
      </c>
      <c r="R237" s="472">
        <v>114000</v>
      </c>
      <c r="S237" s="472">
        <v>114000</v>
      </c>
      <c r="T237" s="472" t="s">
        <v>513</v>
      </c>
      <c r="U237" s="472">
        <v>352097</v>
      </c>
      <c r="V237" s="472">
        <v>338282</v>
      </c>
      <c r="W237" s="477" t="s">
        <v>82</v>
      </c>
    </row>
    <row r="238" spans="1:23" s="472" customFormat="1" ht="9.75" customHeight="1" x14ac:dyDescent="0.2">
      <c r="A238" s="859" t="s">
        <v>1277</v>
      </c>
      <c r="B238" s="472" t="s">
        <v>513</v>
      </c>
      <c r="C238" s="472" t="s">
        <v>513</v>
      </c>
      <c r="D238" s="472" t="s">
        <v>513</v>
      </c>
      <c r="E238" s="472" t="s">
        <v>513</v>
      </c>
      <c r="F238" s="472">
        <v>73204</v>
      </c>
      <c r="G238" s="472">
        <v>73204</v>
      </c>
      <c r="H238" s="472" t="s">
        <v>513</v>
      </c>
      <c r="I238" s="472" t="s">
        <v>513</v>
      </c>
      <c r="J238" s="472" t="s">
        <v>513</v>
      </c>
      <c r="K238" s="472" t="s">
        <v>513</v>
      </c>
      <c r="L238" s="472" t="s">
        <v>513</v>
      </c>
      <c r="M238" s="472" t="s">
        <v>513</v>
      </c>
      <c r="N238" s="472">
        <v>49901</v>
      </c>
      <c r="O238" s="472" t="s">
        <v>513</v>
      </c>
      <c r="P238" s="472" t="s">
        <v>513</v>
      </c>
      <c r="Q238" s="472">
        <v>49901</v>
      </c>
      <c r="R238" s="472" t="s">
        <v>513</v>
      </c>
      <c r="S238" s="472" t="s">
        <v>513</v>
      </c>
      <c r="T238" s="472" t="s">
        <v>513</v>
      </c>
      <c r="U238" s="472">
        <v>360994</v>
      </c>
      <c r="V238" s="472">
        <v>271794</v>
      </c>
      <c r="W238" s="477" t="s">
        <v>83</v>
      </c>
    </row>
    <row r="239" spans="1:23" s="472" customFormat="1" ht="9.75" customHeight="1" x14ac:dyDescent="0.2">
      <c r="A239" s="859" t="s">
        <v>1226</v>
      </c>
      <c r="B239" s="472" t="s">
        <v>513</v>
      </c>
      <c r="C239" s="472" t="s">
        <v>513</v>
      </c>
      <c r="D239" s="472" t="s">
        <v>513</v>
      </c>
      <c r="E239" s="472" t="s">
        <v>513</v>
      </c>
      <c r="F239" s="472" t="s">
        <v>513</v>
      </c>
      <c r="G239" s="472" t="s">
        <v>513</v>
      </c>
      <c r="H239" s="472" t="s">
        <v>513</v>
      </c>
      <c r="I239" s="472" t="s">
        <v>513</v>
      </c>
      <c r="J239" s="472" t="s">
        <v>513</v>
      </c>
      <c r="K239" s="472" t="s">
        <v>513</v>
      </c>
      <c r="L239" s="472" t="s">
        <v>513</v>
      </c>
      <c r="M239" s="472" t="s">
        <v>513</v>
      </c>
      <c r="N239" s="472" t="s">
        <v>513</v>
      </c>
      <c r="O239" s="472" t="s">
        <v>513</v>
      </c>
      <c r="P239" s="472" t="s">
        <v>513</v>
      </c>
      <c r="Q239" s="472" t="s">
        <v>513</v>
      </c>
      <c r="R239" s="472" t="s">
        <v>513</v>
      </c>
      <c r="S239" s="472" t="s">
        <v>513</v>
      </c>
      <c r="T239" s="472" t="s">
        <v>513</v>
      </c>
      <c r="U239" s="472">
        <v>222169</v>
      </c>
      <c r="V239" s="472">
        <v>222169</v>
      </c>
      <c r="W239" s="477" t="s">
        <v>84</v>
      </c>
    </row>
    <row r="240" spans="1:23" s="472" customFormat="1" ht="9.75" customHeight="1" x14ac:dyDescent="0.2">
      <c r="A240" s="859" t="s">
        <v>1206</v>
      </c>
      <c r="B240" s="472" t="s">
        <v>513</v>
      </c>
      <c r="C240" s="472" t="s">
        <v>513</v>
      </c>
      <c r="D240" s="472" t="s">
        <v>513</v>
      </c>
      <c r="E240" s="472" t="s">
        <v>513</v>
      </c>
      <c r="F240" s="472" t="s">
        <v>513</v>
      </c>
      <c r="G240" s="472" t="s">
        <v>513</v>
      </c>
      <c r="H240" s="472" t="s">
        <v>513</v>
      </c>
      <c r="I240" s="472" t="s">
        <v>513</v>
      </c>
      <c r="J240" s="472" t="s">
        <v>513</v>
      </c>
      <c r="K240" s="472" t="s">
        <v>513</v>
      </c>
      <c r="L240" s="472" t="s">
        <v>513</v>
      </c>
      <c r="M240" s="472" t="s">
        <v>513</v>
      </c>
      <c r="N240" s="472" t="s">
        <v>513</v>
      </c>
      <c r="O240" s="472" t="s">
        <v>513</v>
      </c>
      <c r="P240" s="472" t="s">
        <v>513</v>
      </c>
      <c r="Q240" s="472" t="s">
        <v>513</v>
      </c>
      <c r="R240" s="472" t="s">
        <v>513</v>
      </c>
      <c r="S240" s="472" t="s">
        <v>513</v>
      </c>
      <c r="T240" s="472" t="s">
        <v>513</v>
      </c>
      <c r="U240" s="472">
        <v>179603</v>
      </c>
      <c r="V240" s="472">
        <v>179603</v>
      </c>
      <c r="W240" s="477" t="s">
        <v>97</v>
      </c>
    </row>
    <row r="241" spans="1:23" s="472" customFormat="1" ht="9.75" customHeight="1" x14ac:dyDescent="0.2">
      <c r="A241" s="859" t="s">
        <v>1228</v>
      </c>
      <c r="B241" s="472" t="s">
        <v>513</v>
      </c>
      <c r="C241" s="472" t="s">
        <v>513</v>
      </c>
      <c r="D241" s="472" t="s">
        <v>513</v>
      </c>
      <c r="E241" s="472" t="s">
        <v>513</v>
      </c>
      <c r="F241" s="472" t="s">
        <v>513</v>
      </c>
      <c r="G241" s="472" t="s">
        <v>513</v>
      </c>
      <c r="H241" s="472">
        <v>8400</v>
      </c>
      <c r="I241" s="472" t="s">
        <v>513</v>
      </c>
      <c r="J241" s="472">
        <v>8400</v>
      </c>
      <c r="K241" s="472" t="s">
        <v>513</v>
      </c>
      <c r="L241" s="472" t="s">
        <v>513</v>
      </c>
      <c r="M241" s="472" t="s">
        <v>513</v>
      </c>
      <c r="N241" s="472" t="s">
        <v>513</v>
      </c>
      <c r="O241" s="472" t="s">
        <v>513</v>
      </c>
      <c r="P241" s="472" t="s">
        <v>513</v>
      </c>
      <c r="Q241" s="472" t="s">
        <v>513</v>
      </c>
      <c r="R241" s="472" t="s">
        <v>513</v>
      </c>
      <c r="S241" s="472" t="s">
        <v>513</v>
      </c>
      <c r="T241" s="472" t="s">
        <v>513</v>
      </c>
      <c r="U241" s="472">
        <v>34950</v>
      </c>
      <c r="V241" s="472">
        <v>34950</v>
      </c>
      <c r="W241" s="477" t="s">
        <v>98</v>
      </c>
    </row>
    <row r="242" spans="1:23" s="472" customFormat="1" ht="9.75" customHeight="1" x14ac:dyDescent="0.2">
      <c r="A242" s="859" t="s">
        <v>1260</v>
      </c>
      <c r="B242" s="472" t="s">
        <v>513</v>
      </c>
      <c r="C242" s="472" t="s">
        <v>513</v>
      </c>
      <c r="D242" s="472" t="s">
        <v>513</v>
      </c>
      <c r="E242" s="472" t="s">
        <v>513</v>
      </c>
      <c r="F242" s="472" t="s">
        <v>513</v>
      </c>
      <c r="G242" s="472" t="s">
        <v>513</v>
      </c>
      <c r="H242" s="472">
        <v>1051</v>
      </c>
      <c r="I242" s="472" t="s">
        <v>513</v>
      </c>
      <c r="J242" s="472">
        <v>1051</v>
      </c>
      <c r="K242" s="472" t="s">
        <v>513</v>
      </c>
      <c r="L242" s="472" t="s">
        <v>513</v>
      </c>
      <c r="M242" s="472" t="s">
        <v>513</v>
      </c>
      <c r="N242" s="472" t="s">
        <v>513</v>
      </c>
      <c r="O242" s="472" t="s">
        <v>513</v>
      </c>
      <c r="P242" s="472" t="s">
        <v>513</v>
      </c>
      <c r="Q242" s="472" t="s">
        <v>513</v>
      </c>
      <c r="R242" s="472" t="s">
        <v>513</v>
      </c>
      <c r="S242" s="472" t="s">
        <v>513</v>
      </c>
      <c r="T242" s="472" t="s">
        <v>513</v>
      </c>
      <c r="U242" s="472">
        <v>117310</v>
      </c>
      <c r="V242" s="472">
        <v>112861</v>
      </c>
      <c r="W242" s="477" t="s">
        <v>99</v>
      </c>
    </row>
    <row r="243" spans="1:23" s="472" customFormat="1" ht="9.75" customHeight="1" x14ac:dyDescent="0.2">
      <c r="A243" s="859" t="s">
        <v>1255</v>
      </c>
      <c r="B243" s="472" t="s">
        <v>513</v>
      </c>
      <c r="C243" s="472" t="s">
        <v>513</v>
      </c>
      <c r="D243" s="472" t="s">
        <v>513</v>
      </c>
      <c r="E243" s="472" t="s">
        <v>513</v>
      </c>
      <c r="F243" s="472" t="s">
        <v>513</v>
      </c>
      <c r="G243" s="472" t="s">
        <v>513</v>
      </c>
      <c r="H243" s="472" t="s">
        <v>513</v>
      </c>
      <c r="I243" s="472" t="s">
        <v>513</v>
      </c>
      <c r="J243" s="472" t="s">
        <v>513</v>
      </c>
      <c r="K243" s="472" t="s">
        <v>513</v>
      </c>
      <c r="L243" s="472" t="s">
        <v>513</v>
      </c>
      <c r="M243" s="472" t="s">
        <v>513</v>
      </c>
      <c r="N243" s="472" t="s">
        <v>513</v>
      </c>
      <c r="O243" s="472" t="s">
        <v>513</v>
      </c>
      <c r="P243" s="472" t="s">
        <v>513</v>
      </c>
      <c r="Q243" s="472" t="s">
        <v>513</v>
      </c>
      <c r="R243" s="472" t="s">
        <v>513</v>
      </c>
      <c r="S243" s="472" t="s">
        <v>513</v>
      </c>
      <c r="T243" s="472" t="s">
        <v>513</v>
      </c>
      <c r="U243" s="472">
        <v>109578</v>
      </c>
      <c r="V243" s="472">
        <v>109578</v>
      </c>
      <c r="W243" s="477" t="s">
        <v>100</v>
      </c>
    </row>
    <row r="244" spans="1:23" s="472" customFormat="1" ht="9.75" customHeight="1" x14ac:dyDescent="0.2">
      <c r="A244" s="859" t="s">
        <v>593</v>
      </c>
      <c r="B244" s="472" t="s">
        <v>513</v>
      </c>
      <c r="C244" s="472">
        <v>39970</v>
      </c>
      <c r="D244" s="472" t="s">
        <v>513</v>
      </c>
      <c r="E244" s="472" t="s">
        <v>513</v>
      </c>
      <c r="F244" s="472" t="s">
        <v>513</v>
      </c>
      <c r="G244" s="472" t="s">
        <v>513</v>
      </c>
      <c r="H244" s="472">
        <v>1772</v>
      </c>
      <c r="I244" s="472" t="s">
        <v>513</v>
      </c>
      <c r="J244" s="472">
        <v>1772</v>
      </c>
      <c r="K244" s="472" t="s">
        <v>513</v>
      </c>
      <c r="L244" s="472" t="s">
        <v>513</v>
      </c>
      <c r="M244" s="472" t="s">
        <v>513</v>
      </c>
      <c r="N244" s="472" t="s">
        <v>513</v>
      </c>
      <c r="O244" s="472" t="s">
        <v>513</v>
      </c>
      <c r="P244" s="472" t="s">
        <v>513</v>
      </c>
      <c r="Q244" s="472" t="s">
        <v>513</v>
      </c>
      <c r="R244" s="472" t="s">
        <v>513</v>
      </c>
      <c r="S244" s="472" t="s">
        <v>513</v>
      </c>
      <c r="T244" s="472" t="s">
        <v>513</v>
      </c>
      <c r="U244" s="472">
        <v>151317</v>
      </c>
      <c r="V244" s="472">
        <v>80151</v>
      </c>
      <c r="W244" s="477" t="s">
        <v>101</v>
      </c>
    </row>
    <row r="245" spans="1:23" s="472" customFormat="1" ht="9.75" customHeight="1" x14ac:dyDescent="0.2">
      <c r="A245" s="859" t="s">
        <v>1231</v>
      </c>
      <c r="B245" s="472" t="s">
        <v>513</v>
      </c>
      <c r="C245" s="472" t="s">
        <v>513</v>
      </c>
      <c r="D245" s="472" t="s">
        <v>513</v>
      </c>
      <c r="E245" s="472" t="s">
        <v>513</v>
      </c>
      <c r="F245" s="472" t="s">
        <v>513</v>
      </c>
      <c r="G245" s="472" t="s">
        <v>513</v>
      </c>
      <c r="H245" s="472" t="s">
        <v>513</v>
      </c>
      <c r="I245" s="472" t="s">
        <v>513</v>
      </c>
      <c r="J245" s="472" t="s">
        <v>513</v>
      </c>
      <c r="K245" s="472" t="s">
        <v>513</v>
      </c>
      <c r="L245" s="472" t="s">
        <v>513</v>
      </c>
      <c r="M245" s="472" t="s">
        <v>513</v>
      </c>
      <c r="N245" s="472" t="s">
        <v>513</v>
      </c>
      <c r="O245" s="472" t="s">
        <v>513</v>
      </c>
      <c r="P245" s="472" t="s">
        <v>513</v>
      </c>
      <c r="Q245" s="472" t="s">
        <v>513</v>
      </c>
      <c r="R245" s="472" t="s">
        <v>513</v>
      </c>
      <c r="S245" s="472" t="s">
        <v>513</v>
      </c>
      <c r="T245" s="472" t="s">
        <v>513</v>
      </c>
      <c r="U245" s="472">
        <v>6050</v>
      </c>
      <c r="V245" s="472" t="s">
        <v>513</v>
      </c>
      <c r="W245" s="477" t="s">
        <v>85</v>
      </c>
    </row>
    <row r="246" spans="1:23" s="472" customFormat="1" ht="9.75" customHeight="1" x14ac:dyDescent="0.2">
      <c r="A246" s="859" t="s">
        <v>1278</v>
      </c>
      <c r="B246" s="472" t="s">
        <v>513</v>
      </c>
      <c r="C246" s="472" t="s">
        <v>513</v>
      </c>
      <c r="D246" s="472" t="s">
        <v>513</v>
      </c>
      <c r="E246" s="472" t="s">
        <v>513</v>
      </c>
      <c r="F246" s="472" t="s">
        <v>513</v>
      </c>
      <c r="G246" s="472" t="s">
        <v>513</v>
      </c>
      <c r="H246" s="472" t="s">
        <v>513</v>
      </c>
      <c r="I246" s="472" t="s">
        <v>513</v>
      </c>
      <c r="J246" s="472" t="s">
        <v>513</v>
      </c>
      <c r="K246" s="472" t="s">
        <v>513</v>
      </c>
      <c r="L246" s="472" t="s">
        <v>513</v>
      </c>
      <c r="M246" s="472" t="s">
        <v>513</v>
      </c>
      <c r="N246" s="472" t="s">
        <v>513</v>
      </c>
      <c r="O246" s="472" t="s">
        <v>513</v>
      </c>
      <c r="P246" s="472" t="s">
        <v>513</v>
      </c>
      <c r="Q246" s="472" t="s">
        <v>513</v>
      </c>
      <c r="R246" s="472" t="s">
        <v>513</v>
      </c>
      <c r="S246" s="472" t="s">
        <v>513</v>
      </c>
      <c r="T246" s="472" t="s">
        <v>513</v>
      </c>
      <c r="U246" s="472">
        <v>15504</v>
      </c>
      <c r="V246" s="472" t="s">
        <v>513</v>
      </c>
      <c r="W246" s="477" t="s">
        <v>86</v>
      </c>
    </row>
    <row r="247" spans="1:23" s="472" customFormat="1" ht="9.75" customHeight="1" x14ac:dyDescent="0.2">
      <c r="A247" s="859" t="s">
        <v>1212</v>
      </c>
      <c r="B247" s="472" t="s">
        <v>513</v>
      </c>
      <c r="C247" s="472">
        <v>37500</v>
      </c>
      <c r="D247" s="472" t="s">
        <v>513</v>
      </c>
      <c r="E247" s="472" t="s">
        <v>513</v>
      </c>
      <c r="F247" s="472" t="s">
        <v>513</v>
      </c>
      <c r="G247" s="472" t="s">
        <v>513</v>
      </c>
      <c r="H247" s="472" t="s">
        <v>513</v>
      </c>
      <c r="I247" s="472" t="s">
        <v>513</v>
      </c>
      <c r="J247" s="472" t="s">
        <v>513</v>
      </c>
      <c r="K247" s="472" t="s">
        <v>513</v>
      </c>
      <c r="L247" s="472" t="s">
        <v>513</v>
      </c>
      <c r="M247" s="472" t="s">
        <v>513</v>
      </c>
      <c r="N247" s="472" t="s">
        <v>513</v>
      </c>
      <c r="O247" s="472" t="s">
        <v>513</v>
      </c>
      <c r="P247" s="472" t="s">
        <v>513</v>
      </c>
      <c r="Q247" s="472" t="s">
        <v>513</v>
      </c>
      <c r="R247" s="472" t="s">
        <v>513</v>
      </c>
      <c r="S247" s="472" t="s">
        <v>513</v>
      </c>
      <c r="T247" s="472" t="s">
        <v>513</v>
      </c>
      <c r="U247" s="472">
        <v>119494</v>
      </c>
      <c r="V247" s="472">
        <v>98335</v>
      </c>
      <c r="W247" s="477" t="s">
        <v>87</v>
      </c>
    </row>
    <row r="248" spans="1:23" s="472" customFormat="1" ht="9.75" customHeight="1" x14ac:dyDescent="0.2">
      <c r="A248" s="859" t="s">
        <v>822</v>
      </c>
      <c r="B248" s="472" t="s">
        <v>513</v>
      </c>
      <c r="C248" s="472" t="s">
        <v>513</v>
      </c>
      <c r="D248" s="472" t="s">
        <v>513</v>
      </c>
      <c r="E248" s="472" t="s">
        <v>513</v>
      </c>
      <c r="F248" s="472" t="s">
        <v>513</v>
      </c>
      <c r="G248" s="472" t="s">
        <v>513</v>
      </c>
      <c r="H248" s="472" t="s">
        <v>513</v>
      </c>
      <c r="I248" s="472" t="s">
        <v>513</v>
      </c>
      <c r="J248" s="472" t="s">
        <v>513</v>
      </c>
      <c r="K248" s="472" t="s">
        <v>513</v>
      </c>
      <c r="L248" s="472" t="s">
        <v>513</v>
      </c>
      <c r="M248" s="472" t="s">
        <v>513</v>
      </c>
      <c r="N248" s="472" t="s">
        <v>513</v>
      </c>
      <c r="O248" s="472" t="s">
        <v>513</v>
      </c>
      <c r="P248" s="472" t="s">
        <v>513</v>
      </c>
      <c r="Q248" s="472" t="s">
        <v>513</v>
      </c>
      <c r="R248" s="472" t="s">
        <v>513</v>
      </c>
      <c r="S248" s="472" t="s">
        <v>513</v>
      </c>
      <c r="T248" s="472" t="s">
        <v>513</v>
      </c>
      <c r="U248" s="472">
        <v>240062</v>
      </c>
      <c r="V248" s="472">
        <v>240062</v>
      </c>
      <c r="W248" s="477" t="s">
        <v>823</v>
      </c>
    </row>
    <row r="249" spans="1:23" s="472" customFormat="1" ht="9.75" customHeight="1" x14ac:dyDescent="0.2">
      <c r="A249" s="859" t="s">
        <v>588</v>
      </c>
      <c r="B249" s="472" t="s">
        <v>513</v>
      </c>
      <c r="C249" s="472" t="s">
        <v>513</v>
      </c>
      <c r="D249" s="472" t="s">
        <v>513</v>
      </c>
      <c r="E249" s="472" t="s">
        <v>513</v>
      </c>
      <c r="F249" s="472" t="s">
        <v>513</v>
      </c>
      <c r="G249" s="472" t="s">
        <v>513</v>
      </c>
      <c r="H249" s="472" t="s">
        <v>513</v>
      </c>
      <c r="I249" s="472" t="s">
        <v>513</v>
      </c>
      <c r="J249" s="472" t="s">
        <v>513</v>
      </c>
      <c r="K249" s="472" t="s">
        <v>513</v>
      </c>
      <c r="L249" s="472" t="s">
        <v>513</v>
      </c>
      <c r="M249" s="472" t="s">
        <v>513</v>
      </c>
      <c r="N249" s="472" t="s">
        <v>513</v>
      </c>
      <c r="O249" s="472" t="s">
        <v>513</v>
      </c>
      <c r="P249" s="472" t="s">
        <v>513</v>
      </c>
      <c r="Q249" s="472" t="s">
        <v>513</v>
      </c>
      <c r="R249" s="472" t="s">
        <v>513</v>
      </c>
      <c r="S249" s="472" t="s">
        <v>513</v>
      </c>
      <c r="T249" s="472" t="s">
        <v>513</v>
      </c>
      <c r="U249" s="472">
        <v>5560</v>
      </c>
      <c r="V249" s="472" t="s">
        <v>513</v>
      </c>
      <c r="W249" s="477" t="s">
        <v>82</v>
      </c>
    </row>
    <row r="250" spans="1:23" s="472" customFormat="1" ht="9.75" customHeight="1" x14ac:dyDescent="0.2">
      <c r="A250" s="860" t="s">
        <v>599</v>
      </c>
      <c r="B250" s="476" t="s">
        <v>513</v>
      </c>
      <c r="C250" s="475" t="s">
        <v>513</v>
      </c>
      <c r="D250" s="475" t="s">
        <v>513</v>
      </c>
      <c r="E250" s="475" t="s">
        <v>513</v>
      </c>
      <c r="F250" s="475" t="s">
        <v>513</v>
      </c>
      <c r="G250" s="475" t="s">
        <v>513</v>
      </c>
      <c r="H250" s="475" t="s">
        <v>513</v>
      </c>
      <c r="I250" s="475" t="s">
        <v>513</v>
      </c>
      <c r="J250" s="475" t="s">
        <v>513</v>
      </c>
      <c r="K250" s="475" t="s">
        <v>513</v>
      </c>
      <c r="L250" s="475" t="s">
        <v>513</v>
      </c>
      <c r="M250" s="475" t="s">
        <v>513</v>
      </c>
      <c r="N250" s="475" t="s">
        <v>513</v>
      </c>
      <c r="O250" s="475" t="s">
        <v>513</v>
      </c>
      <c r="P250" s="475" t="s">
        <v>513</v>
      </c>
      <c r="Q250" s="475" t="s">
        <v>513</v>
      </c>
      <c r="R250" s="475" t="s">
        <v>513</v>
      </c>
      <c r="S250" s="475" t="s">
        <v>513</v>
      </c>
      <c r="T250" s="475" t="s">
        <v>513</v>
      </c>
      <c r="U250" s="475">
        <v>229414</v>
      </c>
      <c r="V250" s="475">
        <v>204803</v>
      </c>
      <c r="W250" s="473" t="s">
        <v>83</v>
      </c>
    </row>
    <row r="251" spans="1:23" ht="12" customHeight="1" x14ac:dyDescent="0.25"/>
    <row r="252" spans="1:23" ht="12" customHeight="1" x14ac:dyDescent="0.25"/>
    <row r="253" spans="1:23" ht="12" customHeight="1" x14ac:dyDescent="0.25">
      <c r="K253" s="487" t="s">
        <v>102</v>
      </c>
    </row>
    <row r="254" spans="1:23" s="483" customFormat="1" ht="21" customHeight="1" x14ac:dyDescent="0.25">
      <c r="A254" s="1084" t="s">
        <v>205</v>
      </c>
      <c r="B254" s="486" t="s">
        <v>404</v>
      </c>
      <c r="C254" s="485"/>
      <c r="D254" s="485"/>
      <c r="E254" s="485"/>
      <c r="F254" s="485"/>
      <c r="G254" s="485"/>
      <c r="H254" s="485"/>
      <c r="I254" s="485"/>
      <c r="J254" s="485"/>
      <c r="K254" s="485"/>
      <c r="L254" s="878"/>
      <c r="M254" s="879" t="s">
        <v>350</v>
      </c>
      <c r="N254" s="485"/>
      <c r="O254" s="485"/>
      <c r="P254" s="485"/>
      <c r="Q254" s="485"/>
      <c r="R254" s="485"/>
      <c r="S254" s="485"/>
      <c r="T254" s="485"/>
      <c r="U254" s="485"/>
      <c r="V254" s="485"/>
      <c r="W254" s="1087" t="s">
        <v>88</v>
      </c>
    </row>
    <row r="255" spans="1:23" s="483" customFormat="1" ht="21" customHeight="1" x14ac:dyDescent="0.25">
      <c r="A255" s="1085"/>
      <c r="B255" s="486" t="s">
        <v>123</v>
      </c>
      <c r="C255" s="485"/>
      <c r="D255" s="485"/>
      <c r="E255" s="485"/>
      <c r="F255" s="485"/>
      <c r="G255" s="485"/>
      <c r="H255" s="485"/>
      <c r="I255" s="878"/>
      <c r="J255" s="879" t="s">
        <v>1235</v>
      </c>
      <c r="K255" s="485"/>
      <c r="L255" s="878"/>
      <c r="M255" s="1090" t="s">
        <v>347</v>
      </c>
      <c r="N255" s="879" t="s">
        <v>316</v>
      </c>
      <c r="O255" s="485"/>
      <c r="P255" s="485"/>
      <c r="Q255" s="485"/>
      <c r="R255" s="485"/>
      <c r="S255" s="485"/>
      <c r="T255" s="878"/>
      <c r="U255" s="879" t="s">
        <v>1235</v>
      </c>
      <c r="V255" s="485"/>
      <c r="W255" s="1088"/>
    </row>
    <row r="256" spans="1:23" s="483" customFormat="1" ht="52.5" customHeight="1" x14ac:dyDescent="0.25">
      <c r="A256" s="1086"/>
      <c r="B256" s="484" t="s">
        <v>352</v>
      </c>
      <c r="C256" s="484" t="s">
        <v>708</v>
      </c>
      <c r="D256" s="484" t="s">
        <v>380</v>
      </c>
      <c r="E256" s="484" t="s">
        <v>709</v>
      </c>
      <c r="F256" s="484" t="s">
        <v>403</v>
      </c>
      <c r="G256" s="484" t="s">
        <v>402</v>
      </c>
      <c r="H256" s="484" t="s">
        <v>509</v>
      </c>
      <c r="I256" s="484" t="s">
        <v>401</v>
      </c>
      <c r="J256" s="881" t="s">
        <v>379</v>
      </c>
      <c r="K256" s="484" t="s">
        <v>400</v>
      </c>
      <c r="L256" s="484" t="s">
        <v>378</v>
      </c>
      <c r="M256" s="1091"/>
      <c r="N256" s="881" t="s">
        <v>706</v>
      </c>
      <c r="O256" s="484" t="s">
        <v>305</v>
      </c>
      <c r="P256" s="484" t="s">
        <v>1169</v>
      </c>
      <c r="Q256" s="484" t="s">
        <v>327</v>
      </c>
      <c r="R256" s="484" t="s">
        <v>304</v>
      </c>
      <c r="S256" s="484" t="s">
        <v>303</v>
      </c>
      <c r="T256" s="484" t="s">
        <v>301</v>
      </c>
      <c r="U256" s="881" t="s">
        <v>379</v>
      </c>
      <c r="V256" s="488" t="s">
        <v>378</v>
      </c>
      <c r="W256" s="1089"/>
    </row>
    <row r="257" spans="1:23" s="472" customFormat="1" ht="9.75" customHeight="1" x14ac:dyDescent="0.2">
      <c r="A257" s="858" t="s">
        <v>1248</v>
      </c>
      <c r="B257" s="482">
        <v>118300</v>
      </c>
      <c r="C257" s="481" t="s">
        <v>513</v>
      </c>
      <c r="D257" s="481" t="s">
        <v>513</v>
      </c>
      <c r="E257" s="481" t="s">
        <v>513</v>
      </c>
      <c r="F257" s="481" t="s">
        <v>513</v>
      </c>
      <c r="G257" s="481">
        <v>73009</v>
      </c>
      <c r="H257" s="481" t="s">
        <v>513</v>
      </c>
      <c r="I257" s="481" t="s">
        <v>513</v>
      </c>
      <c r="J257" s="481">
        <v>359073</v>
      </c>
      <c r="K257" s="481">
        <v>338714</v>
      </c>
      <c r="L257" s="481">
        <v>20359</v>
      </c>
      <c r="M257" s="481">
        <v>920380</v>
      </c>
      <c r="N257" s="481">
        <v>723032</v>
      </c>
      <c r="O257" s="481">
        <v>83467</v>
      </c>
      <c r="P257" s="481">
        <v>401105</v>
      </c>
      <c r="Q257" s="481">
        <v>6420</v>
      </c>
      <c r="R257" s="481">
        <v>218890</v>
      </c>
      <c r="S257" s="481">
        <v>13150</v>
      </c>
      <c r="T257" s="481" t="s">
        <v>513</v>
      </c>
      <c r="U257" s="481">
        <v>197348</v>
      </c>
      <c r="V257" s="481">
        <v>197348</v>
      </c>
      <c r="W257" s="479" t="s">
        <v>208</v>
      </c>
    </row>
    <row r="258" spans="1:23" s="472" customFormat="1" ht="9.75" customHeight="1" x14ac:dyDescent="0.2">
      <c r="A258" s="859" t="s">
        <v>1217</v>
      </c>
      <c r="B258" s="472">
        <v>92711</v>
      </c>
      <c r="C258" s="472" t="s">
        <v>513</v>
      </c>
      <c r="D258" s="472" t="s">
        <v>513</v>
      </c>
      <c r="E258" s="472" t="s">
        <v>513</v>
      </c>
      <c r="F258" s="472" t="s">
        <v>513</v>
      </c>
      <c r="G258" s="472">
        <v>85546</v>
      </c>
      <c r="H258" s="472" t="s">
        <v>513</v>
      </c>
      <c r="I258" s="472" t="s">
        <v>513</v>
      </c>
      <c r="J258" s="472">
        <v>257866</v>
      </c>
      <c r="K258" s="472">
        <v>240816</v>
      </c>
      <c r="L258" s="472">
        <v>17050</v>
      </c>
      <c r="M258" s="472">
        <v>1349403</v>
      </c>
      <c r="N258" s="472">
        <v>1174989</v>
      </c>
      <c r="O258" s="472">
        <v>264266</v>
      </c>
      <c r="P258" s="472">
        <v>453738</v>
      </c>
      <c r="Q258" s="472" t="s">
        <v>513</v>
      </c>
      <c r="R258" s="472">
        <v>352009</v>
      </c>
      <c r="S258" s="472">
        <v>104976</v>
      </c>
      <c r="T258" s="472" t="s">
        <v>513</v>
      </c>
      <c r="U258" s="472">
        <v>174414</v>
      </c>
      <c r="V258" s="472">
        <v>174414</v>
      </c>
      <c r="W258" s="477" t="s">
        <v>492</v>
      </c>
    </row>
    <row r="259" spans="1:23" s="472" customFormat="1" ht="9.75" customHeight="1" x14ac:dyDescent="0.2">
      <c r="A259" s="859" t="s">
        <v>1279</v>
      </c>
      <c r="B259" s="472">
        <v>369448</v>
      </c>
      <c r="C259" s="472" t="s">
        <v>513</v>
      </c>
      <c r="D259" s="472" t="s">
        <v>513</v>
      </c>
      <c r="E259" s="472" t="s">
        <v>513</v>
      </c>
      <c r="F259" s="472" t="s">
        <v>513</v>
      </c>
      <c r="G259" s="472">
        <v>125751</v>
      </c>
      <c r="H259" s="472">
        <v>32736</v>
      </c>
      <c r="I259" s="472" t="s">
        <v>513</v>
      </c>
      <c r="J259" s="472">
        <v>170618</v>
      </c>
      <c r="K259" s="472">
        <v>158913</v>
      </c>
      <c r="L259" s="472">
        <v>11705</v>
      </c>
      <c r="M259" s="472">
        <v>1057505</v>
      </c>
      <c r="N259" s="472">
        <v>916549</v>
      </c>
      <c r="O259" s="472">
        <v>487945</v>
      </c>
      <c r="P259" s="472">
        <v>283692</v>
      </c>
      <c r="Q259" s="472" t="s">
        <v>513</v>
      </c>
      <c r="R259" s="472">
        <v>86720</v>
      </c>
      <c r="S259" s="472">
        <v>58192</v>
      </c>
      <c r="T259" s="472" t="s">
        <v>513</v>
      </c>
      <c r="U259" s="472">
        <v>140956</v>
      </c>
      <c r="V259" s="472">
        <v>140956</v>
      </c>
      <c r="W259" s="477" t="s">
        <v>518</v>
      </c>
    </row>
    <row r="260" spans="1:23" s="472" customFormat="1" ht="9.75" customHeight="1" x14ac:dyDescent="0.2">
      <c r="A260" s="859" t="s">
        <v>582</v>
      </c>
      <c r="B260" s="472">
        <v>304586</v>
      </c>
      <c r="C260" s="472">
        <v>12031</v>
      </c>
      <c r="D260" s="472">
        <v>11641</v>
      </c>
      <c r="E260" s="472">
        <v>9431</v>
      </c>
      <c r="F260" s="472">
        <v>21279</v>
      </c>
      <c r="G260" s="472">
        <v>93659</v>
      </c>
      <c r="H260" s="472">
        <v>40675</v>
      </c>
      <c r="I260" s="472" t="s">
        <v>513</v>
      </c>
      <c r="J260" s="472">
        <v>191076</v>
      </c>
      <c r="K260" s="472">
        <v>162481</v>
      </c>
      <c r="L260" s="472">
        <v>28595</v>
      </c>
      <c r="M260" s="472">
        <v>1672616</v>
      </c>
      <c r="N260" s="472">
        <v>1552558</v>
      </c>
      <c r="O260" s="472">
        <v>530039</v>
      </c>
      <c r="P260" s="472">
        <v>363766</v>
      </c>
      <c r="Q260" s="472" t="s">
        <v>513</v>
      </c>
      <c r="R260" s="472">
        <v>175741</v>
      </c>
      <c r="S260" s="472">
        <v>385663</v>
      </c>
      <c r="T260" s="472">
        <v>97349</v>
      </c>
      <c r="U260" s="472">
        <v>120058</v>
      </c>
      <c r="V260" s="472">
        <v>120058</v>
      </c>
      <c r="W260" s="477" t="s">
        <v>583</v>
      </c>
    </row>
    <row r="261" spans="1:23" s="472" customFormat="1" ht="9.75" customHeight="1" x14ac:dyDescent="0.2">
      <c r="A261" s="859" t="s">
        <v>813</v>
      </c>
      <c r="B261" s="472">
        <v>185720</v>
      </c>
      <c r="C261" s="472" t="s">
        <v>513</v>
      </c>
      <c r="D261" s="472" t="s">
        <v>513</v>
      </c>
      <c r="E261" s="472" t="s">
        <v>513</v>
      </c>
      <c r="F261" s="472" t="s">
        <v>513</v>
      </c>
      <c r="G261" s="472">
        <v>29573</v>
      </c>
      <c r="H261" s="472" t="s">
        <v>513</v>
      </c>
      <c r="I261" s="472">
        <v>6050</v>
      </c>
      <c r="J261" s="472">
        <v>86798</v>
      </c>
      <c r="K261" s="472">
        <v>75672</v>
      </c>
      <c r="L261" s="472">
        <v>11126</v>
      </c>
      <c r="M261" s="472">
        <v>1327820</v>
      </c>
      <c r="N261" s="472">
        <v>1261782</v>
      </c>
      <c r="O261" s="472">
        <v>391582</v>
      </c>
      <c r="P261" s="472">
        <v>259238</v>
      </c>
      <c r="Q261" s="472" t="s">
        <v>513</v>
      </c>
      <c r="R261" s="472">
        <v>118025</v>
      </c>
      <c r="S261" s="472">
        <v>486497</v>
      </c>
      <c r="T261" s="472">
        <v>6440</v>
      </c>
      <c r="U261" s="472">
        <v>66038</v>
      </c>
      <c r="V261" s="472">
        <v>66038</v>
      </c>
      <c r="W261" s="477" t="s">
        <v>814</v>
      </c>
    </row>
    <row r="262" spans="1:23" s="472" customFormat="1" ht="6.75" customHeight="1" x14ac:dyDescent="0.2">
      <c r="A262" s="859"/>
      <c r="W262" s="477"/>
    </row>
    <row r="263" spans="1:23" s="472" customFormat="1" ht="9.75" customHeight="1" x14ac:dyDescent="0.2">
      <c r="A263" s="859" t="s">
        <v>1239</v>
      </c>
      <c r="B263" s="472">
        <v>294542</v>
      </c>
      <c r="C263" s="472">
        <v>12031</v>
      </c>
      <c r="D263" s="472">
        <v>11641</v>
      </c>
      <c r="E263" s="472">
        <v>9431</v>
      </c>
      <c r="F263" s="472">
        <v>21279</v>
      </c>
      <c r="G263" s="472">
        <v>102707</v>
      </c>
      <c r="H263" s="472">
        <v>31135</v>
      </c>
      <c r="I263" s="472" t="s">
        <v>513</v>
      </c>
      <c r="J263" s="472">
        <v>107083</v>
      </c>
      <c r="K263" s="472">
        <v>80484</v>
      </c>
      <c r="L263" s="472">
        <v>26599</v>
      </c>
      <c r="M263" s="472">
        <v>1809337</v>
      </c>
      <c r="N263" s="472">
        <v>1695067</v>
      </c>
      <c r="O263" s="472">
        <v>487839</v>
      </c>
      <c r="P263" s="472">
        <v>278188</v>
      </c>
      <c r="Q263" s="472" t="s">
        <v>513</v>
      </c>
      <c r="R263" s="472">
        <v>255239</v>
      </c>
      <c r="S263" s="472">
        <v>570012</v>
      </c>
      <c r="T263" s="472">
        <v>103789</v>
      </c>
      <c r="U263" s="472">
        <v>114270</v>
      </c>
      <c r="V263" s="472">
        <v>114270</v>
      </c>
      <c r="W263" s="477" t="s">
        <v>584</v>
      </c>
    </row>
    <row r="264" spans="1:23" s="472" customFormat="1" ht="9.75" customHeight="1" x14ac:dyDescent="0.2">
      <c r="A264" s="859" t="s">
        <v>1238</v>
      </c>
      <c r="B264" s="472">
        <v>96520</v>
      </c>
      <c r="C264" s="472" t="s">
        <v>513</v>
      </c>
      <c r="D264" s="472" t="s">
        <v>513</v>
      </c>
      <c r="E264" s="472" t="s">
        <v>513</v>
      </c>
      <c r="F264" s="472" t="s">
        <v>513</v>
      </c>
      <c r="G264" s="472">
        <v>35599</v>
      </c>
      <c r="H264" s="472">
        <v>10330</v>
      </c>
      <c r="I264" s="472">
        <v>6050</v>
      </c>
      <c r="J264" s="472">
        <v>105927</v>
      </c>
      <c r="K264" s="472">
        <v>94391</v>
      </c>
      <c r="L264" s="472">
        <v>11536</v>
      </c>
      <c r="M264" s="472">
        <v>1292047</v>
      </c>
      <c r="N264" s="472">
        <v>1238079</v>
      </c>
      <c r="O264" s="472">
        <v>350376</v>
      </c>
      <c r="P264" s="472">
        <v>287533</v>
      </c>
      <c r="Q264" s="472" t="s">
        <v>513</v>
      </c>
      <c r="R264" s="472">
        <v>81963</v>
      </c>
      <c r="S264" s="472">
        <v>372934</v>
      </c>
      <c r="T264" s="472">
        <v>145273</v>
      </c>
      <c r="U264" s="472">
        <v>53968</v>
      </c>
      <c r="V264" s="472">
        <v>53968</v>
      </c>
      <c r="W264" s="477" t="s">
        <v>816</v>
      </c>
    </row>
    <row r="265" spans="1:23" s="472" customFormat="1" ht="6.75" customHeight="1" x14ac:dyDescent="0.2">
      <c r="A265" s="859"/>
      <c r="W265" s="477"/>
    </row>
    <row r="266" spans="1:23" s="472" customFormat="1" ht="9.75" customHeight="1" x14ac:dyDescent="0.2">
      <c r="A266" s="859" t="s">
        <v>817</v>
      </c>
      <c r="B266" s="472">
        <v>89200</v>
      </c>
      <c r="C266" s="472" t="s">
        <v>513</v>
      </c>
      <c r="D266" s="472" t="s">
        <v>513</v>
      </c>
      <c r="E266" s="472" t="s">
        <v>513</v>
      </c>
      <c r="F266" s="472" t="s">
        <v>513</v>
      </c>
      <c r="G266" s="472">
        <v>13815</v>
      </c>
      <c r="H266" s="472" t="s">
        <v>513</v>
      </c>
      <c r="I266" s="472" t="s">
        <v>513</v>
      </c>
      <c r="J266" s="472">
        <v>31240</v>
      </c>
      <c r="K266" s="472">
        <v>26834</v>
      </c>
      <c r="L266" s="472">
        <v>4406</v>
      </c>
      <c r="M266" s="472">
        <v>437698</v>
      </c>
      <c r="N266" s="472">
        <v>411017</v>
      </c>
      <c r="O266" s="472">
        <v>100964</v>
      </c>
      <c r="P266" s="472">
        <v>4420</v>
      </c>
      <c r="Q266" s="472" t="s">
        <v>513</v>
      </c>
      <c r="R266" s="472">
        <v>79498</v>
      </c>
      <c r="S266" s="472">
        <v>219695</v>
      </c>
      <c r="T266" s="472">
        <v>6440</v>
      </c>
      <c r="U266" s="472">
        <v>26681</v>
      </c>
      <c r="V266" s="472">
        <v>26681</v>
      </c>
      <c r="W266" s="477" t="s">
        <v>587</v>
      </c>
    </row>
    <row r="267" spans="1:23" s="472" customFormat="1" ht="9.75" customHeight="1" x14ac:dyDescent="0.2">
      <c r="A267" s="859" t="s">
        <v>585</v>
      </c>
      <c r="B267" s="472" t="s">
        <v>513</v>
      </c>
      <c r="C267" s="472" t="s">
        <v>513</v>
      </c>
      <c r="D267" s="472" t="s">
        <v>513</v>
      </c>
      <c r="E267" s="472" t="s">
        <v>513</v>
      </c>
      <c r="F267" s="472" t="s">
        <v>513</v>
      </c>
      <c r="G267" s="472" t="s">
        <v>513</v>
      </c>
      <c r="H267" s="472" t="s">
        <v>513</v>
      </c>
      <c r="I267" s="472" t="s">
        <v>513</v>
      </c>
      <c r="J267" s="472">
        <v>17310</v>
      </c>
      <c r="K267" s="472">
        <v>14823</v>
      </c>
      <c r="L267" s="472">
        <v>2487</v>
      </c>
      <c r="M267" s="472">
        <v>202063</v>
      </c>
      <c r="N267" s="472">
        <v>191721</v>
      </c>
      <c r="O267" s="472">
        <v>72972</v>
      </c>
      <c r="P267" s="472">
        <v>77285</v>
      </c>
      <c r="Q267" s="472" t="s">
        <v>513</v>
      </c>
      <c r="R267" s="472" t="s">
        <v>513</v>
      </c>
      <c r="S267" s="472">
        <v>41464</v>
      </c>
      <c r="T267" s="472" t="s">
        <v>513</v>
      </c>
      <c r="U267" s="472">
        <v>10342</v>
      </c>
      <c r="V267" s="472">
        <v>10342</v>
      </c>
      <c r="W267" s="477" t="s">
        <v>94</v>
      </c>
    </row>
    <row r="268" spans="1:23" s="472" customFormat="1" ht="9.75" customHeight="1" x14ac:dyDescent="0.2">
      <c r="A268" s="859" t="s">
        <v>1275</v>
      </c>
      <c r="B268" s="472">
        <v>66558</v>
      </c>
      <c r="C268" s="472" t="s">
        <v>513</v>
      </c>
      <c r="D268" s="472" t="s">
        <v>513</v>
      </c>
      <c r="E268" s="472" t="s">
        <v>513</v>
      </c>
      <c r="F268" s="472" t="s">
        <v>513</v>
      </c>
      <c r="G268" s="472">
        <v>9057</v>
      </c>
      <c r="H268" s="472" t="s">
        <v>513</v>
      </c>
      <c r="I268" s="472" t="s">
        <v>513</v>
      </c>
      <c r="J268" s="472">
        <v>18070</v>
      </c>
      <c r="K268" s="472">
        <v>15402</v>
      </c>
      <c r="L268" s="472">
        <v>2668</v>
      </c>
      <c r="M268" s="472">
        <v>253571</v>
      </c>
      <c r="N268" s="472">
        <v>239708</v>
      </c>
      <c r="O268" s="472">
        <v>84855</v>
      </c>
      <c r="P268" s="472">
        <v>99800</v>
      </c>
      <c r="Q268" s="472" t="s">
        <v>513</v>
      </c>
      <c r="R268" s="472" t="s">
        <v>513</v>
      </c>
      <c r="S268" s="472">
        <v>55053</v>
      </c>
      <c r="T268" s="472" t="s">
        <v>513</v>
      </c>
      <c r="U268" s="472">
        <v>13863</v>
      </c>
      <c r="V268" s="472">
        <v>13863</v>
      </c>
      <c r="W268" s="477" t="s">
        <v>95</v>
      </c>
    </row>
    <row r="269" spans="1:23" s="472" customFormat="1" ht="9.75" customHeight="1" x14ac:dyDescent="0.2">
      <c r="A269" s="859" t="s">
        <v>1222</v>
      </c>
      <c r="B269" s="472">
        <v>29962</v>
      </c>
      <c r="C269" s="472" t="s">
        <v>513</v>
      </c>
      <c r="D269" s="472" t="s">
        <v>513</v>
      </c>
      <c r="E269" s="472" t="s">
        <v>513</v>
      </c>
      <c r="F269" s="472" t="s">
        <v>513</v>
      </c>
      <c r="G269" s="472">
        <v>6701</v>
      </c>
      <c r="H269" s="472" t="s">
        <v>513</v>
      </c>
      <c r="I269" s="472">
        <v>6050</v>
      </c>
      <c r="J269" s="472">
        <v>20178</v>
      </c>
      <c r="K269" s="472">
        <v>18613</v>
      </c>
      <c r="L269" s="472">
        <v>1565</v>
      </c>
      <c r="M269" s="472">
        <v>434488</v>
      </c>
      <c r="N269" s="472">
        <v>419336</v>
      </c>
      <c r="O269" s="472">
        <v>132791</v>
      </c>
      <c r="P269" s="472">
        <v>77733</v>
      </c>
      <c r="Q269" s="472" t="s">
        <v>513</v>
      </c>
      <c r="R269" s="472">
        <v>38527</v>
      </c>
      <c r="S269" s="472">
        <v>170285</v>
      </c>
      <c r="T269" s="472" t="s">
        <v>513</v>
      </c>
      <c r="U269" s="472">
        <v>15152</v>
      </c>
      <c r="V269" s="472">
        <v>15152</v>
      </c>
      <c r="W269" s="477" t="s">
        <v>96</v>
      </c>
    </row>
    <row r="270" spans="1:23" s="472" customFormat="1" ht="9.75" customHeight="1" x14ac:dyDescent="0.2">
      <c r="A270" s="859" t="s">
        <v>1280</v>
      </c>
      <c r="B270" s="472" t="s">
        <v>513</v>
      </c>
      <c r="C270" s="472" t="s">
        <v>513</v>
      </c>
      <c r="D270" s="472" t="s">
        <v>513</v>
      </c>
      <c r="E270" s="472" t="s">
        <v>513</v>
      </c>
      <c r="F270" s="472" t="s">
        <v>513</v>
      </c>
      <c r="G270" s="472">
        <v>19841</v>
      </c>
      <c r="H270" s="472">
        <v>10330</v>
      </c>
      <c r="I270" s="472" t="s">
        <v>513</v>
      </c>
      <c r="J270" s="472">
        <v>50369</v>
      </c>
      <c r="K270" s="472">
        <v>45553</v>
      </c>
      <c r="L270" s="472">
        <v>4816</v>
      </c>
      <c r="M270" s="472">
        <v>401925</v>
      </c>
      <c r="N270" s="472">
        <v>387314</v>
      </c>
      <c r="O270" s="472">
        <v>59758</v>
      </c>
      <c r="P270" s="472">
        <v>32715</v>
      </c>
      <c r="Q270" s="472" t="s">
        <v>513</v>
      </c>
      <c r="R270" s="472">
        <v>43436</v>
      </c>
      <c r="S270" s="472">
        <v>106132</v>
      </c>
      <c r="T270" s="472">
        <v>145273</v>
      </c>
      <c r="U270" s="472">
        <v>14611</v>
      </c>
      <c r="V270" s="472">
        <v>14611</v>
      </c>
      <c r="W270" s="477" t="s">
        <v>820</v>
      </c>
    </row>
    <row r="271" spans="1:23" s="472" customFormat="1" ht="6.75" customHeight="1" x14ac:dyDescent="0.2">
      <c r="A271" s="859"/>
      <c r="W271" s="477"/>
    </row>
    <row r="272" spans="1:23" s="472" customFormat="1" ht="9.75" customHeight="1" x14ac:dyDescent="0.2">
      <c r="A272" s="859" t="s">
        <v>1204</v>
      </c>
      <c r="B272" s="472" t="s">
        <v>513</v>
      </c>
      <c r="C272" s="472" t="s">
        <v>513</v>
      </c>
      <c r="D272" s="472" t="s">
        <v>513</v>
      </c>
      <c r="E272" s="472" t="s">
        <v>513</v>
      </c>
      <c r="F272" s="472" t="s">
        <v>513</v>
      </c>
      <c r="G272" s="472" t="s">
        <v>513</v>
      </c>
      <c r="H272" s="472" t="s">
        <v>513</v>
      </c>
      <c r="I272" s="472" t="s">
        <v>513</v>
      </c>
      <c r="J272" s="472">
        <v>10504</v>
      </c>
      <c r="K272" s="472">
        <v>9057</v>
      </c>
      <c r="L272" s="472">
        <v>1447</v>
      </c>
      <c r="M272" s="472">
        <v>149186</v>
      </c>
      <c r="N272" s="472">
        <v>138646</v>
      </c>
      <c r="O272" s="472">
        <v>35848</v>
      </c>
      <c r="P272" s="472" t="s">
        <v>513</v>
      </c>
      <c r="Q272" s="472" t="s">
        <v>513</v>
      </c>
      <c r="R272" s="472">
        <v>56472</v>
      </c>
      <c r="S272" s="472">
        <v>46326</v>
      </c>
      <c r="T272" s="472" t="s">
        <v>513</v>
      </c>
      <c r="U272" s="472">
        <v>10540</v>
      </c>
      <c r="V272" s="472">
        <v>10540</v>
      </c>
      <c r="W272" s="477" t="s">
        <v>598</v>
      </c>
    </row>
    <row r="273" spans="1:23" s="472" customFormat="1" ht="9.75" customHeight="1" x14ac:dyDescent="0.2">
      <c r="A273" s="859" t="s">
        <v>1271</v>
      </c>
      <c r="B273" s="472" t="s">
        <v>513</v>
      </c>
      <c r="C273" s="472" t="s">
        <v>513</v>
      </c>
      <c r="D273" s="472" t="s">
        <v>513</v>
      </c>
      <c r="E273" s="472" t="s">
        <v>513</v>
      </c>
      <c r="F273" s="472" t="s">
        <v>513</v>
      </c>
      <c r="G273" s="472">
        <v>13815</v>
      </c>
      <c r="H273" s="472" t="s">
        <v>513</v>
      </c>
      <c r="I273" s="472" t="s">
        <v>513</v>
      </c>
      <c r="J273" s="472">
        <v>8100</v>
      </c>
      <c r="K273" s="472">
        <v>7257</v>
      </c>
      <c r="L273" s="472">
        <v>843</v>
      </c>
      <c r="M273" s="472">
        <v>133608</v>
      </c>
      <c r="N273" s="472">
        <v>126026</v>
      </c>
      <c r="O273" s="472">
        <v>30446</v>
      </c>
      <c r="P273" s="472">
        <v>4420</v>
      </c>
      <c r="Q273" s="472" t="s">
        <v>513</v>
      </c>
      <c r="R273" s="472">
        <v>23026</v>
      </c>
      <c r="S273" s="472">
        <v>68134</v>
      </c>
      <c r="T273" s="472" t="s">
        <v>513</v>
      </c>
      <c r="U273" s="472">
        <v>7582</v>
      </c>
      <c r="V273" s="472">
        <v>7582</v>
      </c>
      <c r="W273" s="477" t="s">
        <v>82</v>
      </c>
    </row>
    <row r="274" spans="1:23" s="472" customFormat="1" ht="9.75" customHeight="1" x14ac:dyDescent="0.2">
      <c r="A274" s="859" t="s">
        <v>1272</v>
      </c>
      <c r="B274" s="472">
        <v>89200</v>
      </c>
      <c r="C274" s="472" t="s">
        <v>513</v>
      </c>
      <c r="D274" s="472" t="s">
        <v>513</v>
      </c>
      <c r="E274" s="472" t="s">
        <v>513</v>
      </c>
      <c r="F274" s="472" t="s">
        <v>513</v>
      </c>
      <c r="G274" s="472" t="s">
        <v>513</v>
      </c>
      <c r="H274" s="472" t="s">
        <v>513</v>
      </c>
      <c r="I274" s="472" t="s">
        <v>513</v>
      </c>
      <c r="J274" s="472">
        <v>12636</v>
      </c>
      <c r="K274" s="472">
        <v>10520</v>
      </c>
      <c r="L274" s="472">
        <v>2116</v>
      </c>
      <c r="M274" s="472">
        <v>154904</v>
      </c>
      <c r="N274" s="472">
        <v>146345</v>
      </c>
      <c r="O274" s="472">
        <v>34670</v>
      </c>
      <c r="P274" s="472" t="s">
        <v>513</v>
      </c>
      <c r="Q274" s="472" t="s">
        <v>513</v>
      </c>
      <c r="R274" s="472" t="s">
        <v>513</v>
      </c>
      <c r="S274" s="472">
        <v>105235</v>
      </c>
      <c r="T274" s="472">
        <v>6440</v>
      </c>
      <c r="U274" s="472">
        <v>8559</v>
      </c>
      <c r="V274" s="472">
        <v>8559</v>
      </c>
      <c r="W274" s="477" t="s">
        <v>83</v>
      </c>
    </row>
    <row r="275" spans="1:23" s="472" customFormat="1" ht="9.75" customHeight="1" x14ac:dyDescent="0.2">
      <c r="A275" s="859" t="s">
        <v>1281</v>
      </c>
      <c r="B275" s="472" t="s">
        <v>513</v>
      </c>
      <c r="C275" s="472" t="s">
        <v>513</v>
      </c>
      <c r="D275" s="472" t="s">
        <v>513</v>
      </c>
      <c r="E275" s="472" t="s">
        <v>513</v>
      </c>
      <c r="F275" s="472" t="s">
        <v>513</v>
      </c>
      <c r="G275" s="472" t="s">
        <v>513</v>
      </c>
      <c r="H275" s="472" t="s">
        <v>513</v>
      </c>
      <c r="I275" s="472" t="s">
        <v>513</v>
      </c>
      <c r="J275" s="472">
        <v>6838</v>
      </c>
      <c r="K275" s="472">
        <v>5917</v>
      </c>
      <c r="L275" s="472">
        <v>921</v>
      </c>
      <c r="M275" s="472">
        <v>83605</v>
      </c>
      <c r="N275" s="472">
        <v>79456</v>
      </c>
      <c r="O275" s="472">
        <v>30540</v>
      </c>
      <c r="P275" s="472">
        <v>20790</v>
      </c>
      <c r="Q275" s="472" t="s">
        <v>513</v>
      </c>
      <c r="R275" s="472" t="s">
        <v>513</v>
      </c>
      <c r="S275" s="472">
        <v>28126</v>
      </c>
      <c r="T275" s="472" t="s">
        <v>513</v>
      </c>
      <c r="U275" s="472">
        <v>4149</v>
      </c>
      <c r="V275" s="472">
        <v>4149</v>
      </c>
      <c r="W275" s="477" t="s">
        <v>84</v>
      </c>
    </row>
    <row r="276" spans="1:23" s="472" customFormat="1" ht="9.75" customHeight="1" x14ac:dyDescent="0.2">
      <c r="A276" s="859" t="s">
        <v>1282</v>
      </c>
      <c r="B276" s="472" t="s">
        <v>513</v>
      </c>
      <c r="C276" s="472" t="s">
        <v>513</v>
      </c>
      <c r="D276" s="472" t="s">
        <v>513</v>
      </c>
      <c r="E276" s="472" t="s">
        <v>513</v>
      </c>
      <c r="F276" s="472" t="s">
        <v>513</v>
      </c>
      <c r="G276" s="472" t="s">
        <v>513</v>
      </c>
      <c r="H276" s="472" t="s">
        <v>513</v>
      </c>
      <c r="I276" s="472" t="s">
        <v>513</v>
      </c>
      <c r="J276" s="472">
        <v>4903</v>
      </c>
      <c r="K276" s="472">
        <v>4410</v>
      </c>
      <c r="L276" s="472">
        <v>493</v>
      </c>
      <c r="M276" s="472">
        <v>59476</v>
      </c>
      <c r="N276" s="472">
        <v>56838</v>
      </c>
      <c r="O276" s="472">
        <v>19270</v>
      </c>
      <c r="P276" s="472">
        <v>30899</v>
      </c>
      <c r="Q276" s="472" t="s">
        <v>513</v>
      </c>
      <c r="R276" s="472" t="s">
        <v>513</v>
      </c>
      <c r="S276" s="472">
        <v>6669</v>
      </c>
      <c r="T276" s="472" t="s">
        <v>513</v>
      </c>
      <c r="U276" s="472">
        <v>2638</v>
      </c>
      <c r="V276" s="472">
        <v>2638</v>
      </c>
      <c r="W276" s="477" t="s">
        <v>97</v>
      </c>
    </row>
    <row r="277" spans="1:23" s="472" customFormat="1" ht="9.75" customHeight="1" x14ac:dyDescent="0.2">
      <c r="A277" s="859" t="s">
        <v>1244</v>
      </c>
      <c r="B277" s="472" t="s">
        <v>513</v>
      </c>
      <c r="C277" s="472" t="s">
        <v>513</v>
      </c>
      <c r="D277" s="472" t="s">
        <v>513</v>
      </c>
      <c r="E277" s="472" t="s">
        <v>513</v>
      </c>
      <c r="F277" s="472" t="s">
        <v>513</v>
      </c>
      <c r="G277" s="472" t="s">
        <v>513</v>
      </c>
      <c r="H277" s="472" t="s">
        <v>513</v>
      </c>
      <c r="I277" s="472" t="s">
        <v>513</v>
      </c>
      <c r="J277" s="472">
        <v>5569</v>
      </c>
      <c r="K277" s="472">
        <v>4496</v>
      </c>
      <c r="L277" s="472">
        <v>1073</v>
      </c>
      <c r="M277" s="472">
        <v>58982</v>
      </c>
      <c r="N277" s="472">
        <v>55427</v>
      </c>
      <c r="O277" s="472">
        <v>23162</v>
      </c>
      <c r="P277" s="472">
        <v>25596</v>
      </c>
      <c r="Q277" s="472" t="s">
        <v>513</v>
      </c>
      <c r="R277" s="472" t="s">
        <v>513</v>
      </c>
      <c r="S277" s="472">
        <v>6669</v>
      </c>
      <c r="T277" s="472" t="s">
        <v>513</v>
      </c>
      <c r="U277" s="472">
        <v>3555</v>
      </c>
      <c r="V277" s="472">
        <v>3555</v>
      </c>
      <c r="W277" s="477" t="s">
        <v>98</v>
      </c>
    </row>
    <row r="278" spans="1:23" s="472" customFormat="1" ht="9.75" customHeight="1" x14ac:dyDescent="0.2">
      <c r="A278" s="859" t="s">
        <v>1254</v>
      </c>
      <c r="B278" s="472" t="s">
        <v>513</v>
      </c>
      <c r="C278" s="472" t="s">
        <v>513</v>
      </c>
      <c r="D278" s="472" t="s">
        <v>513</v>
      </c>
      <c r="E278" s="472" t="s">
        <v>513</v>
      </c>
      <c r="F278" s="472" t="s">
        <v>513</v>
      </c>
      <c r="G278" s="472">
        <v>4449</v>
      </c>
      <c r="H278" s="472" t="s">
        <v>513</v>
      </c>
      <c r="I278" s="472" t="s">
        <v>513</v>
      </c>
      <c r="J278" s="472">
        <v>6139</v>
      </c>
      <c r="K278" s="472">
        <v>5457</v>
      </c>
      <c r="L278" s="472">
        <v>682</v>
      </c>
      <c r="M278" s="472">
        <v>53977</v>
      </c>
      <c r="N278" s="472">
        <v>49034</v>
      </c>
      <c r="O278" s="472">
        <v>30365</v>
      </c>
      <c r="P278" s="472">
        <v>5350</v>
      </c>
      <c r="Q278" s="472" t="s">
        <v>513</v>
      </c>
      <c r="R278" s="472" t="s">
        <v>513</v>
      </c>
      <c r="S278" s="472">
        <v>13319</v>
      </c>
      <c r="T278" s="472" t="s">
        <v>513</v>
      </c>
      <c r="U278" s="472">
        <v>4943</v>
      </c>
      <c r="V278" s="472">
        <v>4943</v>
      </c>
      <c r="W278" s="477" t="s">
        <v>99</v>
      </c>
    </row>
    <row r="279" spans="1:23" s="472" customFormat="1" ht="9.75" customHeight="1" x14ac:dyDescent="0.2">
      <c r="A279" s="859" t="s">
        <v>1230</v>
      </c>
      <c r="B279" s="472" t="s">
        <v>513</v>
      </c>
      <c r="C279" s="472" t="s">
        <v>513</v>
      </c>
      <c r="D279" s="472" t="s">
        <v>513</v>
      </c>
      <c r="E279" s="472" t="s">
        <v>513</v>
      </c>
      <c r="F279" s="472" t="s">
        <v>513</v>
      </c>
      <c r="G279" s="472" t="s">
        <v>513</v>
      </c>
      <c r="H279" s="472" t="s">
        <v>513</v>
      </c>
      <c r="I279" s="472" t="s">
        <v>513</v>
      </c>
      <c r="J279" s="472">
        <v>5501</v>
      </c>
      <c r="K279" s="472">
        <v>4729</v>
      </c>
      <c r="L279" s="472">
        <v>772</v>
      </c>
      <c r="M279" s="472">
        <v>66033</v>
      </c>
      <c r="N279" s="472">
        <v>61652</v>
      </c>
      <c r="O279" s="472">
        <v>25900</v>
      </c>
      <c r="P279" s="472">
        <v>10918</v>
      </c>
      <c r="Q279" s="472" t="s">
        <v>513</v>
      </c>
      <c r="R279" s="472" t="s">
        <v>513</v>
      </c>
      <c r="S279" s="472">
        <v>24834</v>
      </c>
      <c r="T279" s="472" t="s">
        <v>513</v>
      </c>
      <c r="U279" s="472">
        <v>4381</v>
      </c>
      <c r="V279" s="472">
        <v>4381</v>
      </c>
      <c r="W279" s="477" t="s">
        <v>100</v>
      </c>
    </row>
    <row r="280" spans="1:23" s="472" customFormat="1" ht="9.75" customHeight="1" x14ac:dyDescent="0.2">
      <c r="A280" s="859" t="s">
        <v>593</v>
      </c>
      <c r="B280" s="472">
        <v>66558</v>
      </c>
      <c r="C280" s="472" t="s">
        <v>513</v>
      </c>
      <c r="D280" s="472" t="s">
        <v>513</v>
      </c>
      <c r="E280" s="472" t="s">
        <v>513</v>
      </c>
      <c r="F280" s="472" t="s">
        <v>513</v>
      </c>
      <c r="G280" s="472">
        <v>4608</v>
      </c>
      <c r="H280" s="472" t="s">
        <v>513</v>
      </c>
      <c r="I280" s="472" t="s">
        <v>513</v>
      </c>
      <c r="J280" s="472">
        <v>6430</v>
      </c>
      <c r="K280" s="472">
        <v>5216</v>
      </c>
      <c r="L280" s="472">
        <v>1214</v>
      </c>
      <c r="M280" s="472">
        <v>133561</v>
      </c>
      <c r="N280" s="472">
        <v>129022</v>
      </c>
      <c r="O280" s="472">
        <v>28590</v>
      </c>
      <c r="P280" s="472">
        <v>83532</v>
      </c>
      <c r="Q280" s="472" t="s">
        <v>513</v>
      </c>
      <c r="R280" s="472" t="s">
        <v>513</v>
      </c>
      <c r="S280" s="472">
        <v>16900</v>
      </c>
      <c r="T280" s="472" t="s">
        <v>513</v>
      </c>
      <c r="U280" s="472">
        <v>4539</v>
      </c>
      <c r="V280" s="472">
        <v>4539</v>
      </c>
      <c r="W280" s="477" t="s">
        <v>101</v>
      </c>
    </row>
    <row r="281" spans="1:23" s="472" customFormat="1" ht="9.75" customHeight="1" x14ac:dyDescent="0.2">
      <c r="A281" s="859" t="s">
        <v>1246</v>
      </c>
      <c r="B281" s="472" t="s">
        <v>513</v>
      </c>
      <c r="C281" s="472" t="s">
        <v>513</v>
      </c>
      <c r="D281" s="472" t="s">
        <v>513</v>
      </c>
      <c r="E281" s="472" t="s">
        <v>513</v>
      </c>
      <c r="F281" s="472" t="s">
        <v>513</v>
      </c>
      <c r="G281" s="472" t="s">
        <v>513</v>
      </c>
      <c r="H281" s="472" t="s">
        <v>513</v>
      </c>
      <c r="I281" s="472">
        <v>6050</v>
      </c>
      <c r="J281" s="472">
        <v>4615</v>
      </c>
      <c r="K281" s="472">
        <v>4114</v>
      </c>
      <c r="L281" s="472">
        <v>501</v>
      </c>
      <c r="M281" s="472">
        <v>132888</v>
      </c>
      <c r="N281" s="472">
        <v>125946</v>
      </c>
      <c r="O281" s="472">
        <v>36365</v>
      </c>
      <c r="P281" s="472">
        <v>22550</v>
      </c>
      <c r="Q281" s="472" t="s">
        <v>513</v>
      </c>
      <c r="R281" s="472">
        <v>38527</v>
      </c>
      <c r="S281" s="472">
        <v>28504</v>
      </c>
      <c r="T281" s="472" t="s">
        <v>513</v>
      </c>
      <c r="U281" s="472">
        <v>6942</v>
      </c>
      <c r="V281" s="472">
        <v>6942</v>
      </c>
      <c r="W281" s="477" t="s">
        <v>85</v>
      </c>
    </row>
    <row r="282" spans="1:23" s="472" customFormat="1" ht="9.75" customHeight="1" x14ac:dyDescent="0.2">
      <c r="A282" s="859" t="s">
        <v>1232</v>
      </c>
      <c r="B282" s="472">
        <v>15504</v>
      </c>
      <c r="C282" s="472" t="s">
        <v>513</v>
      </c>
      <c r="D282" s="472" t="s">
        <v>513</v>
      </c>
      <c r="E282" s="472" t="s">
        <v>513</v>
      </c>
      <c r="F282" s="472" t="s">
        <v>513</v>
      </c>
      <c r="G282" s="472" t="s">
        <v>513</v>
      </c>
      <c r="H282" s="472" t="s">
        <v>513</v>
      </c>
      <c r="I282" s="472" t="s">
        <v>513</v>
      </c>
      <c r="J282" s="472">
        <v>7021</v>
      </c>
      <c r="K282" s="472">
        <v>6418</v>
      </c>
      <c r="L282" s="472">
        <v>603</v>
      </c>
      <c r="M282" s="472">
        <v>114796</v>
      </c>
      <c r="N282" s="472">
        <v>110392</v>
      </c>
      <c r="O282" s="472">
        <v>39760</v>
      </c>
      <c r="P282" s="472">
        <v>22209</v>
      </c>
      <c r="Q282" s="472" t="s">
        <v>513</v>
      </c>
      <c r="R282" s="472" t="s">
        <v>513</v>
      </c>
      <c r="S282" s="472">
        <v>48423</v>
      </c>
      <c r="T282" s="472" t="s">
        <v>513</v>
      </c>
      <c r="U282" s="472">
        <v>4404</v>
      </c>
      <c r="V282" s="472">
        <v>4404</v>
      </c>
      <c r="W282" s="477" t="s">
        <v>86</v>
      </c>
    </row>
    <row r="283" spans="1:23" s="472" customFormat="1" ht="9.75" customHeight="1" x14ac:dyDescent="0.2">
      <c r="A283" s="859" t="s">
        <v>1212</v>
      </c>
      <c r="B283" s="472">
        <v>14458</v>
      </c>
      <c r="C283" s="472" t="s">
        <v>513</v>
      </c>
      <c r="D283" s="472" t="s">
        <v>513</v>
      </c>
      <c r="E283" s="472" t="s">
        <v>513</v>
      </c>
      <c r="F283" s="472" t="s">
        <v>513</v>
      </c>
      <c r="G283" s="472">
        <v>6701</v>
      </c>
      <c r="H283" s="472" t="s">
        <v>513</v>
      </c>
      <c r="I283" s="472" t="s">
        <v>513</v>
      </c>
      <c r="J283" s="472">
        <v>8542</v>
      </c>
      <c r="K283" s="472">
        <v>8081</v>
      </c>
      <c r="L283" s="472">
        <v>461</v>
      </c>
      <c r="M283" s="472">
        <v>186804</v>
      </c>
      <c r="N283" s="472">
        <v>182998</v>
      </c>
      <c r="O283" s="472">
        <v>56666</v>
      </c>
      <c r="P283" s="472">
        <v>32974</v>
      </c>
      <c r="Q283" s="472" t="s">
        <v>513</v>
      </c>
      <c r="R283" s="472" t="s">
        <v>513</v>
      </c>
      <c r="S283" s="472">
        <v>93358</v>
      </c>
      <c r="T283" s="472" t="s">
        <v>513</v>
      </c>
      <c r="U283" s="472">
        <v>3806</v>
      </c>
      <c r="V283" s="472">
        <v>3806</v>
      </c>
      <c r="W283" s="477" t="s">
        <v>87</v>
      </c>
    </row>
    <row r="284" spans="1:23" s="472" customFormat="1" ht="9.75" customHeight="1" x14ac:dyDescent="0.2">
      <c r="A284" s="859" t="s">
        <v>1213</v>
      </c>
      <c r="B284" s="472" t="s">
        <v>513</v>
      </c>
      <c r="C284" s="472" t="s">
        <v>513</v>
      </c>
      <c r="D284" s="472" t="s">
        <v>513</v>
      </c>
      <c r="E284" s="472" t="s">
        <v>513</v>
      </c>
      <c r="F284" s="472" t="s">
        <v>513</v>
      </c>
      <c r="G284" s="472" t="s">
        <v>513</v>
      </c>
      <c r="H284" s="472" t="s">
        <v>513</v>
      </c>
      <c r="I284" s="472" t="s">
        <v>513</v>
      </c>
      <c r="J284" s="472">
        <v>8248</v>
      </c>
      <c r="K284" s="472">
        <v>6806</v>
      </c>
      <c r="L284" s="472">
        <v>1442</v>
      </c>
      <c r="M284" s="472">
        <v>142492</v>
      </c>
      <c r="N284" s="472">
        <v>138206</v>
      </c>
      <c r="O284" s="472">
        <v>16320</v>
      </c>
      <c r="P284" s="472">
        <v>14335</v>
      </c>
      <c r="Q284" s="472" t="s">
        <v>513</v>
      </c>
      <c r="R284" s="472">
        <v>22201</v>
      </c>
      <c r="S284" s="472">
        <v>59800</v>
      </c>
      <c r="T284" s="472">
        <v>25550</v>
      </c>
      <c r="U284" s="472">
        <v>4286</v>
      </c>
      <c r="V284" s="472">
        <v>4286</v>
      </c>
      <c r="W284" s="477" t="s">
        <v>823</v>
      </c>
    </row>
    <row r="285" spans="1:23" s="472" customFormat="1" ht="9.75" customHeight="1" x14ac:dyDescent="0.2">
      <c r="A285" s="859" t="s">
        <v>588</v>
      </c>
      <c r="B285" s="472" t="s">
        <v>513</v>
      </c>
      <c r="C285" s="472" t="s">
        <v>513</v>
      </c>
      <c r="D285" s="472" t="s">
        <v>513</v>
      </c>
      <c r="E285" s="472" t="s">
        <v>513</v>
      </c>
      <c r="F285" s="472" t="s">
        <v>513</v>
      </c>
      <c r="G285" s="472" t="s">
        <v>513</v>
      </c>
      <c r="H285" s="472">
        <v>5560</v>
      </c>
      <c r="I285" s="472" t="s">
        <v>513</v>
      </c>
      <c r="J285" s="472">
        <v>8802</v>
      </c>
      <c r="K285" s="472">
        <v>7256</v>
      </c>
      <c r="L285" s="472">
        <v>1546</v>
      </c>
      <c r="M285" s="472">
        <v>124453</v>
      </c>
      <c r="N285" s="472">
        <v>119349</v>
      </c>
      <c r="O285" s="472">
        <v>21169</v>
      </c>
      <c r="P285" s="472">
        <v>6000</v>
      </c>
      <c r="Q285" s="472" t="s">
        <v>513</v>
      </c>
      <c r="R285" s="472" t="s">
        <v>513</v>
      </c>
      <c r="S285" s="472">
        <v>46332</v>
      </c>
      <c r="T285" s="472">
        <v>45848</v>
      </c>
      <c r="U285" s="472">
        <v>5104</v>
      </c>
      <c r="V285" s="472">
        <v>5104</v>
      </c>
      <c r="W285" s="477" t="s">
        <v>82</v>
      </c>
    </row>
    <row r="286" spans="1:23" s="472" customFormat="1" ht="9.75" customHeight="1" x14ac:dyDescent="0.2">
      <c r="A286" s="860" t="s">
        <v>1272</v>
      </c>
      <c r="B286" s="476" t="s">
        <v>513</v>
      </c>
      <c r="C286" s="475" t="s">
        <v>513</v>
      </c>
      <c r="D286" s="475" t="s">
        <v>513</v>
      </c>
      <c r="E286" s="475" t="s">
        <v>513</v>
      </c>
      <c r="F286" s="475" t="s">
        <v>513</v>
      </c>
      <c r="G286" s="475">
        <v>19841</v>
      </c>
      <c r="H286" s="475">
        <v>4770</v>
      </c>
      <c r="I286" s="475" t="s">
        <v>513</v>
      </c>
      <c r="J286" s="475">
        <v>33319</v>
      </c>
      <c r="K286" s="475">
        <v>31491</v>
      </c>
      <c r="L286" s="475">
        <v>1828</v>
      </c>
      <c r="M286" s="475">
        <v>134980</v>
      </c>
      <c r="N286" s="475">
        <v>129759</v>
      </c>
      <c r="O286" s="475">
        <v>22269</v>
      </c>
      <c r="P286" s="475">
        <v>12380</v>
      </c>
      <c r="Q286" s="475" t="s">
        <v>513</v>
      </c>
      <c r="R286" s="475">
        <v>21235</v>
      </c>
      <c r="S286" s="475" t="s">
        <v>513</v>
      </c>
      <c r="T286" s="475">
        <v>73875</v>
      </c>
      <c r="U286" s="475">
        <v>5221</v>
      </c>
      <c r="V286" s="475">
        <v>5221</v>
      </c>
      <c r="W286" s="473" t="s">
        <v>83</v>
      </c>
    </row>
    <row r="287" spans="1:23" ht="12" customHeight="1" x14ac:dyDescent="0.25"/>
    <row r="288" spans="1:23" ht="12" customHeight="1" x14ac:dyDescent="0.25"/>
    <row r="289" spans="1:23" ht="12" customHeight="1" x14ac:dyDescent="0.2">
      <c r="K289" s="487" t="s">
        <v>102</v>
      </c>
      <c r="V289" s="490" t="s">
        <v>703</v>
      </c>
    </row>
    <row r="290" spans="1:23" s="483" customFormat="1" ht="21" customHeight="1" x14ac:dyDescent="0.25">
      <c r="A290" s="1084" t="s">
        <v>205</v>
      </c>
      <c r="B290" s="879" t="s">
        <v>349</v>
      </c>
      <c r="C290" s="485"/>
      <c r="D290" s="485"/>
      <c r="E290" s="485"/>
      <c r="F290" s="485"/>
      <c r="G290" s="485"/>
      <c r="H290" s="485"/>
      <c r="I290" s="485"/>
      <c r="J290" s="485"/>
      <c r="K290" s="485"/>
      <c r="L290" s="485"/>
      <c r="M290" s="485"/>
      <c r="N290" s="485"/>
      <c r="O290" s="485"/>
      <c r="P290" s="878"/>
      <c r="Q290" s="879" t="s">
        <v>346</v>
      </c>
      <c r="R290" s="485"/>
      <c r="S290" s="485"/>
      <c r="T290" s="485"/>
      <c r="U290" s="485"/>
      <c r="V290" s="485"/>
      <c r="W290" s="1087" t="s">
        <v>88</v>
      </c>
    </row>
    <row r="291" spans="1:23" s="483" customFormat="1" ht="21" customHeight="1" x14ac:dyDescent="0.25">
      <c r="A291" s="1085"/>
      <c r="B291" s="1090" t="s">
        <v>1175</v>
      </c>
      <c r="C291" s="879" t="s">
        <v>316</v>
      </c>
      <c r="D291" s="485"/>
      <c r="E291" s="485"/>
      <c r="F291" s="485"/>
      <c r="G291" s="485"/>
      <c r="H291" s="485"/>
      <c r="I291" s="878"/>
      <c r="J291" s="879" t="s">
        <v>307</v>
      </c>
      <c r="K291" s="878"/>
      <c r="L291" s="879" t="s">
        <v>289</v>
      </c>
      <c r="M291" s="485"/>
      <c r="N291" s="878"/>
      <c r="O291" s="879" t="s">
        <v>1235</v>
      </c>
      <c r="P291" s="878"/>
      <c r="Q291" s="1090" t="s">
        <v>345</v>
      </c>
      <c r="R291" s="879" t="s">
        <v>316</v>
      </c>
      <c r="S291" s="485"/>
      <c r="T291" s="485"/>
      <c r="U291" s="485"/>
      <c r="V291" s="485"/>
      <c r="W291" s="1088"/>
    </row>
    <row r="292" spans="1:23" s="483" customFormat="1" ht="52.5" customHeight="1" x14ac:dyDescent="0.25">
      <c r="A292" s="1086"/>
      <c r="B292" s="1091"/>
      <c r="C292" s="881" t="s">
        <v>706</v>
      </c>
      <c r="D292" s="484" t="s">
        <v>305</v>
      </c>
      <c r="E292" s="484" t="s">
        <v>1169</v>
      </c>
      <c r="F292" s="484" t="s">
        <v>336</v>
      </c>
      <c r="G292" s="484" t="s">
        <v>304</v>
      </c>
      <c r="H292" s="484" t="s">
        <v>303</v>
      </c>
      <c r="I292" s="484" t="s">
        <v>301</v>
      </c>
      <c r="J292" s="881" t="s">
        <v>113</v>
      </c>
      <c r="K292" s="484" t="s">
        <v>293</v>
      </c>
      <c r="L292" s="881" t="s">
        <v>58</v>
      </c>
      <c r="M292" s="484" t="s">
        <v>282</v>
      </c>
      <c r="N292" s="484" t="s">
        <v>380</v>
      </c>
      <c r="O292" s="881" t="s">
        <v>379</v>
      </c>
      <c r="P292" s="484" t="s">
        <v>378</v>
      </c>
      <c r="Q292" s="1091"/>
      <c r="R292" s="881" t="s">
        <v>706</v>
      </c>
      <c r="S292" s="484" t="s">
        <v>305</v>
      </c>
      <c r="T292" s="484" t="s">
        <v>1169</v>
      </c>
      <c r="U292" s="484" t="s">
        <v>327</v>
      </c>
      <c r="V292" s="488" t="s">
        <v>399</v>
      </c>
      <c r="W292" s="1089"/>
    </row>
    <row r="293" spans="1:23" s="472" customFormat="1" ht="9.75" customHeight="1" x14ac:dyDescent="0.2">
      <c r="A293" s="858" t="s">
        <v>811</v>
      </c>
      <c r="B293" s="482">
        <v>8057798</v>
      </c>
      <c r="C293" s="481">
        <v>3329844</v>
      </c>
      <c r="D293" s="481">
        <v>687952</v>
      </c>
      <c r="E293" s="481">
        <v>1427546</v>
      </c>
      <c r="F293" s="481">
        <v>35006</v>
      </c>
      <c r="G293" s="481">
        <v>911634</v>
      </c>
      <c r="H293" s="481">
        <v>267706</v>
      </c>
      <c r="I293" s="481" t="s">
        <v>513</v>
      </c>
      <c r="J293" s="481">
        <v>33305</v>
      </c>
      <c r="K293" s="481">
        <v>33305</v>
      </c>
      <c r="L293" s="481" t="s">
        <v>513</v>
      </c>
      <c r="M293" s="481" t="s">
        <v>513</v>
      </c>
      <c r="N293" s="481" t="s">
        <v>513</v>
      </c>
      <c r="O293" s="481">
        <v>4694649</v>
      </c>
      <c r="P293" s="481">
        <v>4694649</v>
      </c>
      <c r="Q293" s="481">
        <v>1053599</v>
      </c>
      <c r="R293" s="481">
        <v>1007073</v>
      </c>
      <c r="S293" s="481">
        <v>176650</v>
      </c>
      <c r="T293" s="481">
        <v>170205</v>
      </c>
      <c r="U293" s="481">
        <v>67295</v>
      </c>
      <c r="V293" s="481">
        <v>81</v>
      </c>
      <c r="W293" s="479" t="s">
        <v>208</v>
      </c>
    </row>
    <row r="294" spans="1:23" s="472" customFormat="1" ht="9.75" customHeight="1" x14ac:dyDescent="0.2">
      <c r="A294" s="859" t="s">
        <v>1283</v>
      </c>
      <c r="B294" s="472">
        <v>6946576</v>
      </c>
      <c r="C294" s="472">
        <v>2566813</v>
      </c>
      <c r="D294" s="472">
        <v>377828</v>
      </c>
      <c r="E294" s="472">
        <v>952835</v>
      </c>
      <c r="F294" s="472">
        <v>249693</v>
      </c>
      <c r="G294" s="472">
        <v>770314</v>
      </c>
      <c r="H294" s="472">
        <v>216143</v>
      </c>
      <c r="I294" s="472" t="s">
        <v>513</v>
      </c>
      <c r="J294" s="472" t="s">
        <v>513</v>
      </c>
      <c r="K294" s="472" t="s">
        <v>513</v>
      </c>
      <c r="L294" s="472">
        <v>15885</v>
      </c>
      <c r="M294" s="472">
        <v>15885</v>
      </c>
      <c r="N294" s="472" t="s">
        <v>513</v>
      </c>
      <c r="O294" s="472">
        <v>4363878</v>
      </c>
      <c r="P294" s="472">
        <v>4363878</v>
      </c>
      <c r="Q294" s="472">
        <v>800803</v>
      </c>
      <c r="R294" s="472">
        <v>754159</v>
      </c>
      <c r="S294" s="472">
        <v>136552</v>
      </c>
      <c r="T294" s="472">
        <v>175225</v>
      </c>
      <c r="U294" s="472">
        <v>55728</v>
      </c>
      <c r="V294" s="472">
        <v>139</v>
      </c>
      <c r="W294" s="477" t="s">
        <v>492</v>
      </c>
    </row>
    <row r="295" spans="1:23" s="472" customFormat="1" ht="9.75" customHeight="1" x14ac:dyDescent="0.2">
      <c r="A295" s="859" t="s">
        <v>1237</v>
      </c>
      <c r="B295" s="472">
        <v>7883344</v>
      </c>
      <c r="C295" s="472">
        <v>3161676</v>
      </c>
      <c r="D295" s="472">
        <v>456923</v>
      </c>
      <c r="E295" s="472">
        <v>1141541</v>
      </c>
      <c r="F295" s="472">
        <v>275844</v>
      </c>
      <c r="G295" s="472">
        <v>811185</v>
      </c>
      <c r="H295" s="472">
        <v>476183</v>
      </c>
      <c r="I295" s="472" t="s">
        <v>513</v>
      </c>
      <c r="J295" s="472" t="s">
        <v>513</v>
      </c>
      <c r="K295" s="472" t="s">
        <v>513</v>
      </c>
      <c r="L295" s="472" t="s">
        <v>513</v>
      </c>
      <c r="M295" s="472" t="s">
        <v>513</v>
      </c>
      <c r="N295" s="472" t="s">
        <v>513</v>
      </c>
      <c r="O295" s="472">
        <v>4721668</v>
      </c>
      <c r="P295" s="472">
        <v>4721668</v>
      </c>
      <c r="Q295" s="472">
        <v>981798</v>
      </c>
      <c r="R295" s="472">
        <v>935247</v>
      </c>
      <c r="S295" s="472">
        <v>149188</v>
      </c>
      <c r="T295" s="472">
        <v>181351</v>
      </c>
      <c r="U295" s="472">
        <v>54560</v>
      </c>
      <c r="V295" s="472">
        <v>97</v>
      </c>
      <c r="W295" s="477" t="s">
        <v>518</v>
      </c>
    </row>
    <row r="296" spans="1:23" s="472" customFormat="1" ht="9.75" customHeight="1" x14ac:dyDescent="0.2">
      <c r="A296" s="859" t="s">
        <v>582</v>
      </c>
      <c r="B296" s="472">
        <v>6964735</v>
      </c>
      <c r="C296" s="472">
        <v>2257258</v>
      </c>
      <c r="D296" s="472">
        <v>327861</v>
      </c>
      <c r="E296" s="472">
        <v>1032009</v>
      </c>
      <c r="F296" s="472">
        <v>91913</v>
      </c>
      <c r="G296" s="472">
        <v>699774</v>
      </c>
      <c r="H296" s="472">
        <v>105701</v>
      </c>
      <c r="I296" s="472" t="s">
        <v>513</v>
      </c>
      <c r="J296" s="472">
        <v>153551</v>
      </c>
      <c r="K296" s="472">
        <v>153551</v>
      </c>
      <c r="L296" s="472">
        <v>10241</v>
      </c>
      <c r="M296" s="472" t="s">
        <v>513</v>
      </c>
      <c r="N296" s="472">
        <v>10241</v>
      </c>
      <c r="O296" s="472">
        <v>4543685</v>
      </c>
      <c r="P296" s="472">
        <v>4543685</v>
      </c>
      <c r="Q296" s="472">
        <v>839240</v>
      </c>
      <c r="R296" s="472">
        <v>795062</v>
      </c>
      <c r="S296" s="472">
        <v>114636</v>
      </c>
      <c r="T296" s="472">
        <v>150822</v>
      </c>
      <c r="U296" s="472">
        <v>38220</v>
      </c>
      <c r="V296" s="472">
        <v>103</v>
      </c>
      <c r="W296" s="477" t="s">
        <v>583</v>
      </c>
    </row>
    <row r="297" spans="1:23" s="472" customFormat="1" ht="9.75" customHeight="1" x14ac:dyDescent="0.2">
      <c r="A297" s="859" t="s">
        <v>1250</v>
      </c>
      <c r="B297" s="472">
        <v>7623042</v>
      </c>
      <c r="C297" s="472">
        <v>2488615</v>
      </c>
      <c r="D297" s="472">
        <v>666325</v>
      </c>
      <c r="E297" s="472">
        <v>374103</v>
      </c>
      <c r="F297" s="472" t="s">
        <v>513</v>
      </c>
      <c r="G297" s="472">
        <v>920692</v>
      </c>
      <c r="H297" s="472">
        <v>509745</v>
      </c>
      <c r="I297" s="472">
        <v>17750</v>
      </c>
      <c r="J297" s="472">
        <v>22565</v>
      </c>
      <c r="K297" s="472">
        <v>22565</v>
      </c>
      <c r="L297" s="472" t="s">
        <v>513</v>
      </c>
      <c r="M297" s="472" t="s">
        <v>513</v>
      </c>
      <c r="N297" s="472" t="s">
        <v>513</v>
      </c>
      <c r="O297" s="472">
        <v>5111862</v>
      </c>
      <c r="P297" s="472">
        <v>5111862</v>
      </c>
      <c r="Q297" s="472">
        <v>749232</v>
      </c>
      <c r="R297" s="472">
        <v>711893</v>
      </c>
      <c r="S297" s="472">
        <v>115989</v>
      </c>
      <c r="T297" s="472">
        <v>132449</v>
      </c>
      <c r="U297" s="472">
        <v>35919</v>
      </c>
      <c r="V297" s="472">
        <v>66</v>
      </c>
      <c r="W297" s="477" t="s">
        <v>814</v>
      </c>
    </row>
    <row r="298" spans="1:23" s="472" customFormat="1" ht="6.75" customHeight="1" x14ac:dyDescent="0.2">
      <c r="A298" s="859"/>
      <c r="W298" s="477"/>
    </row>
    <row r="299" spans="1:23" s="472" customFormat="1" ht="9.75" customHeight="1" x14ac:dyDescent="0.2">
      <c r="A299" s="859" t="s">
        <v>1219</v>
      </c>
      <c r="B299" s="472">
        <v>7983849</v>
      </c>
      <c r="C299" s="472">
        <v>3242967</v>
      </c>
      <c r="D299" s="472">
        <v>612257</v>
      </c>
      <c r="E299" s="472">
        <v>1056073</v>
      </c>
      <c r="F299" s="472">
        <v>18300</v>
      </c>
      <c r="G299" s="472">
        <v>1247300</v>
      </c>
      <c r="H299" s="472">
        <v>291287</v>
      </c>
      <c r="I299" s="472">
        <v>17750</v>
      </c>
      <c r="J299" s="472">
        <v>55485</v>
      </c>
      <c r="K299" s="472">
        <v>55485</v>
      </c>
      <c r="L299" s="472">
        <v>10241</v>
      </c>
      <c r="M299" s="472" t="s">
        <v>513</v>
      </c>
      <c r="N299" s="472">
        <v>10241</v>
      </c>
      <c r="O299" s="472">
        <v>4675156</v>
      </c>
      <c r="P299" s="472">
        <v>4675156</v>
      </c>
      <c r="Q299" s="472">
        <v>843884</v>
      </c>
      <c r="R299" s="472">
        <v>799239</v>
      </c>
      <c r="S299" s="472">
        <v>116674</v>
      </c>
      <c r="T299" s="472">
        <v>133218</v>
      </c>
      <c r="U299" s="472">
        <v>34891</v>
      </c>
      <c r="V299" s="472">
        <v>77</v>
      </c>
      <c r="W299" s="477" t="s">
        <v>584</v>
      </c>
    </row>
    <row r="300" spans="1:23" s="472" customFormat="1" ht="9.75" customHeight="1" x14ac:dyDescent="0.2">
      <c r="A300" s="859" t="s">
        <v>1200</v>
      </c>
      <c r="B300" s="472">
        <v>6760125</v>
      </c>
      <c r="C300" s="472">
        <v>1504528</v>
      </c>
      <c r="D300" s="472">
        <v>444205</v>
      </c>
      <c r="E300" s="472">
        <v>146572</v>
      </c>
      <c r="F300" s="472" t="s">
        <v>513</v>
      </c>
      <c r="G300" s="472">
        <v>467332</v>
      </c>
      <c r="H300" s="472">
        <v>446419</v>
      </c>
      <c r="I300" s="472" t="s">
        <v>513</v>
      </c>
      <c r="J300" s="472" t="s">
        <v>513</v>
      </c>
      <c r="K300" s="472" t="s">
        <v>513</v>
      </c>
      <c r="L300" s="472" t="s">
        <v>513</v>
      </c>
      <c r="M300" s="472" t="s">
        <v>513</v>
      </c>
      <c r="N300" s="472" t="s">
        <v>513</v>
      </c>
      <c r="O300" s="472">
        <v>5255597</v>
      </c>
      <c r="P300" s="472">
        <v>5255597</v>
      </c>
      <c r="Q300" s="472">
        <v>812851</v>
      </c>
      <c r="R300" s="472">
        <v>774860</v>
      </c>
      <c r="S300" s="472">
        <v>127518</v>
      </c>
      <c r="T300" s="472">
        <v>150813</v>
      </c>
      <c r="U300" s="472">
        <v>37915</v>
      </c>
      <c r="V300" s="472">
        <v>60</v>
      </c>
      <c r="W300" s="477" t="s">
        <v>816</v>
      </c>
    </row>
    <row r="301" spans="1:23" s="472" customFormat="1" ht="6.75" customHeight="1" x14ac:dyDescent="0.2">
      <c r="A301" s="859"/>
      <c r="W301" s="477"/>
    </row>
    <row r="302" spans="1:23" s="472" customFormat="1" ht="9.75" customHeight="1" x14ac:dyDescent="0.2">
      <c r="A302" s="859" t="s">
        <v>817</v>
      </c>
      <c r="B302" s="472">
        <v>2798862</v>
      </c>
      <c r="C302" s="472">
        <v>1517639</v>
      </c>
      <c r="D302" s="472">
        <v>429749</v>
      </c>
      <c r="E302" s="472">
        <v>259195</v>
      </c>
      <c r="F302" s="472" t="s">
        <v>513</v>
      </c>
      <c r="G302" s="472">
        <v>625359</v>
      </c>
      <c r="H302" s="472">
        <v>185586</v>
      </c>
      <c r="I302" s="472">
        <v>17750</v>
      </c>
      <c r="J302" s="472">
        <v>22565</v>
      </c>
      <c r="K302" s="472">
        <v>22565</v>
      </c>
      <c r="L302" s="472" t="s">
        <v>513</v>
      </c>
      <c r="M302" s="472" t="s">
        <v>513</v>
      </c>
      <c r="N302" s="472" t="s">
        <v>513</v>
      </c>
      <c r="O302" s="472">
        <v>1258658</v>
      </c>
      <c r="P302" s="472">
        <v>1258658</v>
      </c>
      <c r="Q302" s="472">
        <v>183057</v>
      </c>
      <c r="R302" s="472">
        <v>171809</v>
      </c>
      <c r="S302" s="472">
        <v>28387</v>
      </c>
      <c r="T302" s="472">
        <v>22991</v>
      </c>
      <c r="U302" s="472">
        <v>6476</v>
      </c>
      <c r="V302" s="472">
        <v>12</v>
      </c>
      <c r="W302" s="477" t="s">
        <v>587</v>
      </c>
    </row>
    <row r="303" spans="1:23" s="472" customFormat="1" ht="9.75" customHeight="1" x14ac:dyDescent="0.2">
      <c r="A303" s="859" t="s">
        <v>1201</v>
      </c>
      <c r="B303" s="472">
        <v>1435896</v>
      </c>
      <c r="C303" s="472">
        <v>201123</v>
      </c>
      <c r="D303" s="472">
        <v>43001</v>
      </c>
      <c r="E303" s="472">
        <v>80961</v>
      </c>
      <c r="F303" s="472" t="s">
        <v>513</v>
      </c>
      <c r="G303" s="472">
        <v>46361</v>
      </c>
      <c r="H303" s="472">
        <v>30800</v>
      </c>
      <c r="I303" s="472" t="s">
        <v>513</v>
      </c>
      <c r="J303" s="472" t="s">
        <v>513</v>
      </c>
      <c r="K303" s="472" t="s">
        <v>513</v>
      </c>
      <c r="L303" s="472" t="s">
        <v>513</v>
      </c>
      <c r="M303" s="472" t="s">
        <v>513</v>
      </c>
      <c r="N303" s="472" t="s">
        <v>513</v>
      </c>
      <c r="O303" s="472">
        <v>1234773</v>
      </c>
      <c r="P303" s="472">
        <v>1234773</v>
      </c>
      <c r="Q303" s="472">
        <v>172366</v>
      </c>
      <c r="R303" s="472">
        <v>163640</v>
      </c>
      <c r="S303" s="472">
        <v>24221</v>
      </c>
      <c r="T303" s="472">
        <v>31495</v>
      </c>
      <c r="U303" s="472">
        <v>6973</v>
      </c>
      <c r="V303" s="472">
        <v>11</v>
      </c>
      <c r="W303" s="477" t="s">
        <v>94</v>
      </c>
    </row>
    <row r="304" spans="1:23" s="472" customFormat="1" ht="9.75" customHeight="1" x14ac:dyDescent="0.2">
      <c r="A304" s="859" t="s">
        <v>1284</v>
      </c>
      <c r="B304" s="472">
        <v>1680588</v>
      </c>
      <c r="C304" s="472">
        <v>407541</v>
      </c>
      <c r="D304" s="472">
        <v>60003</v>
      </c>
      <c r="E304" s="472">
        <v>33947</v>
      </c>
      <c r="F304" s="472" t="s">
        <v>513</v>
      </c>
      <c r="G304" s="472">
        <v>166640</v>
      </c>
      <c r="H304" s="472">
        <v>146951</v>
      </c>
      <c r="I304" s="472" t="s">
        <v>513</v>
      </c>
      <c r="J304" s="472" t="s">
        <v>513</v>
      </c>
      <c r="K304" s="472" t="s">
        <v>513</v>
      </c>
      <c r="L304" s="472" t="s">
        <v>513</v>
      </c>
      <c r="M304" s="472" t="s">
        <v>513</v>
      </c>
      <c r="N304" s="472" t="s">
        <v>513</v>
      </c>
      <c r="O304" s="472">
        <v>1273047</v>
      </c>
      <c r="P304" s="472">
        <v>1273047</v>
      </c>
      <c r="Q304" s="472">
        <v>214056</v>
      </c>
      <c r="R304" s="472">
        <v>206925</v>
      </c>
      <c r="S304" s="472">
        <v>34014</v>
      </c>
      <c r="T304" s="472">
        <v>37844</v>
      </c>
      <c r="U304" s="472">
        <v>13071</v>
      </c>
      <c r="V304" s="472">
        <v>15</v>
      </c>
      <c r="W304" s="477" t="s">
        <v>95</v>
      </c>
    </row>
    <row r="305" spans="1:23" s="472" customFormat="1" ht="9.75" customHeight="1" x14ac:dyDescent="0.2">
      <c r="A305" s="859" t="s">
        <v>586</v>
      </c>
      <c r="B305" s="472">
        <v>1707696</v>
      </c>
      <c r="C305" s="472">
        <v>362312</v>
      </c>
      <c r="D305" s="472">
        <v>133572</v>
      </c>
      <c r="E305" s="472" t="s">
        <v>513</v>
      </c>
      <c r="F305" s="472" t="s">
        <v>513</v>
      </c>
      <c r="G305" s="472">
        <v>82332</v>
      </c>
      <c r="H305" s="472">
        <v>146408</v>
      </c>
      <c r="I305" s="472" t="s">
        <v>513</v>
      </c>
      <c r="J305" s="472" t="s">
        <v>513</v>
      </c>
      <c r="K305" s="472" t="s">
        <v>513</v>
      </c>
      <c r="L305" s="472" t="s">
        <v>513</v>
      </c>
      <c r="M305" s="472" t="s">
        <v>513</v>
      </c>
      <c r="N305" s="472" t="s">
        <v>513</v>
      </c>
      <c r="O305" s="472">
        <v>1345384</v>
      </c>
      <c r="P305" s="472">
        <v>1345384</v>
      </c>
      <c r="Q305" s="472">
        <v>179753</v>
      </c>
      <c r="R305" s="472">
        <v>169519</v>
      </c>
      <c r="S305" s="472">
        <v>29367</v>
      </c>
      <c r="T305" s="472">
        <v>40119</v>
      </c>
      <c r="U305" s="472">
        <v>9399</v>
      </c>
      <c r="V305" s="472">
        <v>28</v>
      </c>
      <c r="W305" s="477" t="s">
        <v>96</v>
      </c>
    </row>
    <row r="306" spans="1:23" s="472" customFormat="1" ht="9.75" customHeight="1" x14ac:dyDescent="0.2">
      <c r="A306" s="859" t="s">
        <v>1223</v>
      </c>
      <c r="B306" s="472">
        <v>1935945</v>
      </c>
      <c r="C306" s="472">
        <v>533552</v>
      </c>
      <c r="D306" s="472">
        <v>207629</v>
      </c>
      <c r="E306" s="472">
        <v>31664</v>
      </c>
      <c r="F306" s="472" t="s">
        <v>513</v>
      </c>
      <c r="G306" s="472">
        <v>171999</v>
      </c>
      <c r="H306" s="472">
        <v>122260</v>
      </c>
      <c r="I306" s="472" t="s">
        <v>513</v>
      </c>
      <c r="J306" s="472" t="s">
        <v>513</v>
      </c>
      <c r="K306" s="472" t="s">
        <v>513</v>
      </c>
      <c r="L306" s="472" t="s">
        <v>513</v>
      </c>
      <c r="M306" s="472" t="s">
        <v>513</v>
      </c>
      <c r="N306" s="472" t="s">
        <v>513</v>
      </c>
      <c r="O306" s="472">
        <v>1402393</v>
      </c>
      <c r="P306" s="472">
        <v>1402393</v>
      </c>
      <c r="Q306" s="472">
        <v>246676</v>
      </c>
      <c r="R306" s="472">
        <v>234776</v>
      </c>
      <c r="S306" s="472">
        <v>39916</v>
      </c>
      <c r="T306" s="472">
        <v>41355</v>
      </c>
      <c r="U306" s="472">
        <v>8472</v>
      </c>
      <c r="V306" s="472">
        <v>6</v>
      </c>
      <c r="W306" s="477" t="s">
        <v>820</v>
      </c>
    </row>
    <row r="307" spans="1:23" s="472" customFormat="1" ht="6.75" customHeight="1" x14ac:dyDescent="0.2">
      <c r="A307" s="859"/>
      <c r="W307" s="477"/>
    </row>
    <row r="308" spans="1:23" s="472" customFormat="1" ht="9.75" customHeight="1" x14ac:dyDescent="0.2">
      <c r="A308" s="859" t="s">
        <v>1285</v>
      </c>
      <c r="B308" s="472">
        <v>720929</v>
      </c>
      <c r="C308" s="472">
        <v>304363</v>
      </c>
      <c r="D308" s="472">
        <v>109649</v>
      </c>
      <c r="E308" s="472">
        <v>97679</v>
      </c>
      <c r="F308" s="472" t="s">
        <v>513</v>
      </c>
      <c r="G308" s="472">
        <v>33525</v>
      </c>
      <c r="H308" s="472">
        <v>63510</v>
      </c>
      <c r="I308" s="472" t="s">
        <v>513</v>
      </c>
      <c r="J308" s="472" t="s">
        <v>513</v>
      </c>
      <c r="K308" s="472" t="s">
        <v>513</v>
      </c>
      <c r="L308" s="472" t="s">
        <v>513</v>
      </c>
      <c r="M308" s="472" t="s">
        <v>513</v>
      </c>
      <c r="N308" s="472" t="s">
        <v>513</v>
      </c>
      <c r="O308" s="472">
        <v>416566</v>
      </c>
      <c r="P308" s="472">
        <v>416566</v>
      </c>
      <c r="Q308" s="472">
        <v>56400</v>
      </c>
      <c r="R308" s="472">
        <v>51847</v>
      </c>
      <c r="S308" s="472">
        <v>10359</v>
      </c>
      <c r="T308" s="472">
        <v>10988</v>
      </c>
      <c r="U308" s="472">
        <v>1242</v>
      </c>
      <c r="V308" s="472">
        <v>5</v>
      </c>
      <c r="W308" s="477" t="s">
        <v>598</v>
      </c>
    </row>
    <row r="309" spans="1:23" s="472" customFormat="1" ht="9.75" customHeight="1" x14ac:dyDescent="0.2">
      <c r="A309" s="859" t="s">
        <v>1205</v>
      </c>
      <c r="B309" s="472">
        <v>1022653</v>
      </c>
      <c r="C309" s="472">
        <v>628375</v>
      </c>
      <c r="D309" s="472">
        <v>158193</v>
      </c>
      <c r="E309" s="472">
        <v>97056</v>
      </c>
      <c r="F309" s="472" t="s">
        <v>513</v>
      </c>
      <c r="G309" s="472">
        <v>310976</v>
      </c>
      <c r="H309" s="472">
        <v>44400</v>
      </c>
      <c r="I309" s="472">
        <v>17750</v>
      </c>
      <c r="J309" s="472">
        <v>22565</v>
      </c>
      <c r="K309" s="472">
        <v>22565</v>
      </c>
      <c r="L309" s="472" t="s">
        <v>513</v>
      </c>
      <c r="M309" s="472" t="s">
        <v>513</v>
      </c>
      <c r="N309" s="472" t="s">
        <v>513</v>
      </c>
      <c r="O309" s="472">
        <v>371713</v>
      </c>
      <c r="P309" s="472">
        <v>371713</v>
      </c>
      <c r="Q309" s="472">
        <v>70333</v>
      </c>
      <c r="R309" s="472">
        <v>66877</v>
      </c>
      <c r="S309" s="472">
        <v>6925</v>
      </c>
      <c r="T309" s="472">
        <v>7874</v>
      </c>
      <c r="U309" s="472">
        <v>1522</v>
      </c>
      <c r="V309" s="472">
        <v>5</v>
      </c>
      <c r="W309" s="477" t="s">
        <v>82</v>
      </c>
    </row>
    <row r="310" spans="1:23" s="472" customFormat="1" ht="9.75" customHeight="1" x14ac:dyDescent="0.2">
      <c r="A310" s="859" t="s">
        <v>1247</v>
      </c>
      <c r="B310" s="472">
        <v>1055280</v>
      </c>
      <c r="C310" s="472">
        <v>584901</v>
      </c>
      <c r="D310" s="472">
        <v>161907</v>
      </c>
      <c r="E310" s="472">
        <v>64460</v>
      </c>
      <c r="F310" s="472" t="s">
        <v>513</v>
      </c>
      <c r="G310" s="472">
        <v>280858</v>
      </c>
      <c r="H310" s="472">
        <v>77676</v>
      </c>
      <c r="I310" s="472" t="s">
        <v>513</v>
      </c>
      <c r="J310" s="472" t="s">
        <v>513</v>
      </c>
      <c r="K310" s="472" t="s">
        <v>513</v>
      </c>
      <c r="L310" s="472" t="s">
        <v>513</v>
      </c>
      <c r="M310" s="472" t="s">
        <v>513</v>
      </c>
      <c r="N310" s="472" t="s">
        <v>513</v>
      </c>
      <c r="O310" s="472">
        <v>470379</v>
      </c>
      <c r="P310" s="472">
        <v>470379</v>
      </c>
      <c r="Q310" s="472">
        <v>56324</v>
      </c>
      <c r="R310" s="472">
        <v>53085</v>
      </c>
      <c r="S310" s="472">
        <v>11103</v>
      </c>
      <c r="T310" s="472">
        <v>4129</v>
      </c>
      <c r="U310" s="472">
        <v>3712</v>
      </c>
      <c r="V310" s="472">
        <v>2</v>
      </c>
      <c r="W310" s="477" t="s">
        <v>83</v>
      </c>
    </row>
    <row r="311" spans="1:23" s="472" customFormat="1" ht="9.75" customHeight="1" x14ac:dyDescent="0.2">
      <c r="A311" s="859" t="s">
        <v>1226</v>
      </c>
      <c r="B311" s="472">
        <v>503785</v>
      </c>
      <c r="C311" s="472">
        <v>70982</v>
      </c>
      <c r="D311" s="472">
        <v>10000</v>
      </c>
      <c r="E311" s="472">
        <v>33982</v>
      </c>
      <c r="F311" s="472" t="s">
        <v>513</v>
      </c>
      <c r="G311" s="472">
        <v>14700</v>
      </c>
      <c r="H311" s="472">
        <v>12300</v>
      </c>
      <c r="I311" s="472" t="s">
        <v>513</v>
      </c>
      <c r="J311" s="472" t="s">
        <v>513</v>
      </c>
      <c r="K311" s="472" t="s">
        <v>513</v>
      </c>
      <c r="L311" s="472" t="s">
        <v>513</v>
      </c>
      <c r="M311" s="472" t="s">
        <v>513</v>
      </c>
      <c r="N311" s="472" t="s">
        <v>513</v>
      </c>
      <c r="O311" s="472">
        <v>432803</v>
      </c>
      <c r="P311" s="472">
        <v>432803</v>
      </c>
      <c r="Q311" s="472">
        <v>66594</v>
      </c>
      <c r="R311" s="472">
        <v>62957</v>
      </c>
      <c r="S311" s="472">
        <v>8922</v>
      </c>
      <c r="T311" s="472">
        <v>8621</v>
      </c>
      <c r="U311" s="472">
        <v>1493</v>
      </c>
      <c r="V311" s="472" t="s">
        <v>513</v>
      </c>
      <c r="W311" s="477" t="s">
        <v>84</v>
      </c>
    </row>
    <row r="312" spans="1:23" s="472" customFormat="1" ht="9.75" customHeight="1" x14ac:dyDescent="0.2">
      <c r="A312" s="859" t="s">
        <v>1282</v>
      </c>
      <c r="B312" s="472">
        <v>504661</v>
      </c>
      <c r="C312" s="472">
        <v>100140</v>
      </c>
      <c r="D312" s="472">
        <v>15000</v>
      </c>
      <c r="E312" s="472">
        <v>34979</v>
      </c>
      <c r="F312" s="472" t="s">
        <v>513</v>
      </c>
      <c r="G312" s="472">
        <v>31661</v>
      </c>
      <c r="H312" s="472">
        <v>18500</v>
      </c>
      <c r="I312" s="472" t="s">
        <v>513</v>
      </c>
      <c r="J312" s="472" t="s">
        <v>513</v>
      </c>
      <c r="K312" s="472" t="s">
        <v>513</v>
      </c>
      <c r="L312" s="472" t="s">
        <v>513</v>
      </c>
      <c r="M312" s="472" t="s">
        <v>513</v>
      </c>
      <c r="N312" s="472" t="s">
        <v>513</v>
      </c>
      <c r="O312" s="472">
        <v>404521</v>
      </c>
      <c r="P312" s="472">
        <v>404521</v>
      </c>
      <c r="Q312" s="472">
        <v>51535</v>
      </c>
      <c r="R312" s="472">
        <v>48447</v>
      </c>
      <c r="S312" s="472">
        <v>6402</v>
      </c>
      <c r="T312" s="472">
        <v>11988</v>
      </c>
      <c r="U312" s="472">
        <v>2267</v>
      </c>
      <c r="V312" s="472">
        <v>7</v>
      </c>
      <c r="W312" s="477" t="s">
        <v>97</v>
      </c>
    </row>
    <row r="313" spans="1:23" s="472" customFormat="1" ht="9.75" customHeight="1" x14ac:dyDescent="0.2">
      <c r="A313" s="859" t="s">
        <v>590</v>
      </c>
      <c r="B313" s="472">
        <v>427450</v>
      </c>
      <c r="C313" s="472">
        <v>30001</v>
      </c>
      <c r="D313" s="472">
        <v>18001</v>
      </c>
      <c r="E313" s="472">
        <v>12000</v>
      </c>
      <c r="F313" s="472" t="s">
        <v>513</v>
      </c>
      <c r="G313" s="472" t="s">
        <v>513</v>
      </c>
      <c r="H313" s="472" t="s">
        <v>513</v>
      </c>
      <c r="I313" s="472" t="s">
        <v>513</v>
      </c>
      <c r="J313" s="472" t="s">
        <v>513</v>
      </c>
      <c r="K313" s="472" t="s">
        <v>513</v>
      </c>
      <c r="L313" s="472" t="s">
        <v>513</v>
      </c>
      <c r="M313" s="472" t="s">
        <v>513</v>
      </c>
      <c r="N313" s="472" t="s">
        <v>513</v>
      </c>
      <c r="O313" s="472">
        <v>397449</v>
      </c>
      <c r="P313" s="472">
        <v>397449</v>
      </c>
      <c r="Q313" s="472">
        <v>54237</v>
      </c>
      <c r="R313" s="472">
        <v>52236</v>
      </c>
      <c r="S313" s="472">
        <v>8897</v>
      </c>
      <c r="T313" s="472">
        <v>10886</v>
      </c>
      <c r="U313" s="472">
        <v>3213</v>
      </c>
      <c r="V313" s="472">
        <v>4</v>
      </c>
      <c r="W313" s="477" t="s">
        <v>98</v>
      </c>
    </row>
    <row r="314" spans="1:23" s="472" customFormat="1" ht="9.75" customHeight="1" x14ac:dyDescent="0.2">
      <c r="A314" s="859" t="s">
        <v>1229</v>
      </c>
      <c r="B314" s="472">
        <v>599715</v>
      </c>
      <c r="C314" s="472">
        <v>167448</v>
      </c>
      <c r="D314" s="472">
        <v>20001</v>
      </c>
      <c r="E314" s="472" t="s">
        <v>513</v>
      </c>
      <c r="F314" s="472" t="s">
        <v>513</v>
      </c>
      <c r="G314" s="472">
        <v>80797</v>
      </c>
      <c r="H314" s="472">
        <v>66650</v>
      </c>
      <c r="I314" s="472" t="s">
        <v>513</v>
      </c>
      <c r="J314" s="472" t="s">
        <v>513</v>
      </c>
      <c r="K314" s="472" t="s">
        <v>513</v>
      </c>
      <c r="L314" s="472" t="s">
        <v>513</v>
      </c>
      <c r="M314" s="472" t="s">
        <v>513</v>
      </c>
      <c r="N314" s="472" t="s">
        <v>513</v>
      </c>
      <c r="O314" s="472">
        <v>432267</v>
      </c>
      <c r="P314" s="472">
        <v>432267</v>
      </c>
      <c r="Q314" s="472">
        <v>61891</v>
      </c>
      <c r="R314" s="472">
        <v>59517</v>
      </c>
      <c r="S314" s="472">
        <v>11542</v>
      </c>
      <c r="T314" s="472">
        <v>12435</v>
      </c>
      <c r="U314" s="472">
        <v>4749</v>
      </c>
      <c r="V314" s="472">
        <v>5</v>
      </c>
      <c r="W314" s="477" t="s">
        <v>99</v>
      </c>
    </row>
    <row r="315" spans="1:23" s="472" customFormat="1" ht="9.75" customHeight="1" x14ac:dyDescent="0.2">
      <c r="A315" s="859" t="s">
        <v>1230</v>
      </c>
      <c r="B315" s="472">
        <v>536812</v>
      </c>
      <c r="C315" s="472">
        <v>107048</v>
      </c>
      <c r="D315" s="472">
        <v>20001</v>
      </c>
      <c r="E315" s="472">
        <v>33947</v>
      </c>
      <c r="F315" s="472" t="s">
        <v>513</v>
      </c>
      <c r="G315" s="472" t="s">
        <v>513</v>
      </c>
      <c r="H315" s="472">
        <v>53100</v>
      </c>
      <c r="I315" s="472" t="s">
        <v>513</v>
      </c>
      <c r="J315" s="472" t="s">
        <v>513</v>
      </c>
      <c r="K315" s="472" t="s">
        <v>513</v>
      </c>
      <c r="L315" s="472" t="s">
        <v>513</v>
      </c>
      <c r="M315" s="472" t="s">
        <v>513</v>
      </c>
      <c r="N315" s="472" t="s">
        <v>513</v>
      </c>
      <c r="O315" s="472">
        <v>429764</v>
      </c>
      <c r="P315" s="472">
        <v>429764</v>
      </c>
      <c r="Q315" s="472">
        <v>80930</v>
      </c>
      <c r="R315" s="472">
        <v>78700</v>
      </c>
      <c r="S315" s="472">
        <v>12111</v>
      </c>
      <c r="T315" s="472">
        <v>11913</v>
      </c>
      <c r="U315" s="472">
        <v>6977</v>
      </c>
      <c r="V315" s="472">
        <v>2</v>
      </c>
      <c r="W315" s="477" t="s">
        <v>100</v>
      </c>
    </row>
    <row r="316" spans="1:23" s="472" customFormat="1" ht="9.75" customHeight="1" x14ac:dyDescent="0.2">
      <c r="A316" s="859" t="s">
        <v>1245</v>
      </c>
      <c r="B316" s="472">
        <v>544061</v>
      </c>
      <c r="C316" s="472">
        <v>133045</v>
      </c>
      <c r="D316" s="472">
        <v>20001</v>
      </c>
      <c r="E316" s="472" t="s">
        <v>513</v>
      </c>
      <c r="F316" s="472" t="s">
        <v>513</v>
      </c>
      <c r="G316" s="472">
        <v>85843</v>
      </c>
      <c r="H316" s="472">
        <v>27201</v>
      </c>
      <c r="I316" s="472" t="s">
        <v>513</v>
      </c>
      <c r="J316" s="472" t="s">
        <v>513</v>
      </c>
      <c r="K316" s="472" t="s">
        <v>513</v>
      </c>
      <c r="L316" s="472" t="s">
        <v>513</v>
      </c>
      <c r="M316" s="472" t="s">
        <v>513</v>
      </c>
      <c r="N316" s="472" t="s">
        <v>513</v>
      </c>
      <c r="O316" s="472">
        <v>411016</v>
      </c>
      <c r="P316" s="472">
        <v>411016</v>
      </c>
      <c r="Q316" s="472">
        <v>71235</v>
      </c>
      <c r="R316" s="472">
        <v>68708</v>
      </c>
      <c r="S316" s="472">
        <v>10361</v>
      </c>
      <c r="T316" s="472">
        <v>13496</v>
      </c>
      <c r="U316" s="472">
        <v>1345</v>
      </c>
      <c r="V316" s="472">
        <v>8</v>
      </c>
      <c r="W316" s="477" t="s">
        <v>101</v>
      </c>
    </row>
    <row r="317" spans="1:23" s="472" customFormat="1" ht="9.75" customHeight="1" x14ac:dyDescent="0.2">
      <c r="A317" s="859" t="s">
        <v>594</v>
      </c>
      <c r="B317" s="472">
        <v>476799</v>
      </c>
      <c r="C317" s="472">
        <v>32172</v>
      </c>
      <c r="D317" s="472">
        <v>26001</v>
      </c>
      <c r="E317" s="472" t="s">
        <v>513</v>
      </c>
      <c r="F317" s="472" t="s">
        <v>513</v>
      </c>
      <c r="G317" s="472">
        <v>6171</v>
      </c>
      <c r="H317" s="472" t="s">
        <v>513</v>
      </c>
      <c r="I317" s="472" t="s">
        <v>513</v>
      </c>
      <c r="J317" s="472" t="s">
        <v>513</v>
      </c>
      <c r="K317" s="472" t="s">
        <v>513</v>
      </c>
      <c r="L317" s="472" t="s">
        <v>513</v>
      </c>
      <c r="M317" s="472" t="s">
        <v>513</v>
      </c>
      <c r="N317" s="472" t="s">
        <v>513</v>
      </c>
      <c r="O317" s="472">
        <v>444627</v>
      </c>
      <c r="P317" s="472">
        <v>444627</v>
      </c>
      <c r="Q317" s="472">
        <v>64825</v>
      </c>
      <c r="R317" s="472">
        <v>61482</v>
      </c>
      <c r="S317" s="472">
        <v>10298</v>
      </c>
      <c r="T317" s="472">
        <v>13483</v>
      </c>
      <c r="U317" s="472">
        <v>3414</v>
      </c>
      <c r="V317" s="472">
        <v>18</v>
      </c>
      <c r="W317" s="477" t="s">
        <v>85</v>
      </c>
    </row>
    <row r="318" spans="1:23" s="472" customFormat="1" ht="9.75" customHeight="1" x14ac:dyDescent="0.2">
      <c r="A318" s="859" t="s">
        <v>595</v>
      </c>
      <c r="B318" s="472">
        <v>553930</v>
      </c>
      <c r="C318" s="472">
        <v>105924</v>
      </c>
      <c r="D318" s="472">
        <v>21001</v>
      </c>
      <c r="E318" s="472" t="s">
        <v>513</v>
      </c>
      <c r="F318" s="472" t="s">
        <v>513</v>
      </c>
      <c r="G318" s="472" t="s">
        <v>513</v>
      </c>
      <c r="H318" s="472">
        <v>84923</v>
      </c>
      <c r="I318" s="472" t="s">
        <v>513</v>
      </c>
      <c r="J318" s="472" t="s">
        <v>513</v>
      </c>
      <c r="K318" s="472" t="s">
        <v>513</v>
      </c>
      <c r="L318" s="472" t="s">
        <v>513</v>
      </c>
      <c r="M318" s="472" t="s">
        <v>513</v>
      </c>
      <c r="N318" s="472" t="s">
        <v>513</v>
      </c>
      <c r="O318" s="472">
        <v>448006</v>
      </c>
      <c r="P318" s="472">
        <v>448006</v>
      </c>
      <c r="Q318" s="472">
        <v>52072</v>
      </c>
      <c r="R318" s="472">
        <v>48935</v>
      </c>
      <c r="S318" s="472">
        <v>6800</v>
      </c>
      <c r="T318" s="472">
        <v>12867</v>
      </c>
      <c r="U318" s="472">
        <v>1051</v>
      </c>
      <c r="V318" s="472">
        <v>6</v>
      </c>
      <c r="W318" s="477" t="s">
        <v>86</v>
      </c>
    </row>
    <row r="319" spans="1:23" s="472" customFormat="1" ht="9.75" customHeight="1" x14ac:dyDescent="0.2">
      <c r="A319" s="859" t="s">
        <v>1286</v>
      </c>
      <c r="B319" s="472">
        <v>676967</v>
      </c>
      <c r="C319" s="472">
        <v>224216</v>
      </c>
      <c r="D319" s="472">
        <v>86570</v>
      </c>
      <c r="E319" s="472" t="s">
        <v>513</v>
      </c>
      <c r="F319" s="472" t="s">
        <v>513</v>
      </c>
      <c r="G319" s="472">
        <v>76161</v>
      </c>
      <c r="H319" s="472">
        <v>61485</v>
      </c>
      <c r="I319" s="472" t="s">
        <v>513</v>
      </c>
      <c r="J319" s="472" t="s">
        <v>513</v>
      </c>
      <c r="K319" s="472" t="s">
        <v>513</v>
      </c>
      <c r="L319" s="472" t="s">
        <v>513</v>
      </c>
      <c r="M319" s="472" t="s">
        <v>513</v>
      </c>
      <c r="N319" s="472" t="s">
        <v>513</v>
      </c>
      <c r="O319" s="472">
        <v>452751</v>
      </c>
      <c r="P319" s="472">
        <v>452751</v>
      </c>
      <c r="Q319" s="472">
        <v>62856</v>
      </c>
      <c r="R319" s="472">
        <v>59102</v>
      </c>
      <c r="S319" s="472">
        <v>12269</v>
      </c>
      <c r="T319" s="472">
        <v>13769</v>
      </c>
      <c r="U319" s="472">
        <v>4934</v>
      </c>
      <c r="V319" s="472">
        <v>4</v>
      </c>
      <c r="W319" s="477" t="s">
        <v>87</v>
      </c>
    </row>
    <row r="320" spans="1:23" s="472" customFormat="1" ht="9.75" customHeight="1" x14ac:dyDescent="0.2">
      <c r="A320" s="859" t="s">
        <v>1262</v>
      </c>
      <c r="B320" s="472">
        <v>554836</v>
      </c>
      <c r="C320" s="472">
        <v>86591</v>
      </c>
      <c r="D320" s="472">
        <v>86591</v>
      </c>
      <c r="E320" s="472" t="s">
        <v>513</v>
      </c>
      <c r="F320" s="472" t="s">
        <v>513</v>
      </c>
      <c r="G320" s="472" t="s">
        <v>513</v>
      </c>
      <c r="H320" s="472" t="s">
        <v>513</v>
      </c>
      <c r="I320" s="472" t="s">
        <v>513</v>
      </c>
      <c r="J320" s="472" t="s">
        <v>513</v>
      </c>
      <c r="K320" s="472" t="s">
        <v>513</v>
      </c>
      <c r="L320" s="472" t="s">
        <v>513</v>
      </c>
      <c r="M320" s="472" t="s">
        <v>513</v>
      </c>
      <c r="N320" s="472" t="s">
        <v>513</v>
      </c>
      <c r="O320" s="472">
        <v>468245</v>
      </c>
      <c r="P320" s="472">
        <v>468245</v>
      </c>
      <c r="Q320" s="472">
        <v>94814</v>
      </c>
      <c r="R320" s="472">
        <v>91657</v>
      </c>
      <c r="S320" s="472">
        <v>12939</v>
      </c>
      <c r="T320" s="472">
        <v>14349</v>
      </c>
      <c r="U320" s="472">
        <v>3641</v>
      </c>
      <c r="V320" s="472" t="s">
        <v>513</v>
      </c>
      <c r="W320" s="477" t="s">
        <v>823</v>
      </c>
    </row>
    <row r="321" spans="1:23" s="472" customFormat="1" ht="9.75" customHeight="1" x14ac:dyDescent="0.2">
      <c r="A321" s="859" t="s">
        <v>1287</v>
      </c>
      <c r="B321" s="472">
        <v>616875</v>
      </c>
      <c r="C321" s="472">
        <v>187069</v>
      </c>
      <c r="D321" s="472">
        <v>48737</v>
      </c>
      <c r="E321" s="472" t="s">
        <v>513</v>
      </c>
      <c r="F321" s="472" t="s">
        <v>513</v>
      </c>
      <c r="G321" s="472">
        <v>49976</v>
      </c>
      <c r="H321" s="472">
        <v>88356</v>
      </c>
      <c r="I321" s="472" t="s">
        <v>513</v>
      </c>
      <c r="J321" s="472" t="s">
        <v>513</v>
      </c>
      <c r="K321" s="472" t="s">
        <v>513</v>
      </c>
      <c r="L321" s="472" t="s">
        <v>513</v>
      </c>
      <c r="M321" s="472" t="s">
        <v>513</v>
      </c>
      <c r="N321" s="472" t="s">
        <v>513</v>
      </c>
      <c r="O321" s="472">
        <v>429806</v>
      </c>
      <c r="P321" s="472">
        <v>429806</v>
      </c>
      <c r="Q321" s="472">
        <v>81900</v>
      </c>
      <c r="R321" s="472">
        <v>77404</v>
      </c>
      <c r="S321" s="472">
        <v>13280</v>
      </c>
      <c r="T321" s="472">
        <v>13998</v>
      </c>
      <c r="U321" s="472">
        <v>3329</v>
      </c>
      <c r="V321" s="472">
        <v>3</v>
      </c>
      <c r="W321" s="477" t="s">
        <v>82</v>
      </c>
    </row>
    <row r="322" spans="1:23" s="472" customFormat="1" ht="9.75" customHeight="1" x14ac:dyDescent="0.2">
      <c r="A322" s="860" t="s">
        <v>1272</v>
      </c>
      <c r="B322" s="476">
        <v>764234</v>
      </c>
      <c r="C322" s="475">
        <v>259892</v>
      </c>
      <c r="D322" s="475">
        <v>72301</v>
      </c>
      <c r="E322" s="475">
        <v>31664</v>
      </c>
      <c r="F322" s="475" t="s">
        <v>513</v>
      </c>
      <c r="G322" s="475">
        <v>122023</v>
      </c>
      <c r="H322" s="475">
        <v>33904</v>
      </c>
      <c r="I322" s="475" t="s">
        <v>513</v>
      </c>
      <c r="J322" s="475" t="s">
        <v>513</v>
      </c>
      <c r="K322" s="475" t="s">
        <v>513</v>
      </c>
      <c r="L322" s="475" t="s">
        <v>513</v>
      </c>
      <c r="M322" s="475" t="s">
        <v>513</v>
      </c>
      <c r="N322" s="475" t="s">
        <v>513</v>
      </c>
      <c r="O322" s="475">
        <v>504342</v>
      </c>
      <c r="P322" s="475">
        <v>504342</v>
      </c>
      <c r="Q322" s="475">
        <v>69962</v>
      </c>
      <c r="R322" s="475">
        <v>65715</v>
      </c>
      <c r="S322" s="475">
        <v>13697</v>
      </c>
      <c r="T322" s="475">
        <v>13008</v>
      </c>
      <c r="U322" s="475">
        <v>1502</v>
      </c>
      <c r="V322" s="475">
        <v>3</v>
      </c>
      <c r="W322" s="473" t="s">
        <v>83</v>
      </c>
    </row>
    <row r="323" spans="1:23" ht="12" customHeight="1" x14ac:dyDescent="0.25"/>
    <row r="324" spans="1:23" ht="12" customHeight="1" x14ac:dyDescent="0.25"/>
    <row r="325" spans="1:23" ht="12" customHeight="1" x14ac:dyDescent="0.25">
      <c r="K325" s="487" t="s">
        <v>102</v>
      </c>
    </row>
    <row r="326" spans="1:23" s="483" customFormat="1" ht="21" customHeight="1" x14ac:dyDescent="0.25">
      <c r="A326" s="1084" t="s">
        <v>205</v>
      </c>
      <c r="B326" s="486" t="s">
        <v>343</v>
      </c>
      <c r="C326" s="485"/>
      <c r="D326" s="485"/>
      <c r="E326" s="485"/>
      <c r="F326" s="485"/>
      <c r="G326" s="485"/>
      <c r="H326" s="485"/>
      <c r="I326" s="485"/>
      <c r="J326" s="485"/>
      <c r="K326" s="485"/>
      <c r="L326" s="485"/>
      <c r="M326" s="485"/>
      <c r="N326" s="485"/>
      <c r="O326" s="485"/>
      <c r="P326" s="485"/>
      <c r="Q326" s="485"/>
      <c r="R326" s="485"/>
      <c r="S326" s="485"/>
      <c r="T326" s="485"/>
      <c r="U326" s="485"/>
      <c r="V326" s="485"/>
      <c r="W326" s="1087" t="s">
        <v>88</v>
      </c>
    </row>
    <row r="327" spans="1:23" s="483" customFormat="1" ht="21" customHeight="1" x14ac:dyDescent="0.25">
      <c r="A327" s="1085"/>
      <c r="B327" s="486" t="s">
        <v>309</v>
      </c>
      <c r="C327" s="485"/>
      <c r="D327" s="485"/>
      <c r="E327" s="485"/>
      <c r="F327" s="485"/>
      <c r="G327" s="485"/>
      <c r="H327" s="485"/>
      <c r="I327" s="485"/>
      <c r="J327" s="485"/>
      <c r="K327" s="485"/>
      <c r="L327" s="485"/>
      <c r="M327" s="485"/>
      <c r="N327" s="485"/>
      <c r="O327" s="485"/>
      <c r="P327" s="485"/>
      <c r="Q327" s="485"/>
      <c r="R327" s="485"/>
      <c r="S327" s="485"/>
      <c r="T327" s="485"/>
      <c r="U327" s="878"/>
      <c r="V327" s="879" t="s">
        <v>308</v>
      </c>
      <c r="W327" s="1088"/>
    </row>
    <row r="328" spans="1:23" s="483" customFormat="1" ht="52.5" customHeight="1" x14ac:dyDescent="0.25">
      <c r="A328" s="1086"/>
      <c r="B328" s="484" t="s">
        <v>336</v>
      </c>
      <c r="C328" s="484" t="s">
        <v>391</v>
      </c>
      <c r="D328" s="484" t="s">
        <v>335</v>
      </c>
      <c r="E328" s="484" t="s">
        <v>304</v>
      </c>
      <c r="F328" s="484" t="s">
        <v>303</v>
      </c>
      <c r="G328" s="484" t="s">
        <v>368</v>
      </c>
      <c r="H328" s="484" t="s">
        <v>301</v>
      </c>
      <c r="I328" s="484" t="s">
        <v>398</v>
      </c>
      <c r="J328" s="484" t="s">
        <v>340</v>
      </c>
      <c r="K328" s="484" t="s">
        <v>367</v>
      </c>
      <c r="L328" s="484" t="s">
        <v>365</v>
      </c>
      <c r="M328" s="484" t="s">
        <v>313</v>
      </c>
      <c r="N328" s="484" t="s">
        <v>312</v>
      </c>
      <c r="O328" s="484" t="s">
        <v>311</v>
      </c>
      <c r="P328" s="484" t="s">
        <v>300</v>
      </c>
      <c r="Q328" s="484" t="s">
        <v>299</v>
      </c>
      <c r="R328" s="484" t="s">
        <v>397</v>
      </c>
      <c r="S328" s="484" t="s">
        <v>396</v>
      </c>
      <c r="T328" s="489" t="s">
        <v>1171</v>
      </c>
      <c r="U328" s="484" t="s">
        <v>1288</v>
      </c>
      <c r="V328" s="880" t="s">
        <v>111</v>
      </c>
      <c r="W328" s="1089"/>
    </row>
    <row r="329" spans="1:23" s="472" customFormat="1" ht="9.75" customHeight="1" x14ac:dyDescent="0.2">
      <c r="A329" s="858" t="s">
        <v>1196</v>
      </c>
      <c r="B329" s="482">
        <v>1657</v>
      </c>
      <c r="C329" s="481">
        <v>16463</v>
      </c>
      <c r="D329" s="481">
        <v>65493</v>
      </c>
      <c r="E329" s="481">
        <v>481886</v>
      </c>
      <c r="F329" s="481">
        <v>14577</v>
      </c>
      <c r="G329" s="481">
        <v>2009</v>
      </c>
      <c r="H329" s="481">
        <v>8189</v>
      </c>
      <c r="I329" s="481">
        <v>7</v>
      </c>
      <c r="J329" s="481">
        <v>2285</v>
      </c>
      <c r="K329" s="481">
        <v>2</v>
      </c>
      <c r="L329" s="481" t="s">
        <v>513</v>
      </c>
      <c r="M329" s="481">
        <v>12</v>
      </c>
      <c r="N329" s="481">
        <v>9</v>
      </c>
      <c r="O329" s="481">
        <v>30</v>
      </c>
      <c r="P329" s="481" t="s">
        <v>513</v>
      </c>
      <c r="Q329" s="481" t="s">
        <v>513</v>
      </c>
      <c r="R329" s="481">
        <v>3</v>
      </c>
      <c r="S329" s="481" t="s">
        <v>513</v>
      </c>
      <c r="T329" s="481">
        <v>162</v>
      </c>
      <c r="U329" s="481">
        <v>58</v>
      </c>
      <c r="V329" s="481">
        <v>27979</v>
      </c>
      <c r="W329" s="479" t="s">
        <v>208</v>
      </c>
    </row>
    <row r="330" spans="1:23" s="472" customFormat="1" ht="9.75" customHeight="1" x14ac:dyDescent="0.2">
      <c r="A330" s="859" t="s">
        <v>581</v>
      </c>
      <c r="B330" s="472">
        <v>7091</v>
      </c>
      <c r="C330" s="472">
        <v>33355</v>
      </c>
      <c r="D330" s="472">
        <v>89367</v>
      </c>
      <c r="E330" s="472">
        <v>219357</v>
      </c>
      <c r="F330" s="472">
        <v>16777</v>
      </c>
      <c r="G330" s="472">
        <v>6105</v>
      </c>
      <c r="H330" s="472">
        <v>9204</v>
      </c>
      <c r="I330" s="472">
        <v>12</v>
      </c>
      <c r="J330" s="472">
        <v>2718</v>
      </c>
      <c r="K330" s="472" t="s">
        <v>513</v>
      </c>
      <c r="L330" s="472">
        <v>3</v>
      </c>
      <c r="M330" s="472">
        <v>16</v>
      </c>
      <c r="N330" s="472" t="s">
        <v>513</v>
      </c>
      <c r="O330" s="472" t="s">
        <v>513</v>
      </c>
      <c r="P330" s="472">
        <v>1</v>
      </c>
      <c r="Q330" s="472">
        <v>3</v>
      </c>
      <c r="R330" s="472">
        <v>1</v>
      </c>
      <c r="S330" s="472">
        <v>1</v>
      </c>
      <c r="T330" s="472">
        <v>2459</v>
      </c>
      <c r="U330" s="472">
        <v>45</v>
      </c>
      <c r="V330" s="472">
        <v>29749</v>
      </c>
      <c r="W330" s="477" t="s">
        <v>492</v>
      </c>
    </row>
    <row r="331" spans="1:23" s="472" customFormat="1" ht="9.75" customHeight="1" x14ac:dyDescent="0.2">
      <c r="A331" s="859" t="s">
        <v>1218</v>
      </c>
      <c r="B331" s="472">
        <v>5854</v>
      </c>
      <c r="C331" s="472">
        <v>55655</v>
      </c>
      <c r="D331" s="472">
        <v>104925</v>
      </c>
      <c r="E331" s="472">
        <v>349856</v>
      </c>
      <c r="F331" s="472">
        <v>17929</v>
      </c>
      <c r="G331" s="472">
        <v>1854</v>
      </c>
      <c r="H331" s="472">
        <v>9839</v>
      </c>
      <c r="I331" s="472">
        <v>164</v>
      </c>
      <c r="J331" s="472">
        <v>3120</v>
      </c>
      <c r="K331" s="472" t="s">
        <v>513</v>
      </c>
      <c r="L331" s="472">
        <v>48</v>
      </c>
      <c r="M331" s="472">
        <v>16</v>
      </c>
      <c r="N331" s="472">
        <v>3</v>
      </c>
      <c r="O331" s="472">
        <v>24</v>
      </c>
      <c r="P331" s="472" t="s">
        <v>513</v>
      </c>
      <c r="Q331" s="472" t="s">
        <v>513</v>
      </c>
      <c r="R331" s="472">
        <v>3</v>
      </c>
      <c r="S331" s="472">
        <v>1</v>
      </c>
      <c r="T331" s="472">
        <v>760</v>
      </c>
      <c r="U331" s="472" t="s">
        <v>513</v>
      </c>
      <c r="V331" s="472">
        <v>32485</v>
      </c>
      <c r="W331" s="477" t="s">
        <v>518</v>
      </c>
    </row>
    <row r="332" spans="1:23" s="472" customFormat="1" ht="9.75" customHeight="1" x14ac:dyDescent="0.2">
      <c r="A332" s="859" t="s">
        <v>582</v>
      </c>
      <c r="B332" s="472">
        <v>2326</v>
      </c>
      <c r="C332" s="472">
        <v>20499</v>
      </c>
      <c r="D332" s="472">
        <v>67022</v>
      </c>
      <c r="E332" s="472">
        <v>372238</v>
      </c>
      <c r="F332" s="472">
        <v>12606</v>
      </c>
      <c r="G332" s="472">
        <v>3757</v>
      </c>
      <c r="H332" s="472">
        <v>9030</v>
      </c>
      <c r="I332" s="472">
        <v>6</v>
      </c>
      <c r="J332" s="472">
        <v>2824</v>
      </c>
      <c r="K332" s="472">
        <v>1</v>
      </c>
      <c r="L332" s="472">
        <v>32</v>
      </c>
      <c r="M332" s="472">
        <v>6</v>
      </c>
      <c r="N332" s="472">
        <v>13</v>
      </c>
      <c r="O332" s="472" t="s">
        <v>513</v>
      </c>
      <c r="P332" s="472" t="s">
        <v>513</v>
      </c>
      <c r="Q332" s="472" t="s">
        <v>513</v>
      </c>
      <c r="R332" s="472">
        <v>6</v>
      </c>
      <c r="S332" s="472" t="s">
        <v>513</v>
      </c>
      <c r="T332" s="472">
        <v>659</v>
      </c>
      <c r="U332" s="472">
        <v>256</v>
      </c>
      <c r="V332" s="472">
        <v>33103</v>
      </c>
      <c r="W332" s="477" t="s">
        <v>583</v>
      </c>
    </row>
    <row r="333" spans="1:23" s="472" customFormat="1" ht="9.75" customHeight="1" x14ac:dyDescent="0.2">
      <c r="A333" s="859" t="s">
        <v>1259</v>
      </c>
      <c r="B333" s="472">
        <v>6381</v>
      </c>
      <c r="C333" s="472">
        <v>24349</v>
      </c>
      <c r="D333" s="472">
        <v>44811</v>
      </c>
      <c r="E333" s="472">
        <v>327748</v>
      </c>
      <c r="F333" s="472">
        <v>11745</v>
      </c>
      <c r="G333" s="472">
        <v>2717</v>
      </c>
      <c r="H333" s="472">
        <v>6836</v>
      </c>
      <c r="I333" s="472">
        <v>3</v>
      </c>
      <c r="J333" s="472">
        <v>2442</v>
      </c>
      <c r="K333" s="472">
        <v>3</v>
      </c>
      <c r="L333" s="472" t="s">
        <v>513</v>
      </c>
      <c r="M333" s="472">
        <v>4</v>
      </c>
      <c r="N333" s="472" t="s">
        <v>513</v>
      </c>
      <c r="O333" s="472" t="s">
        <v>513</v>
      </c>
      <c r="P333" s="472" t="s">
        <v>513</v>
      </c>
      <c r="Q333" s="472" t="s">
        <v>513</v>
      </c>
      <c r="R333" s="472">
        <v>3</v>
      </c>
      <c r="S333" s="472">
        <v>2</v>
      </c>
      <c r="T333" s="472">
        <v>202</v>
      </c>
      <c r="U333" s="472">
        <v>224</v>
      </c>
      <c r="V333" s="472">
        <v>28684</v>
      </c>
      <c r="W333" s="477" t="s">
        <v>814</v>
      </c>
    </row>
    <row r="334" spans="1:23" s="472" customFormat="1" ht="6.75" customHeight="1" x14ac:dyDescent="0.2">
      <c r="A334" s="859"/>
      <c r="W334" s="477"/>
    </row>
    <row r="335" spans="1:23" s="472" customFormat="1" ht="9.75" customHeight="1" x14ac:dyDescent="0.2">
      <c r="A335" s="859" t="s">
        <v>1219</v>
      </c>
      <c r="B335" s="472">
        <v>2836</v>
      </c>
      <c r="C335" s="472">
        <v>23610</v>
      </c>
      <c r="D335" s="472">
        <v>66166</v>
      </c>
      <c r="E335" s="472">
        <v>394632</v>
      </c>
      <c r="F335" s="472">
        <v>12143</v>
      </c>
      <c r="G335" s="472">
        <v>2424</v>
      </c>
      <c r="H335" s="472">
        <v>8837</v>
      </c>
      <c r="I335" s="472" t="s">
        <v>513</v>
      </c>
      <c r="J335" s="472">
        <v>3254</v>
      </c>
      <c r="K335" s="472">
        <v>1</v>
      </c>
      <c r="L335" s="472" t="s">
        <v>513</v>
      </c>
      <c r="M335" s="472">
        <v>1</v>
      </c>
      <c r="N335" s="472">
        <v>13</v>
      </c>
      <c r="O335" s="472" t="s">
        <v>513</v>
      </c>
      <c r="P335" s="472" t="s">
        <v>513</v>
      </c>
      <c r="Q335" s="472" t="s">
        <v>513</v>
      </c>
      <c r="R335" s="472">
        <v>6</v>
      </c>
      <c r="S335" s="472" t="s">
        <v>513</v>
      </c>
      <c r="T335" s="472">
        <v>264</v>
      </c>
      <c r="U335" s="472">
        <v>192</v>
      </c>
      <c r="V335" s="472">
        <v>34418</v>
      </c>
      <c r="W335" s="477" t="s">
        <v>584</v>
      </c>
    </row>
    <row r="336" spans="1:23" s="472" customFormat="1" ht="9.75" customHeight="1" x14ac:dyDescent="0.2">
      <c r="A336" s="859" t="s">
        <v>813</v>
      </c>
      <c r="B336" s="472">
        <v>7006</v>
      </c>
      <c r="C336" s="472">
        <v>18258</v>
      </c>
      <c r="D336" s="472">
        <v>47247</v>
      </c>
      <c r="E336" s="472">
        <v>362297</v>
      </c>
      <c r="F336" s="472">
        <v>10656</v>
      </c>
      <c r="G336" s="472">
        <v>1758</v>
      </c>
      <c r="H336" s="472">
        <v>7240</v>
      </c>
      <c r="I336" s="472">
        <v>3</v>
      </c>
      <c r="J336" s="472">
        <v>3581</v>
      </c>
      <c r="K336" s="472">
        <v>3</v>
      </c>
      <c r="L336" s="472" t="s">
        <v>513</v>
      </c>
      <c r="M336" s="472">
        <v>4</v>
      </c>
      <c r="N336" s="472" t="s">
        <v>513</v>
      </c>
      <c r="O336" s="472" t="s">
        <v>513</v>
      </c>
      <c r="P336" s="472" t="s">
        <v>513</v>
      </c>
      <c r="Q336" s="472" t="s">
        <v>513</v>
      </c>
      <c r="R336" s="472">
        <v>2</v>
      </c>
      <c r="S336" s="472">
        <v>2</v>
      </c>
      <c r="T336" s="472">
        <v>209</v>
      </c>
      <c r="U336" s="472">
        <v>288</v>
      </c>
      <c r="V336" s="472">
        <v>29400</v>
      </c>
      <c r="W336" s="477" t="s">
        <v>816</v>
      </c>
    </row>
    <row r="337" spans="1:23" s="472" customFormat="1" ht="6.75" customHeight="1" x14ac:dyDescent="0.2">
      <c r="A337" s="859"/>
      <c r="W337" s="477"/>
    </row>
    <row r="338" spans="1:23" s="472" customFormat="1" ht="9.75" customHeight="1" x14ac:dyDescent="0.2">
      <c r="A338" s="859" t="s">
        <v>817</v>
      </c>
      <c r="B338" s="472">
        <v>571</v>
      </c>
      <c r="C338" s="472">
        <v>9415</v>
      </c>
      <c r="D338" s="472">
        <v>15028</v>
      </c>
      <c r="E338" s="472">
        <v>81089</v>
      </c>
      <c r="F338" s="472">
        <v>3362</v>
      </c>
      <c r="G338" s="472">
        <v>1179</v>
      </c>
      <c r="H338" s="472">
        <v>2186</v>
      </c>
      <c r="I338" s="472" t="s">
        <v>513</v>
      </c>
      <c r="J338" s="472">
        <v>1006</v>
      </c>
      <c r="K338" s="472" t="s">
        <v>513</v>
      </c>
      <c r="L338" s="472" t="s">
        <v>513</v>
      </c>
      <c r="M338" s="472" t="s">
        <v>513</v>
      </c>
      <c r="N338" s="472" t="s">
        <v>513</v>
      </c>
      <c r="O338" s="472" t="s">
        <v>513</v>
      </c>
      <c r="P338" s="472" t="s">
        <v>513</v>
      </c>
      <c r="Q338" s="472" t="s">
        <v>513</v>
      </c>
      <c r="R338" s="472">
        <v>1</v>
      </c>
      <c r="S338" s="472" t="s">
        <v>513</v>
      </c>
      <c r="T338" s="472">
        <v>42</v>
      </c>
      <c r="U338" s="472">
        <v>64</v>
      </c>
      <c r="V338" s="472">
        <v>8790</v>
      </c>
      <c r="W338" s="477" t="s">
        <v>587</v>
      </c>
    </row>
    <row r="339" spans="1:23" s="472" customFormat="1" ht="9.75" customHeight="1" x14ac:dyDescent="0.2">
      <c r="A339" s="859" t="s">
        <v>1201</v>
      </c>
      <c r="B339" s="472">
        <v>2397</v>
      </c>
      <c r="C339" s="472">
        <v>5410</v>
      </c>
      <c r="D339" s="472">
        <v>9625</v>
      </c>
      <c r="E339" s="472">
        <v>77950</v>
      </c>
      <c r="F339" s="472">
        <v>2113</v>
      </c>
      <c r="G339" s="472">
        <v>25</v>
      </c>
      <c r="H339" s="472">
        <v>2868</v>
      </c>
      <c r="I339" s="472" t="s">
        <v>513</v>
      </c>
      <c r="J339" s="472">
        <v>397</v>
      </c>
      <c r="K339" s="472" t="s">
        <v>513</v>
      </c>
      <c r="L339" s="472" t="s">
        <v>513</v>
      </c>
      <c r="M339" s="472">
        <v>3</v>
      </c>
      <c r="N339" s="472" t="s">
        <v>513</v>
      </c>
      <c r="O339" s="472" t="s">
        <v>513</v>
      </c>
      <c r="P339" s="472" t="s">
        <v>513</v>
      </c>
      <c r="Q339" s="472" t="s">
        <v>513</v>
      </c>
      <c r="R339" s="472">
        <v>1</v>
      </c>
      <c r="S339" s="472">
        <v>2</v>
      </c>
      <c r="T339" s="472">
        <v>53</v>
      </c>
      <c r="U339" s="472">
        <v>96</v>
      </c>
      <c r="V339" s="472">
        <v>6421</v>
      </c>
      <c r="W339" s="477" t="s">
        <v>94</v>
      </c>
    </row>
    <row r="340" spans="1:23" s="472" customFormat="1" ht="9.75" customHeight="1" x14ac:dyDescent="0.2">
      <c r="A340" s="859" t="s">
        <v>818</v>
      </c>
      <c r="B340" s="472">
        <v>2279</v>
      </c>
      <c r="C340" s="472">
        <v>5209</v>
      </c>
      <c r="D340" s="472">
        <v>10344</v>
      </c>
      <c r="E340" s="472">
        <v>99393</v>
      </c>
      <c r="F340" s="472">
        <v>3486</v>
      </c>
      <c r="G340" s="472">
        <v>107</v>
      </c>
      <c r="H340" s="472">
        <v>633</v>
      </c>
      <c r="I340" s="472">
        <v>3</v>
      </c>
      <c r="J340" s="472">
        <v>386</v>
      </c>
      <c r="K340" s="472" t="s">
        <v>513</v>
      </c>
      <c r="L340" s="472" t="s">
        <v>513</v>
      </c>
      <c r="M340" s="472">
        <v>1</v>
      </c>
      <c r="N340" s="472" t="s">
        <v>513</v>
      </c>
      <c r="O340" s="472" t="s">
        <v>513</v>
      </c>
      <c r="P340" s="472" t="s">
        <v>513</v>
      </c>
      <c r="Q340" s="472" t="s">
        <v>513</v>
      </c>
      <c r="R340" s="472" t="s">
        <v>513</v>
      </c>
      <c r="S340" s="472" t="s">
        <v>513</v>
      </c>
      <c r="T340" s="472">
        <v>76</v>
      </c>
      <c r="U340" s="472">
        <v>64</v>
      </c>
      <c r="V340" s="472">
        <v>5573</v>
      </c>
      <c r="W340" s="477" t="s">
        <v>95</v>
      </c>
    </row>
    <row r="341" spans="1:23" s="472" customFormat="1" ht="9.75" customHeight="1" x14ac:dyDescent="0.2">
      <c r="A341" s="859" t="s">
        <v>586</v>
      </c>
      <c r="B341" s="472">
        <v>1134</v>
      </c>
      <c r="C341" s="472">
        <v>4315</v>
      </c>
      <c r="D341" s="472">
        <v>9814</v>
      </c>
      <c r="E341" s="472">
        <v>69316</v>
      </c>
      <c r="F341" s="472">
        <v>2784</v>
      </c>
      <c r="G341" s="472">
        <v>1406</v>
      </c>
      <c r="H341" s="472">
        <v>1149</v>
      </c>
      <c r="I341" s="472" t="s">
        <v>513</v>
      </c>
      <c r="J341" s="472">
        <v>653</v>
      </c>
      <c r="K341" s="472">
        <v>3</v>
      </c>
      <c r="L341" s="472" t="s">
        <v>513</v>
      </c>
      <c r="M341" s="472" t="s">
        <v>513</v>
      </c>
      <c r="N341" s="472" t="s">
        <v>513</v>
      </c>
      <c r="O341" s="472" t="s">
        <v>513</v>
      </c>
      <c r="P341" s="472" t="s">
        <v>513</v>
      </c>
      <c r="Q341" s="472" t="s">
        <v>513</v>
      </c>
      <c r="R341" s="472">
        <v>1</v>
      </c>
      <c r="S341" s="472" t="s">
        <v>513</v>
      </c>
      <c r="T341" s="472">
        <v>31</v>
      </c>
      <c r="U341" s="472" t="s">
        <v>513</v>
      </c>
      <c r="V341" s="472">
        <v>7900</v>
      </c>
      <c r="W341" s="477" t="s">
        <v>96</v>
      </c>
    </row>
    <row r="342" spans="1:23" s="472" customFormat="1" ht="9.75" customHeight="1" x14ac:dyDescent="0.2">
      <c r="A342" s="859" t="s">
        <v>1265</v>
      </c>
      <c r="B342" s="472">
        <v>1196</v>
      </c>
      <c r="C342" s="472">
        <v>3324</v>
      </c>
      <c r="D342" s="472">
        <v>17464</v>
      </c>
      <c r="E342" s="472">
        <v>115638</v>
      </c>
      <c r="F342" s="472">
        <v>2273</v>
      </c>
      <c r="G342" s="472">
        <v>220</v>
      </c>
      <c r="H342" s="472">
        <v>2590</v>
      </c>
      <c r="I342" s="472" t="s">
        <v>513</v>
      </c>
      <c r="J342" s="472">
        <v>2145</v>
      </c>
      <c r="K342" s="472" t="s">
        <v>513</v>
      </c>
      <c r="L342" s="472" t="s">
        <v>513</v>
      </c>
      <c r="M342" s="472" t="s">
        <v>513</v>
      </c>
      <c r="N342" s="472" t="s">
        <v>513</v>
      </c>
      <c r="O342" s="472" t="s">
        <v>513</v>
      </c>
      <c r="P342" s="472" t="s">
        <v>513</v>
      </c>
      <c r="Q342" s="472" t="s">
        <v>513</v>
      </c>
      <c r="R342" s="472" t="s">
        <v>513</v>
      </c>
      <c r="S342" s="472" t="s">
        <v>513</v>
      </c>
      <c r="T342" s="472">
        <v>49</v>
      </c>
      <c r="U342" s="472">
        <v>128</v>
      </c>
      <c r="V342" s="472">
        <v>9506</v>
      </c>
      <c r="W342" s="477" t="s">
        <v>820</v>
      </c>
    </row>
    <row r="343" spans="1:23" s="472" customFormat="1" ht="6.75" customHeight="1" x14ac:dyDescent="0.2">
      <c r="A343" s="859"/>
      <c r="W343" s="477"/>
    </row>
    <row r="344" spans="1:23" s="472" customFormat="1" ht="9.75" customHeight="1" x14ac:dyDescent="0.2">
      <c r="A344" s="859" t="s">
        <v>597</v>
      </c>
      <c r="B344" s="472">
        <v>543</v>
      </c>
      <c r="C344" s="472">
        <v>3829</v>
      </c>
      <c r="D344" s="472">
        <v>7413</v>
      </c>
      <c r="E344" s="472">
        <v>15042</v>
      </c>
      <c r="F344" s="472">
        <v>1211</v>
      </c>
      <c r="G344" s="472">
        <v>20</v>
      </c>
      <c r="H344" s="472">
        <v>777</v>
      </c>
      <c r="I344" s="472" t="s">
        <v>513</v>
      </c>
      <c r="J344" s="472">
        <v>409</v>
      </c>
      <c r="K344" s="472" t="s">
        <v>513</v>
      </c>
      <c r="L344" s="472" t="s">
        <v>513</v>
      </c>
      <c r="M344" s="472" t="s">
        <v>513</v>
      </c>
      <c r="N344" s="472" t="s">
        <v>513</v>
      </c>
      <c r="O344" s="472" t="s">
        <v>513</v>
      </c>
      <c r="P344" s="472" t="s">
        <v>513</v>
      </c>
      <c r="Q344" s="472" t="s">
        <v>513</v>
      </c>
      <c r="R344" s="472" t="s">
        <v>513</v>
      </c>
      <c r="S344" s="472" t="s">
        <v>513</v>
      </c>
      <c r="T344" s="472">
        <v>9</v>
      </c>
      <c r="U344" s="472" t="s">
        <v>513</v>
      </c>
      <c r="V344" s="472">
        <v>3894</v>
      </c>
      <c r="W344" s="477" t="s">
        <v>598</v>
      </c>
    </row>
    <row r="345" spans="1:23" s="472" customFormat="1" ht="9.75" customHeight="1" x14ac:dyDescent="0.2">
      <c r="A345" s="859" t="s">
        <v>588</v>
      </c>
      <c r="B345" s="472">
        <v>14</v>
      </c>
      <c r="C345" s="472">
        <v>4157</v>
      </c>
      <c r="D345" s="472">
        <v>5163</v>
      </c>
      <c r="E345" s="472">
        <v>37822</v>
      </c>
      <c r="F345" s="472">
        <v>1000</v>
      </c>
      <c r="G345" s="472">
        <v>1117</v>
      </c>
      <c r="H345" s="472">
        <v>911</v>
      </c>
      <c r="I345" s="472" t="s">
        <v>513</v>
      </c>
      <c r="J345" s="472">
        <v>346</v>
      </c>
      <c r="K345" s="472" t="s">
        <v>513</v>
      </c>
      <c r="L345" s="472" t="s">
        <v>513</v>
      </c>
      <c r="M345" s="472" t="s">
        <v>513</v>
      </c>
      <c r="N345" s="472" t="s">
        <v>513</v>
      </c>
      <c r="O345" s="472" t="s">
        <v>513</v>
      </c>
      <c r="P345" s="472" t="s">
        <v>513</v>
      </c>
      <c r="Q345" s="472" t="s">
        <v>513</v>
      </c>
      <c r="R345" s="472" t="s">
        <v>513</v>
      </c>
      <c r="S345" s="472" t="s">
        <v>513</v>
      </c>
      <c r="T345" s="472">
        <v>21</v>
      </c>
      <c r="U345" s="472" t="s">
        <v>513</v>
      </c>
      <c r="V345" s="472">
        <v>2393</v>
      </c>
      <c r="W345" s="477" t="s">
        <v>82</v>
      </c>
    </row>
    <row r="346" spans="1:23" s="472" customFormat="1" ht="9.75" customHeight="1" x14ac:dyDescent="0.2">
      <c r="A346" s="859" t="s">
        <v>1214</v>
      </c>
      <c r="B346" s="472">
        <v>14</v>
      </c>
      <c r="C346" s="472">
        <v>1429</v>
      </c>
      <c r="D346" s="472">
        <v>2452</v>
      </c>
      <c r="E346" s="472">
        <v>28225</v>
      </c>
      <c r="F346" s="472">
        <v>1151</v>
      </c>
      <c r="G346" s="472">
        <v>42</v>
      </c>
      <c r="H346" s="472">
        <v>498</v>
      </c>
      <c r="I346" s="472" t="s">
        <v>513</v>
      </c>
      <c r="J346" s="472">
        <v>251</v>
      </c>
      <c r="K346" s="472" t="s">
        <v>513</v>
      </c>
      <c r="L346" s="472" t="s">
        <v>513</v>
      </c>
      <c r="M346" s="472" t="s">
        <v>513</v>
      </c>
      <c r="N346" s="472" t="s">
        <v>513</v>
      </c>
      <c r="O346" s="472" t="s">
        <v>513</v>
      </c>
      <c r="P346" s="472" t="s">
        <v>513</v>
      </c>
      <c r="Q346" s="472" t="s">
        <v>513</v>
      </c>
      <c r="R346" s="472">
        <v>1</v>
      </c>
      <c r="S346" s="472" t="s">
        <v>513</v>
      </c>
      <c r="T346" s="472">
        <v>12</v>
      </c>
      <c r="U346" s="472">
        <v>64</v>
      </c>
      <c r="V346" s="472">
        <v>2503</v>
      </c>
      <c r="W346" s="477" t="s">
        <v>83</v>
      </c>
    </row>
    <row r="347" spans="1:23" s="472" customFormat="1" ht="9.75" customHeight="1" x14ac:dyDescent="0.2">
      <c r="A347" s="859" t="s">
        <v>1242</v>
      </c>
      <c r="B347" s="472">
        <v>1215</v>
      </c>
      <c r="C347" s="472">
        <v>1348</v>
      </c>
      <c r="D347" s="472">
        <v>5977</v>
      </c>
      <c r="E347" s="472">
        <v>32559</v>
      </c>
      <c r="F347" s="472">
        <v>1626</v>
      </c>
      <c r="G347" s="472">
        <v>24</v>
      </c>
      <c r="H347" s="472">
        <v>834</v>
      </c>
      <c r="I347" s="472" t="s">
        <v>513</v>
      </c>
      <c r="J347" s="472">
        <v>306</v>
      </c>
      <c r="K347" s="472" t="s">
        <v>513</v>
      </c>
      <c r="L347" s="472" t="s">
        <v>513</v>
      </c>
      <c r="M347" s="472" t="s">
        <v>513</v>
      </c>
      <c r="N347" s="472" t="s">
        <v>513</v>
      </c>
      <c r="O347" s="472" t="s">
        <v>513</v>
      </c>
      <c r="P347" s="472" t="s">
        <v>513</v>
      </c>
      <c r="Q347" s="472" t="s">
        <v>513</v>
      </c>
      <c r="R347" s="472">
        <v>1</v>
      </c>
      <c r="S347" s="472" t="s">
        <v>513</v>
      </c>
      <c r="T347" s="472">
        <v>31</v>
      </c>
      <c r="U347" s="472" t="s">
        <v>513</v>
      </c>
      <c r="V347" s="472">
        <v>2505</v>
      </c>
      <c r="W347" s="477" t="s">
        <v>84</v>
      </c>
    </row>
    <row r="348" spans="1:23" s="472" customFormat="1" ht="9.75" customHeight="1" x14ac:dyDescent="0.2">
      <c r="A348" s="859" t="s">
        <v>1243</v>
      </c>
      <c r="B348" s="472">
        <v>1131</v>
      </c>
      <c r="C348" s="472">
        <v>1605</v>
      </c>
      <c r="D348" s="472">
        <v>2566</v>
      </c>
      <c r="E348" s="472">
        <v>21415</v>
      </c>
      <c r="F348" s="472">
        <v>377</v>
      </c>
      <c r="G348" s="472">
        <v>1</v>
      </c>
      <c r="H348" s="472">
        <v>591</v>
      </c>
      <c r="I348" s="472" t="s">
        <v>513</v>
      </c>
      <c r="J348" s="472">
        <v>76</v>
      </c>
      <c r="K348" s="472" t="s">
        <v>513</v>
      </c>
      <c r="L348" s="472" t="s">
        <v>513</v>
      </c>
      <c r="M348" s="472" t="s">
        <v>513</v>
      </c>
      <c r="N348" s="472" t="s">
        <v>513</v>
      </c>
      <c r="O348" s="472" t="s">
        <v>513</v>
      </c>
      <c r="P348" s="472" t="s">
        <v>513</v>
      </c>
      <c r="Q348" s="472" t="s">
        <v>513</v>
      </c>
      <c r="R348" s="472" t="s">
        <v>513</v>
      </c>
      <c r="S348" s="472" t="s">
        <v>513</v>
      </c>
      <c r="T348" s="472">
        <v>21</v>
      </c>
      <c r="U348" s="472" t="s">
        <v>513</v>
      </c>
      <c r="V348" s="472">
        <v>2288</v>
      </c>
      <c r="W348" s="477" t="s">
        <v>97</v>
      </c>
    </row>
    <row r="349" spans="1:23" s="472" customFormat="1" ht="9.75" customHeight="1" x14ac:dyDescent="0.2">
      <c r="A349" s="859" t="s">
        <v>1228</v>
      </c>
      <c r="B349" s="472">
        <v>51</v>
      </c>
      <c r="C349" s="472">
        <v>2457</v>
      </c>
      <c r="D349" s="472">
        <v>1082</v>
      </c>
      <c r="E349" s="472">
        <v>23976</v>
      </c>
      <c r="F349" s="472">
        <v>110</v>
      </c>
      <c r="G349" s="472" t="s">
        <v>513</v>
      </c>
      <c r="H349" s="472">
        <v>1443</v>
      </c>
      <c r="I349" s="472" t="s">
        <v>513</v>
      </c>
      <c r="J349" s="472">
        <v>15</v>
      </c>
      <c r="K349" s="472" t="s">
        <v>513</v>
      </c>
      <c r="L349" s="472" t="s">
        <v>513</v>
      </c>
      <c r="M349" s="472">
        <v>3</v>
      </c>
      <c r="N349" s="472" t="s">
        <v>513</v>
      </c>
      <c r="O349" s="472" t="s">
        <v>513</v>
      </c>
      <c r="P349" s="472" t="s">
        <v>513</v>
      </c>
      <c r="Q349" s="472" t="s">
        <v>513</v>
      </c>
      <c r="R349" s="472" t="s">
        <v>513</v>
      </c>
      <c r="S349" s="472">
        <v>2</v>
      </c>
      <c r="T349" s="472">
        <v>1</v>
      </c>
      <c r="U349" s="472">
        <v>96</v>
      </c>
      <c r="V349" s="472">
        <v>1628</v>
      </c>
      <c r="W349" s="477" t="s">
        <v>98</v>
      </c>
    </row>
    <row r="350" spans="1:23" s="472" customFormat="1" ht="9.75" customHeight="1" x14ac:dyDescent="0.2">
      <c r="A350" s="859" t="s">
        <v>1266</v>
      </c>
      <c r="B350" s="472">
        <v>1145</v>
      </c>
      <c r="C350" s="472">
        <v>1756</v>
      </c>
      <c r="D350" s="472">
        <v>1846</v>
      </c>
      <c r="E350" s="472">
        <v>24172</v>
      </c>
      <c r="F350" s="472">
        <v>1449</v>
      </c>
      <c r="G350" s="472">
        <v>64</v>
      </c>
      <c r="H350" s="472">
        <v>232</v>
      </c>
      <c r="I350" s="472" t="s">
        <v>513</v>
      </c>
      <c r="J350" s="472">
        <v>51</v>
      </c>
      <c r="K350" s="472" t="s">
        <v>513</v>
      </c>
      <c r="L350" s="472" t="s">
        <v>513</v>
      </c>
      <c r="M350" s="472" t="s">
        <v>513</v>
      </c>
      <c r="N350" s="472" t="s">
        <v>513</v>
      </c>
      <c r="O350" s="472" t="s">
        <v>513</v>
      </c>
      <c r="P350" s="472" t="s">
        <v>513</v>
      </c>
      <c r="Q350" s="472" t="s">
        <v>513</v>
      </c>
      <c r="R350" s="472" t="s">
        <v>513</v>
      </c>
      <c r="S350" s="472" t="s">
        <v>513</v>
      </c>
      <c r="T350" s="472">
        <v>7</v>
      </c>
      <c r="U350" s="472">
        <v>64</v>
      </c>
      <c r="V350" s="472">
        <v>1861</v>
      </c>
      <c r="W350" s="477" t="s">
        <v>99</v>
      </c>
    </row>
    <row r="351" spans="1:23" s="472" customFormat="1" ht="9.75" customHeight="1" x14ac:dyDescent="0.2">
      <c r="A351" s="859" t="s">
        <v>1208</v>
      </c>
      <c r="B351" s="472" t="s">
        <v>513</v>
      </c>
      <c r="C351" s="472">
        <v>2755</v>
      </c>
      <c r="D351" s="472">
        <v>5977</v>
      </c>
      <c r="E351" s="472">
        <v>37597</v>
      </c>
      <c r="F351" s="472">
        <v>927</v>
      </c>
      <c r="G351" s="472">
        <v>16</v>
      </c>
      <c r="H351" s="472">
        <v>181</v>
      </c>
      <c r="I351" s="472">
        <v>3</v>
      </c>
      <c r="J351" s="472">
        <v>209</v>
      </c>
      <c r="K351" s="472" t="s">
        <v>513</v>
      </c>
      <c r="L351" s="472" t="s">
        <v>513</v>
      </c>
      <c r="M351" s="472">
        <v>1</v>
      </c>
      <c r="N351" s="472" t="s">
        <v>513</v>
      </c>
      <c r="O351" s="472" t="s">
        <v>513</v>
      </c>
      <c r="P351" s="472" t="s">
        <v>513</v>
      </c>
      <c r="Q351" s="472" t="s">
        <v>513</v>
      </c>
      <c r="R351" s="472" t="s">
        <v>513</v>
      </c>
      <c r="S351" s="472" t="s">
        <v>513</v>
      </c>
      <c r="T351" s="472">
        <v>31</v>
      </c>
      <c r="U351" s="472" t="s">
        <v>513</v>
      </c>
      <c r="V351" s="472">
        <v>1755</v>
      </c>
      <c r="W351" s="477" t="s">
        <v>100</v>
      </c>
    </row>
    <row r="352" spans="1:23" s="472" customFormat="1" ht="9.75" customHeight="1" x14ac:dyDescent="0.2">
      <c r="A352" s="859" t="s">
        <v>1245</v>
      </c>
      <c r="B352" s="472">
        <v>1134</v>
      </c>
      <c r="C352" s="472">
        <v>698</v>
      </c>
      <c r="D352" s="472">
        <v>2521</v>
      </c>
      <c r="E352" s="472">
        <v>37624</v>
      </c>
      <c r="F352" s="472">
        <v>1110</v>
      </c>
      <c r="G352" s="472">
        <v>27</v>
      </c>
      <c r="H352" s="472">
        <v>220</v>
      </c>
      <c r="I352" s="472" t="s">
        <v>513</v>
      </c>
      <c r="J352" s="472">
        <v>126</v>
      </c>
      <c r="K352" s="472" t="s">
        <v>513</v>
      </c>
      <c r="L352" s="472" t="s">
        <v>513</v>
      </c>
      <c r="M352" s="472" t="s">
        <v>513</v>
      </c>
      <c r="N352" s="472" t="s">
        <v>513</v>
      </c>
      <c r="O352" s="472" t="s">
        <v>513</v>
      </c>
      <c r="P352" s="472" t="s">
        <v>513</v>
      </c>
      <c r="Q352" s="472" t="s">
        <v>513</v>
      </c>
      <c r="R352" s="472" t="s">
        <v>513</v>
      </c>
      <c r="S352" s="472" t="s">
        <v>513</v>
      </c>
      <c r="T352" s="472">
        <v>38</v>
      </c>
      <c r="U352" s="472" t="s">
        <v>513</v>
      </c>
      <c r="V352" s="472">
        <v>1957</v>
      </c>
      <c r="W352" s="477" t="s">
        <v>101</v>
      </c>
    </row>
    <row r="353" spans="1:23" s="472" customFormat="1" ht="9.75" customHeight="1" x14ac:dyDescent="0.2">
      <c r="A353" s="859" t="s">
        <v>1267</v>
      </c>
      <c r="B353" s="472">
        <v>6</v>
      </c>
      <c r="C353" s="472">
        <v>1586</v>
      </c>
      <c r="D353" s="472">
        <v>2513</v>
      </c>
      <c r="E353" s="472">
        <v>27777</v>
      </c>
      <c r="F353" s="472">
        <v>820</v>
      </c>
      <c r="G353" s="472">
        <v>1085</v>
      </c>
      <c r="H353" s="472">
        <v>252</v>
      </c>
      <c r="I353" s="472" t="s">
        <v>513</v>
      </c>
      <c r="J353" s="472">
        <v>219</v>
      </c>
      <c r="K353" s="472" t="s">
        <v>513</v>
      </c>
      <c r="L353" s="472" t="s">
        <v>513</v>
      </c>
      <c r="M353" s="472" t="s">
        <v>513</v>
      </c>
      <c r="N353" s="472" t="s">
        <v>513</v>
      </c>
      <c r="O353" s="472" t="s">
        <v>513</v>
      </c>
      <c r="P353" s="472" t="s">
        <v>513</v>
      </c>
      <c r="Q353" s="472" t="s">
        <v>513</v>
      </c>
      <c r="R353" s="472">
        <v>1</v>
      </c>
      <c r="S353" s="472" t="s">
        <v>513</v>
      </c>
      <c r="T353" s="472">
        <v>10</v>
      </c>
      <c r="U353" s="472" t="s">
        <v>513</v>
      </c>
      <c r="V353" s="472">
        <v>2662</v>
      </c>
      <c r="W353" s="477" t="s">
        <v>85</v>
      </c>
    </row>
    <row r="354" spans="1:23" s="472" customFormat="1" ht="9.75" customHeight="1" x14ac:dyDescent="0.2">
      <c r="A354" s="859" t="s">
        <v>1268</v>
      </c>
      <c r="B354" s="472">
        <v>10</v>
      </c>
      <c r="C354" s="472">
        <v>1932</v>
      </c>
      <c r="D354" s="472">
        <v>2224</v>
      </c>
      <c r="E354" s="472">
        <v>22494</v>
      </c>
      <c r="F354" s="472">
        <v>895</v>
      </c>
      <c r="G354" s="472">
        <v>35</v>
      </c>
      <c r="H354" s="472">
        <v>435</v>
      </c>
      <c r="I354" s="472" t="s">
        <v>513</v>
      </c>
      <c r="J354" s="472">
        <v>168</v>
      </c>
      <c r="K354" s="472">
        <v>3</v>
      </c>
      <c r="L354" s="472" t="s">
        <v>513</v>
      </c>
      <c r="M354" s="472" t="s">
        <v>513</v>
      </c>
      <c r="N354" s="472" t="s">
        <v>513</v>
      </c>
      <c r="O354" s="472" t="s">
        <v>513</v>
      </c>
      <c r="P354" s="472" t="s">
        <v>513</v>
      </c>
      <c r="Q354" s="472" t="s">
        <v>513</v>
      </c>
      <c r="R354" s="472" t="s">
        <v>513</v>
      </c>
      <c r="S354" s="472" t="s">
        <v>513</v>
      </c>
      <c r="T354" s="472">
        <v>15</v>
      </c>
      <c r="U354" s="472" t="s">
        <v>513</v>
      </c>
      <c r="V354" s="472">
        <v>2380</v>
      </c>
      <c r="W354" s="477" t="s">
        <v>86</v>
      </c>
    </row>
    <row r="355" spans="1:23" s="472" customFormat="1" ht="9.75" customHeight="1" x14ac:dyDescent="0.2">
      <c r="A355" s="859" t="s">
        <v>1269</v>
      </c>
      <c r="B355" s="472">
        <v>1118</v>
      </c>
      <c r="C355" s="472">
        <v>797</v>
      </c>
      <c r="D355" s="472">
        <v>5077</v>
      </c>
      <c r="E355" s="472">
        <v>19045</v>
      </c>
      <c r="F355" s="472">
        <v>1069</v>
      </c>
      <c r="G355" s="472">
        <v>286</v>
      </c>
      <c r="H355" s="472">
        <v>462</v>
      </c>
      <c r="I355" s="472" t="s">
        <v>513</v>
      </c>
      <c r="J355" s="472">
        <v>266</v>
      </c>
      <c r="K355" s="472" t="s">
        <v>513</v>
      </c>
      <c r="L355" s="472" t="s">
        <v>513</v>
      </c>
      <c r="M355" s="472" t="s">
        <v>513</v>
      </c>
      <c r="N355" s="472" t="s">
        <v>513</v>
      </c>
      <c r="O355" s="472" t="s">
        <v>513</v>
      </c>
      <c r="P355" s="472" t="s">
        <v>513</v>
      </c>
      <c r="Q355" s="472" t="s">
        <v>513</v>
      </c>
      <c r="R355" s="472" t="s">
        <v>513</v>
      </c>
      <c r="S355" s="472" t="s">
        <v>513</v>
      </c>
      <c r="T355" s="472">
        <v>6</v>
      </c>
      <c r="U355" s="472" t="s">
        <v>513</v>
      </c>
      <c r="V355" s="472">
        <v>2858</v>
      </c>
      <c r="W355" s="477" t="s">
        <v>87</v>
      </c>
    </row>
    <row r="356" spans="1:23" s="472" customFormat="1" ht="9.75" customHeight="1" x14ac:dyDescent="0.2">
      <c r="A356" s="859" t="s">
        <v>1270</v>
      </c>
      <c r="B356" s="472">
        <v>31</v>
      </c>
      <c r="C356" s="472">
        <v>359</v>
      </c>
      <c r="D356" s="472">
        <v>6311</v>
      </c>
      <c r="E356" s="472">
        <v>52308</v>
      </c>
      <c r="F356" s="472">
        <v>693</v>
      </c>
      <c r="G356" s="472">
        <v>103</v>
      </c>
      <c r="H356" s="472">
        <v>588</v>
      </c>
      <c r="I356" s="472" t="s">
        <v>513</v>
      </c>
      <c r="J356" s="472">
        <v>281</v>
      </c>
      <c r="K356" s="472" t="s">
        <v>513</v>
      </c>
      <c r="L356" s="472" t="s">
        <v>513</v>
      </c>
      <c r="M356" s="472" t="s">
        <v>513</v>
      </c>
      <c r="N356" s="472" t="s">
        <v>513</v>
      </c>
      <c r="O356" s="472" t="s">
        <v>513</v>
      </c>
      <c r="P356" s="472" t="s">
        <v>513</v>
      </c>
      <c r="Q356" s="472" t="s">
        <v>513</v>
      </c>
      <c r="R356" s="472" t="s">
        <v>513</v>
      </c>
      <c r="S356" s="472" t="s">
        <v>513</v>
      </c>
      <c r="T356" s="472">
        <v>22</v>
      </c>
      <c r="U356" s="472">
        <v>32</v>
      </c>
      <c r="V356" s="472">
        <v>2300</v>
      </c>
      <c r="W356" s="477" t="s">
        <v>823</v>
      </c>
    </row>
    <row r="357" spans="1:23" s="472" customFormat="1" ht="9.75" customHeight="1" x14ac:dyDescent="0.2">
      <c r="A357" s="859" t="s">
        <v>1271</v>
      </c>
      <c r="B357" s="472">
        <v>1155</v>
      </c>
      <c r="C357" s="472">
        <v>2177</v>
      </c>
      <c r="D357" s="472">
        <v>5272</v>
      </c>
      <c r="E357" s="472">
        <v>36175</v>
      </c>
      <c r="F357" s="472">
        <v>720</v>
      </c>
      <c r="G357" s="472">
        <v>45</v>
      </c>
      <c r="H357" s="472">
        <v>738</v>
      </c>
      <c r="I357" s="472" t="s">
        <v>513</v>
      </c>
      <c r="J357" s="472">
        <v>506</v>
      </c>
      <c r="K357" s="472" t="s">
        <v>513</v>
      </c>
      <c r="L357" s="472" t="s">
        <v>513</v>
      </c>
      <c r="M357" s="472" t="s">
        <v>513</v>
      </c>
      <c r="N357" s="472" t="s">
        <v>513</v>
      </c>
      <c r="O357" s="472" t="s">
        <v>513</v>
      </c>
      <c r="P357" s="472" t="s">
        <v>513</v>
      </c>
      <c r="Q357" s="472" t="s">
        <v>513</v>
      </c>
      <c r="R357" s="472" t="s">
        <v>513</v>
      </c>
      <c r="S357" s="472" t="s">
        <v>513</v>
      </c>
      <c r="T357" s="472">
        <v>6</v>
      </c>
      <c r="U357" s="472" t="s">
        <v>513</v>
      </c>
      <c r="V357" s="472">
        <v>3791</v>
      </c>
      <c r="W357" s="477" t="s">
        <v>82</v>
      </c>
    </row>
    <row r="358" spans="1:23" s="472" customFormat="1" ht="9.75" customHeight="1" x14ac:dyDescent="0.2">
      <c r="A358" s="860" t="s">
        <v>1272</v>
      </c>
      <c r="B358" s="476">
        <v>10</v>
      </c>
      <c r="C358" s="475">
        <v>788</v>
      </c>
      <c r="D358" s="475">
        <v>5881</v>
      </c>
      <c r="E358" s="475">
        <v>27155</v>
      </c>
      <c r="F358" s="475">
        <v>860</v>
      </c>
      <c r="G358" s="475">
        <v>72</v>
      </c>
      <c r="H358" s="475">
        <v>1264</v>
      </c>
      <c r="I358" s="475" t="s">
        <v>513</v>
      </c>
      <c r="J358" s="475">
        <v>1358</v>
      </c>
      <c r="K358" s="475" t="s">
        <v>513</v>
      </c>
      <c r="L358" s="475" t="s">
        <v>513</v>
      </c>
      <c r="M358" s="475" t="s">
        <v>513</v>
      </c>
      <c r="N358" s="475" t="s">
        <v>513</v>
      </c>
      <c r="O358" s="475" t="s">
        <v>513</v>
      </c>
      <c r="P358" s="475" t="s">
        <v>513</v>
      </c>
      <c r="Q358" s="475" t="s">
        <v>513</v>
      </c>
      <c r="R358" s="475" t="s">
        <v>513</v>
      </c>
      <c r="S358" s="475" t="s">
        <v>513</v>
      </c>
      <c r="T358" s="475">
        <v>21</v>
      </c>
      <c r="U358" s="475">
        <v>96</v>
      </c>
      <c r="V358" s="475">
        <v>3415</v>
      </c>
      <c r="W358" s="473" t="s">
        <v>83</v>
      </c>
    </row>
    <row r="359" spans="1:23" ht="12" customHeight="1" x14ac:dyDescent="0.25"/>
    <row r="360" spans="1:23" ht="12" customHeight="1" x14ac:dyDescent="0.25"/>
    <row r="361" spans="1:23" ht="12" customHeight="1" x14ac:dyDescent="0.2">
      <c r="K361" s="487" t="s">
        <v>102</v>
      </c>
      <c r="V361" s="490" t="s">
        <v>703</v>
      </c>
    </row>
    <row r="362" spans="1:23" s="483" customFormat="1" ht="21" customHeight="1" x14ac:dyDescent="0.25">
      <c r="A362" s="1084" t="s">
        <v>205</v>
      </c>
      <c r="B362" s="486" t="s">
        <v>343</v>
      </c>
      <c r="C362" s="485"/>
      <c r="D362" s="485"/>
      <c r="E362" s="485"/>
      <c r="F362" s="485"/>
      <c r="G362" s="485"/>
      <c r="H362" s="485"/>
      <c r="I362" s="485"/>
      <c r="J362" s="485"/>
      <c r="K362" s="485"/>
      <c r="L362" s="485"/>
      <c r="M362" s="485"/>
      <c r="N362" s="485"/>
      <c r="O362" s="485"/>
      <c r="P362" s="485"/>
      <c r="Q362" s="485"/>
      <c r="R362" s="485"/>
      <c r="S362" s="485"/>
      <c r="T362" s="485"/>
      <c r="U362" s="485"/>
      <c r="V362" s="485"/>
      <c r="W362" s="1087" t="s">
        <v>88</v>
      </c>
    </row>
    <row r="363" spans="1:23" s="483" customFormat="1" ht="21" customHeight="1" x14ac:dyDescent="0.25">
      <c r="A363" s="1085"/>
      <c r="B363" s="486" t="s">
        <v>363</v>
      </c>
      <c r="C363" s="485"/>
      <c r="D363" s="485"/>
      <c r="E363" s="485"/>
      <c r="F363" s="485"/>
      <c r="G363" s="485"/>
      <c r="H363" s="485"/>
      <c r="I363" s="485"/>
      <c r="J363" s="485"/>
      <c r="K363" s="485"/>
      <c r="L363" s="485"/>
      <c r="M363" s="485"/>
      <c r="N363" s="485"/>
      <c r="O363" s="485"/>
      <c r="P363" s="485"/>
      <c r="Q363" s="485"/>
      <c r="R363" s="878"/>
      <c r="S363" s="879" t="s">
        <v>307</v>
      </c>
      <c r="T363" s="485"/>
      <c r="U363" s="485"/>
      <c r="V363" s="485"/>
      <c r="W363" s="1088"/>
    </row>
    <row r="364" spans="1:23" s="483" customFormat="1" ht="52.5" customHeight="1" x14ac:dyDescent="0.25">
      <c r="A364" s="1086"/>
      <c r="B364" s="484" t="s">
        <v>710</v>
      </c>
      <c r="C364" s="484" t="s">
        <v>395</v>
      </c>
      <c r="D364" s="484" t="s">
        <v>298</v>
      </c>
      <c r="E364" s="484" t="s">
        <v>344</v>
      </c>
      <c r="F364" s="484" t="s">
        <v>166</v>
      </c>
      <c r="G364" s="484" t="s">
        <v>297</v>
      </c>
      <c r="H364" s="484" t="s">
        <v>296</v>
      </c>
      <c r="I364" s="484" t="s">
        <v>334</v>
      </c>
      <c r="J364" s="484" t="s">
        <v>295</v>
      </c>
      <c r="K364" s="484" t="s">
        <v>339</v>
      </c>
      <c r="L364" s="484" t="s">
        <v>394</v>
      </c>
      <c r="M364" s="484" t="s">
        <v>294</v>
      </c>
      <c r="N364" s="484" t="s">
        <v>543</v>
      </c>
      <c r="O364" s="484" t="s">
        <v>333</v>
      </c>
      <c r="P364" s="484" t="s">
        <v>711</v>
      </c>
      <c r="Q364" s="484" t="s">
        <v>360</v>
      </c>
      <c r="R364" s="484" t="s">
        <v>393</v>
      </c>
      <c r="S364" s="881" t="s">
        <v>113</v>
      </c>
      <c r="T364" s="484" t="s">
        <v>293</v>
      </c>
      <c r="U364" s="484" t="s">
        <v>359</v>
      </c>
      <c r="V364" s="488" t="s">
        <v>712</v>
      </c>
      <c r="W364" s="1089"/>
    </row>
    <row r="365" spans="1:23" s="472" customFormat="1" ht="9.75" customHeight="1" x14ac:dyDescent="0.2">
      <c r="A365" s="858" t="s">
        <v>1257</v>
      </c>
      <c r="B365" s="482" t="s">
        <v>513</v>
      </c>
      <c r="C365" s="481" t="s">
        <v>513</v>
      </c>
      <c r="D365" s="481">
        <v>16</v>
      </c>
      <c r="E365" s="481">
        <v>552</v>
      </c>
      <c r="F365" s="481">
        <v>19909</v>
      </c>
      <c r="G365" s="481">
        <v>1558</v>
      </c>
      <c r="H365" s="481">
        <v>66</v>
      </c>
      <c r="I365" s="481">
        <v>2161</v>
      </c>
      <c r="J365" s="481">
        <v>18</v>
      </c>
      <c r="K365" s="481" t="s">
        <v>513</v>
      </c>
      <c r="L365" s="481" t="s">
        <v>513</v>
      </c>
      <c r="M365" s="481">
        <v>3599</v>
      </c>
      <c r="N365" s="481" t="s">
        <v>513</v>
      </c>
      <c r="O365" s="481">
        <v>1</v>
      </c>
      <c r="P365" s="481" t="s">
        <v>513</v>
      </c>
      <c r="Q365" s="481">
        <v>45</v>
      </c>
      <c r="R365" s="481">
        <v>54</v>
      </c>
      <c r="S365" s="481">
        <v>9914</v>
      </c>
      <c r="T365" s="481">
        <v>9718</v>
      </c>
      <c r="U365" s="481">
        <v>196</v>
      </c>
      <c r="V365" s="481" t="s">
        <v>513</v>
      </c>
      <c r="W365" s="479" t="s">
        <v>208</v>
      </c>
    </row>
    <row r="366" spans="1:23" s="472" customFormat="1" ht="9.75" customHeight="1" x14ac:dyDescent="0.2">
      <c r="A366" s="859" t="s">
        <v>1217</v>
      </c>
      <c r="B366" s="472" t="s">
        <v>513</v>
      </c>
      <c r="C366" s="472">
        <v>41</v>
      </c>
      <c r="D366" s="472">
        <v>16</v>
      </c>
      <c r="E366" s="472">
        <v>392</v>
      </c>
      <c r="F366" s="472">
        <v>21191</v>
      </c>
      <c r="G366" s="472">
        <v>1442</v>
      </c>
      <c r="H366" s="472">
        <v>12</v>
      </c>
      <c r="I366" s="472">
        <v>1772</v>
      </c>
      <c r="J366" s="472">
        <v>33</v>
      </c>
      <c r="K366" s="472">
        <v>1</v>
      </c>
      <c r="L366" s="472" t="s">
        <v>513</v>
      </c>
      <c r="M366" s="472">
        <v>4792</v>
      </c>
      <c r="N366" s="472" t="s">
        <v>513</v>
      </c>
      <c r="O366" s="472" t="s">
        <v>513</v>
      </c>
      <c r="P366" s="472" t="s">
        <v>513</v>
      </c>
      <c r="Q366" s="472" t="s">
        <v>513</v>
      </c>
      <c r="R366" s="472">
        <v>57</v>
      </c>
      <c r="S366" s="472">
        <v>5530</v>
      </c>
      <c r="T366" s="472">
        <v>5234</v>
      </c>
      <c r="U366" s="472">
        <v>296</v>
      </c>
      <c r="V366" s="472" t="s">
        <v>513</v>
      </c>
      <c r="W366" s="477" t="s">
        <v>492</v>
      </c>
    </row>
    <row r="367" spans="1:23" s="472" customFormat="1" ht="9.75" customHeight="1" x14ac:dyDescent="0.2">
      <c r="A367" s="859" t="s">
        <v>602</v>
      </c>
      <c r="B367" s="472" t="s">
        <v>513</v>
      </c>
      <c r="C367" s="472">
        <v>56</v>
      </c>
      <c r="D367" s="472" t="s">
        <v>513</v>
      </c>
      <c r="E367" s="472">
        <v>415</v>
      </c>
      <c r="F367" s="472">
        <v>21001</v>
      </c>
      <c r="G367" s="472">
        <v>1524</v>
      </c>
      <c r="H367" s="472">
        <v>14</v>
      </c>
      <c r="I367" s="472">
        <v>2280</v>
      </c>
      <c r="J367" s="472">
        <v>28</v>
      </c>
      <c r="K367" s="472" t="s">
        <v>513</v>
      </c>
      <c r="L367" s="472" t="s">
        <v>513</v>
      </c>
      <c r="M367" s="472">
        <v>6860</v>
      </c>
      <c r="N367" s="472">
        <v>17</v>
      </c>
      <c r="O367" s="472">
        <v>236</v>
      </c>
      <c r="P367" s="472" t="s">
        <v>513</v>
      </c>
      <c r="Q367" s="472">
        <v>14</v>
      </c>
      <c r="R367" s="472">
        <v>40</v>
      </c>
      <c r="S367" s="472">
        <v>4735</v>
      </c>
      <c r="T367" s="472">
        <v>4306</v>
      </c>
      <c r="U367" s="472">
        <v>429</v>
      </c>
      <c r="V367" s="472" t="s">
        <v>513</v>
      </c>
      <c r="W367" s="477" t="s">
        <v>518</v>
      </c>
    </row>
    <row r="368" spans="1:23" s="472" customFormat="1" ht="9.75" customHeight="1" x14ac:dyDescent="0.2">
      <c r="A368" s="859" t="s">
        <v>582</v>
      </c>
      <c r="B368" s="472">
        <v>28</v>
      </c>
      <c r="C368" s="472">
        <v>68</v>
      </c>
      <c r="D368" s="472" t="s">
        <v>513</v>
      </c>
      <c r="E368" s="472">
        <v>345</v>
      </c>
      <c r="F368" s="472">
        <v>17904</v>
      </c>
      <c r="G368" s="472">
        <v>1453</v>
      </c>
      <c r="H368" s="472">
        <v>8</v>
      </c>
      <c r="I368" s="472">
        <v>605</v>
      </c>
      <c r="J368" s="472">
        <v>22</v>
      </c>
      <c r="K368" s="472" t="s">
        <v>513</v>
      </c>
      <c r="L368" s="472">
        <v>10</v>
      </c>
      <c r="M368" s="472">
        <v>10581</v>
      </c>
      <c r="N368" s="472" t="s">
        <v>513</v>
      </c>
      <c r="O368" s="472">
        <v>1829</v>
      </c>
      <c r="P368" s="472">
        <v>236</v>
      </c>
      <c r="Q368" s="472" t="s">
        <v>513</v>
      </c>
      <c r="R368" s="472">
        <v>14</v>
      </c>
      <c r="S368" s="472">
        <v>4848</v>
      </c>
      <c r="T368" s="472">
        <v>4295</v>
      </c>
      <c r="U368" s="472">
        <v>552</v>
      </c>
      <c r="V368" s="472">
        <v>1</v>
      </c>
      <c r="W368" s="477" t="s">
        <v>583</v>
      </c>
    </row>
    <row r="369" spans="1:23" s="472" customFormat="1" ht="9.75" customHeight="1" x14ac:dyDescent="0.2">
      <c r="A369" s="859" t="s">
        <v>1250</v>
      </c>
      <c r="B369" s="472" t="s">
        <v>513</v>
      </c>
      <c r="C369" s="472">
        <v>45</v>
      </c>
      <c r="D369" s="472" t="s">
        <v>513</v>
      </c>
      <c r="E369" s="472">
        <v>224</v>
      </c>
      <c r="F369" s="472">
        <v>16760</v>
      </c>
      <c r="G369" s="472">
        <v>471</v>
      </c>
      <c r="H369" s="472">
        <v>6</v>
      </c>
      <c r="I369" s="472">
        <v>2471</v>
      </c>
      <c r="J369" s="472">
        <v>25</v>
      </c>
      <c r="K369" s="472" t="s">
        <v>513</v>
      </c>
      <c r="L369" s="472" t="s">
        <v>513</v>
      </c>
      <c r="M369" s="472">
        <v>6389</v>
      </c>
      <c r="N369" s="472" t="s">
        <v>513</v>
      </c>
      <c r="O369" s="472">
        <v>1793</v>
      </c>
      <c r="P369" s="472">
        <v>500</v>
      </c>
      <c r="Q369" s="472" t="s">
        <v>513</v>
      </c>
      <c r="R369" s="472" t="s">
        <v>513</v>
      </c>
      <c r="S369" s="472">
        <v>3840</v>
      </c>
      <c r="T369" s="472">
        <v>3252</v>
      </c>
      <c r="U369" s="472">
        <v>588</v>
      </c>
      <c r="V369" s="472" t="s">
        <v>513</v>
      </c>
      <c r="W369" s="477" t="s">
        <v>814</v>
      </c>
    </row>
    <row r="370" spans="1:23" s="472" customFormat="1" ht="6.75" customHeight="1" x14ac:dyDescent="0.2">
      <c r="A370" s="859"/>
      <c r="W370" s="477"/>
    </row>
    <row r="371" spans="1:23" s="472" customFormat="1" ht="9.75" customHeight="1" x14ac:dyDescent="0.2">
      <c r="A371" s="859" t="s">
        <v>1239</v>
      </c>
      <c r="B371" s="472">
        <v>28</v>
      </c>
      <c r="C371" s="472">
        <v>100</v>
      </c>
      <c r="D371" s="472" t="s">
        <v>513</v>
      </c>
      <c r="E371" s="472">
        <v>431</v>
      </c>
      <c r="F371" s="472">
        <v>17617</v>
      </c>
      <c r="G371" s="472">
        <v>1430</v>
      </c>
      <c r="H371" s="472">
        <v>8</v>
      </c>
      <c r="I371" s="472">
        <v>987</v>
      </c>
      <c r="J371" s="472">
        <v>23</v>
      </c>
      <c r="K371" s="472" t="s">
        <v>513</v>
      </c>
      <c r="L371" s="472">
        <v>10</v>
      </c>
      <c r="M371" s="472">
        <v>10201</v>
      </c>
      <c r="N371" s="472" t="s">
        <v>513</v>
      </c>
      <c r="O371" s="472">
        <v>3236</v>
      </c>
      <c r="P371" s="472">
        <v>347</v>
      </c>
      <c r="Q371" s="472" t="s">
        <v>513</v>
      </c>
      <c r="R371" s="472" t="s">
        <v>513</v>
      </c>
      <c r="S371" s="472">
        <v>4823</v>
      </c>
      <c r="T371" s="472">
        <v>4174</v>
      </c>
      <c r="U371" s="472">
        <v>648</v>
      </c>
      <c r="V371" s="472">
        <v>1</v>
      </c>
      <c r="W371" s="477" t="s">
        <v>584</v>
      </c>
    </row>
    <row r="372" spans="1:23" s="472" customFormat="1" ht="9.75" customHeight="1" x14ac:dyDescent="0.2">
      <c r="A372" s="859" t="s">
        <v>1289</v>
      </c>
      <c r="B372" s="472" t="s">
        <v>513</v>
      </c>
      <c r="C372" s="472">
        <v>16</v>
      </c>
      <c r="D372" s="472" t="s">
        <v>513</v>
      </c>
      <c r="E372" s="472">
        <v>92</v>
      </c>
      <c r="F372" s="472">
        <v>17882</v>
      </c>
      <c r="G372" s="472">
        <v>161</v>
      </c>
      <c r="H372" s="472">
        <v>9</v>
      </c>
      <c r="I372" s="472">
        <v>2869</v>
      </c>
      <c r="J372" s="472">
        <v>18</v>
      </c>
      <c r="K372" s="472" t="s">
        <v>513</v>
      </c>
      <c r="L372" s="472" t="s">
        <v>513</v>
      </c>
      <c r="M372" s="472">
        <v>7392</v>
      </c>
      <c r="N372" s="472" t="s">
        <v>513</v>
      </c>
      <c r="O372" s="472">
        <v>500</v>
      </c>
      <c r="P372" s="472">
        <v>461</v>
      </c>
      <c r="Q372" s="472" t="s">
        <v>513</v>
      </c>
      <c r="R372" s="472" t="s">
        <v>513</v>
      </c>
      <c r="S372" s="472">
        <v>3889</v>
      </c>
      <c r="T372" s="472">
        <v>3169</v>
      </c>
      <c r="U372" s="472">
        <v>720</v>
      </c>
      <c r="V372" s="472" t="s">
        <v>513</v>
      </c>
      <c r="W372" s="477" t="s">
        <v>816</v>
      </c>
    </row>
    <row r="373" spans="1:23" s="472" customFormat="1" ht="6.75" customHeight="1" x14ac:dyDescent="0.2">
      <c r="A373" s="859"/>
      <c r="W373" s="477"/>
    </row>
    <row r="374" spans="1:23" s="472" customFormat="1" ht="9.75" customHeight="1" x14ac:dyDescent="0.2">
      <c r="A374" s="859" t="s">
        <v>817</v>
      </c>
      <c r="B374" s="472" t="s">
        <v>513</v>
      </c>
      <c r="C374" s="472">
        <v>45</v>
      </c>
      <c r="D374" s="472" t="s">
        <v>513</v>
      </c>
      <c r="E374" s="472">
        <v>178</v>
      </c>
      <c r="F374" s="472">
        <v>4735</v>
      </c>
      <c r="G374" s="472">
        <v>310</v>
      </c>
      <c r="H374" s="472" t="s">
        <v>513</v>
      </c>
      <c r="I374" s="472">
        <v>520</v>
      </c>
      <c r="J374" s="472">
        <v>8</v>
      </c>
      <c r="K374" s="472" t="s">
        <v>513</v>
      </c>
      <c r="L374" s="472" t="s">
        <v>513</v>
      </c>
      <c r="M374" s="472">
        <v>1337</v>
      </c>
      <c r="N374" s="472" t="s">
        <v>513</v>
      </c>
      <c r="O374" s="472">
        <v>1546</v>
      </c>
      <c r="P374" s="472">
        <v>111</v>
      </c>
      <c r="Q374" s="472" t="s">
        <v>513</v>
      </c>
      <c r="R374" s="472" t="s">
        <v>513</v>
      </c>
      <c r="S374" s="472">
        <v>1183</v>
      </c>
      <c r="T374" s="472">
        <v>973</v>
      </c>
      <c r="U374" s="472">
        <v>210</v>
      </c>
      <c r="V374" s="472" t="s">
        <v>513</v>
      </c>
      <c r="W374" s="477" t="s">
        <v>587</v>
      </c>
    </row>
    <row r="375" spans="1:23" s="472" customFormat="1" ht="9.75" customHeight="1" x14ac:dyDescent="0.2">
      <c r="A375" s="859" t="s">
        <v>1220</v>
      </c>
      <c r="B375" s="472" t="s">
        <v>513</v>
      </c>
      <c r="C375" s="472" t="s">
        <v>513</v>
      </c>
      <c r="D375" s="472" t="s">
        <v>513</v>
      </c>
      <c r="E375" s="472">
        <v>23</v>
      </c>
      <c r="F375" s="472">
        <v>3943</v>
      </c>
      <c r="G375" s="472">
        <v>161</v>
      </c>
      <c r="H375" s="472">
        <v>4</v>
      </c>
      <c r="I375" s="472">
        <v>540</v>
      </c>
      <c r="J375" s="472">
        <v>4</v>
      </c>
      <c r="K375" s="472" t="s">
        <v>513</v>
      </c>
      <c r="L375" s="472" t="s">
        <v>513</v>
      </c>
      <c r="M375" s="472">
        <v>1462</v>
      </c>
      <c r="N375" s="472" t="s">
        <v>513</v>
      </c>
      <c r="O375" s="472">
        <v>46</v>
      </c>
      <c r="P375" s="472">
        <v>238</v>
      </c>
      <c r="Q375" s="472" t="s">
        <v>513</v>
      </c>
      <c r="R375" s="472" t="s">
        <v>513</v>
      </c>
      <c r="S375" s="472">
        <v>1039</v>
      </c>
      <c r="T375" s="472">
        <v>976</v>
      </c>
      <c r="U375" s="472">
        <v>63</v>
      </c>
      <c r="V375" s="472" t="s">
        <v>513</v>
      </c>
      <c r="W375" s="477" t="s">
        <v>94</v>
      </c>
    </row>
    <row r="376" spans="1:23" s="472" customFormat="1" ht="9.75" customHeight="1" x14ac:dyDescent="0.2">
      <c r="A376" s="859" t="s">
        <v>1284</v>
      </c>
      <c r="B376" s="472" t="s">
        <v>513</v>
      </c>
      <c r="C376" s="472" t="s">
        <v>513</v>
      </c>
      <c r="D376" s="472" t="s">
        <v>513</v>
      </c>
      <c r="E376" s="472" t="s">
        <v>513</v>
      </c>
      <c r="F376" s="472">
        <v>3267</v>
      </c>
      <c r="G376" s="472" t="s">
        <v>513</v>
      </c>
      <c r="H376" s="472" t="s">
        <v>513</v>
      </c>
      <c r="I376" s="472">
        <v>611</v>
      </c>
      <c r="J376" s="472">
        <v>4</v>
      </c>
      <c r="K376" s="472" t="s">
        <v>513</v>
      </c>
      <c r="L376" s="472" t="s">
        <v>513</v>
      </c>
      <c r="M376" s="472">
        <v>1503</v>
      </c>
      <c r="N376" s="472" t="s">
        <v>513</v>
      </c>
      <c r="O376" s="472">
        <v>47</v>
      </c>
      <c r="P376" s="472">
        <v>141</v>
      </c>
      <c r="Q376" s="472" t="s">
        <v>513</v>
      </c>
      <c r="R376" s="472" t="s">
        <v>513</v>
      </c>
      <c r="S376" s="472">
        <v>613</v>
      </c>
      <c r="T376" s="472">
        <v>512</v>
      </c>
      <c r="U376" s="472">
        <v>101</v>
      </c>
      <c r="V376" s="472" t="s">
        <v>513</v>
      </c>
      <c r="W376" s="477" t="s">
        <v>95</v>
      </c>
    </row>
    <row r="377" spans="1:23" s="472" customFormat="1" ht="9.75" customHeight="1" x14ac:dyDescent="0.2">
      <c r="A377" s="859" t="s">
        <v>1240</v>
      </c>
      <c r="B377" s="472" t="s">
        <v>513</v>
      </c>
      <c r="C377" s="472" t="s">
        <v>513</v>
      </c>
      <c r="D377" s="472" t="s">
        <v>513</v>
      </c>
      <c r="E377" s="472">
        <v>23</v>
      </c>
      <c r="F377" s="472">
        <v>4815</v>
      </c>
      <c r="G377" s="472" t="s">
        <v>513</v>
      </c>
      <c r="H377" s="472">
        <v>2</v>
      </c>
      <c r="I377" s="472">
        <v>800</v>
      </c>
      <c r="J377" s="472">
        <v>9</v>
      </c>
      <c r="K377" s="472" t="s">
        <v>513</v>
      </c>
      <c r="L377" s="472" t="s">
        <v>513</v>
      </c>
      <c r="M377" s="472">
        <v>2087</v>
      </c>
      <c r="N377" s="472" t="s">
        <v>513</v>
      </c>
      <c r="O377" s="472">
        <v>154</v>
      </c>
      <c r="P377" s="472">
        <v>10</v>
      </c>
      <c r="Q377" s="472" t="s">
        <v>513</v>
      </c>
      <c r="R377" s="472" t="s">
        <v>513</v>
      </c>
      <c r="S377" s="472">
        <v>1005</v>
      </c>
      <c r="T377" s="472">
        <v>791</v>
      </c>
      <c r="U377" s="472">
        <v>214</v>
      </c>
      <c r="V377" s="472" t="s">
        <v>513</v>
      </c>
      <c r="W377" s="477" t="s">
        <v>96</v>
      </c>
    </row>
    <row r="378" spans="1:23" s="472" customFormat="1" ht="9.75" customHeight="1" x14ac:dyDescent="0.2">
      <c r="A378" s="859" t="s">
        <v>819</v>
      </c>
      <c r="B378" s="472" t="s">
        <v>513</v>
      </c>
      <c r="C378" s="472">
        <v>16</v>
      </c>
      <c r="D378" s="472" t="s">
        <v>513</v>
      </c>
      <c r="E378" s="472">
        <v>46</v>
      </c>
      <c r="F378" s="472">
        <v>5857</v>
      </c>
      <c r="G378" s="472" t="s">
        <v>513</v>
      </c>
      <c r="H378" s="472">
        <v>3</v>
      </c>
      <c r="I378" s="472">
        <v>918</v>
      </c>
      <c r="J378" s="472">
        <v>1</v>
      </c>
      <c r="K378" s="472" t="s">
        <v>513</v>
      </c>
      <c r="L378" s="472" t="s">
        <v>513</v>
      </c>
      <c r="M378" s="472">
        <v>2340</v>
      </c>
      <c r="N378" s="472" t="s">
        <v>513</v>
      </c>
      <c r="O378" s="472">
        <v>253</v>
      </c>
      <c r="P378" s="472">
        <v>72</v>
      </c>
      <c r="Q378" s="472" t="s">
        <v>513</v>
      </c>
      <c r="R378" s="472" t="s">
        <v>513</v>
      </c>
      <c r="S378" s="472">
        <v>1232</v>
      </c>
      <c r="T378" s="472">
        <v>890</v>
      </c>
      <c r="U378" s="472">
        <v>342</v>
      </c>
      <c r="V378" s="472" t="s">
        <v>513</v>
      </c>
      <c r="W378" s="477" t="s">
        <v>820</v>
      </c>
    </row>
    <row r="379" spans="1:23" s="472" customFormat="1" ht="6.75" customHeight="1" x14ac:dyDescent="0.2">
      <c r="A379" s="859"/>
      <c r="W379" s="477"/>
    </row>
    <row r="380" spans="1:23" s="472" customFormat="1" ht="9.75" customHeight="1" x14ac:dyDescent="0.2">
      <c r="A380" s="859" t="s">
        <v>1204</v>
      </c>
      <c r="B380" s="472" t="s">
        <v>513</v>
      </c>
      <c r="C380" s="472" t="s">
        <v>513</v>
      </c>
      <c r="D380" s="472" t="s">
        <v>513</v>
      </c>
      <c r="E380" s="472">
        <v>23</v>
      </c>
      <c r="F380" s="472">
        <v>1723</v>
      </c>
      <c r="G380" s="472">
        <v>172</v>
      </c>
      <c r="H380" s="472" t="s">
        <v>513</v>
      </c>
      <c r="I380" s="472">
        <v>189</v>
      </c>
      <c r="J380" s="472" t="s">
        <v>513</v>
      </c>
      <c r="K380" s="472" t="s">
        <v>513</v>
      </c>
      <c r="L380" s="472" t="s">
        <v>513</v>
      </c>
      <c r="M380" s="472">
        <v>323</v>
      </c>
      <c r="N380" s="472" t="s">
        <v>513</v>
      </c>
      <c r="O380" s="472">
        <v>1464</v>
      </c>
      <c r="P380" s="472" t="s">
        <v>513</v>
      </c>
      <c r="Q380" s="472" t="s">
        <v>513</v>
      </c>
      <c r="R380" s="472" t="s">
        <v>513</v>
      </c>
      <c r="S380" s="472">
        <v>293</v>
      </c>
      <c r="T380" s="472">
        <v>262</v>
      </c>
      <c r="U380" s="472">
        <v>31</v>
      </c>
      <c r="V380" s="472" t="s">
        <v>513</v>
      </c>
      <c r="W380" s="477" t="s">
        <v>598</v>
      </c>
    </row>
    <row r="381" spans="1:23" s="472" customFormat="1" ht="9.75" customHeight="1" x14ac:dyDescent="0.2">
      <c r="A381" s="859" t="s">
        <v>1205</v>
      </c>
      <c r="B381" s="472" t="s">
        <v>513</v>
      </c>
      <c r="C381" s="472">
        <v>14</v>
      </c>
      <c r="D381" s="472" t="s">
        <v>513</v>
      </c>
      <c r="E381" s="472">
        <v>116</v>
      </c>
      <c r="F381" s="472">
        <v>1481</v>
      </c>
      <c r="G381" s="472">
        <v>138</v>
      </c>
      <c r="H381" s="472" t="s">
        <v>513</v>
      </c>
      <c r="I381" s="472">
        <v>113</v>
      </c>
      <c r="J381" s="472">
        <v>4</v>
      </c>
      <c r="K381" s="472" t="s">
        <v>513</v>
      </c>
      <c r="L381" s="472" t="s">
        <v>513</v>
      </c>
      <c r="M381" s="472">
        <v>465</v>
      </c>
      <c r="N381" s="472" t="s">
        <v>513</v>
      </c>
      <c r="O381" s="472">
        <v>62</v>
      </c>
      <c r="P381" s="472" t="s">
        <v>513</v>
      </c>
      <c r="Q381" s="472" t="s">
        <v>513</v>
      </c>
      <c r="R381" s="472" t="s">
        <v>513</v>
      </c>
      <c r="S381" s="472">
        <v>523</v>
      </c>
      <c r="T381" s="472">
        <v>389</v>
      </c>
      <c r="U381" s="472">
        <v>134</v>
      </c>
      <c r="V381" s="472" t="s">
        <v>513</v>
      </c>
      <c r="W381" s="477" t="s">
        <v>82</v>
      </c>
    </row>
    <row r="382" spans="1:23" s="472" customFormat="1" ht="9.75" customHeight="1" x14ac:dyDescent="0.2">
      <c r="A382" s="859" t="s">
        <v>599</v>
      </c>
      <c r="B382" s="472" t="s">
        <v>513</v>
      </c>
      <c r="C382" s="472">
        <v>31</v>
      </c>
      <c r="D382" s="472" t="s">
        <v>513</v>
      </c>
      <c r="E382" s="472">
        <v>39</v>
      </c>
      <c r="F382" s="472">
        <v>1531</v>
      </c>
      <c r="G382" s="472" t="s">
        <v>513</v>
      </c>
      <c r="H382" s="472" t="s">
        <v>513</v>
      </c>
      <c r="I382" s="472">
        <v>218</v>
      </c>
      <c r="J382" s="472">
        <v>4</v>
      </c>
      <c r="K382" s="472" t="s">
        <v>513</v>
      </c>
      <c r="L382" s="472" t="s">
        <v>513</v>
      </c>
      <c r="M382" s="472">
        <v>549</v>
      </c>
      <c r="N382" s="472" t="s">
        <v>513</v>
      </c>
      <c r="O382" s="472">
        <v>20</v>
      </c>
      <c r="P382" s="472">
        <v>111</v>
      </c>
      <c r="Q382" s="472" t="s">
        <v>513</v>
      </c>
      <c r="R382" s="472" t="s">
        <v>513</v>
      </c>
      <c r="S382" s="472">
        <v>367</v>
      </c>
      <c r="T382" s="472">
        <v>322</v>
      </c>
      <c r="U382" s="472">
        <v>45</v>
      </c>
      <c r="V382" s="472" t="s">
        <v>513</v>
      </c>
      <c r="W382" s="477" t="s">
        <v>83</v>
      </c>
    </row>
    <row r="383" spans="1:23" s="472" customFormat="1" ht="9.75" customHeight="1" x14ac:dyDescent="0.2">
      <c r="A383" s="859" t="s">
        <v>1242</v>
      </c>
      <c r="B383" s="472" t="s">
        <v>513</v>
      </c>
      <c r="C383" s="472" t="s">
        <v>513</v>
      </c>
      <c r="D383" s="472" t="s">
        <v>513</v>
      </c>
      <c r="E383" s="472">
        <v>23</v>
      </c>
      <c r="F383" s="472">
        <v>1447</v>
      </c>
      <c r="G383" s="472">
        <v>115</v>
      </c>
      <c r="H383" s="472">
        <v>2</v>
      </c>
      <c r="I383" s="472">
        <v>256</v>
      </c>
      <c r="J383" s="472" t="s">
        <v>513</v>
      </c>
      <c r="K383" s="472" t="s">
        <v>513</v>
      </c>
      <c r="L383" s="472" t="s">
        <v>513</v>
      </c>
      <c r="M383" s="472">
        <v>561</v>
      </c>
      <c r="N383" s="472" t="s">
        <v>513</v>
      </c>
      <c r="O383" s="472">
        <v>23</v>
      </c>
      <c r="P383" s="472">
        <v>78</v>
      </c>
      <c r="Q383" s="472" t="s">
        <v>513</v>
      </c>
      <c r="R383" s="472" t="s">
        <v>513</v>
      </c>
      <c r="S383" s="472">
        <v>592</v>
      </c>
      <c r="T383" s="472">
        <v>551</v>
      </c>
      <c r="U383" s="472">
        <v>41</v>
      </c>
      <c r="V383" s="472" t="s">
        <v>513</v>
      </c>
      <c r="W383" s="477" t="s">
        <v>84</v>
      </c>
    </row>
    <row r="384" spans="1:23" s="472" customFormat="1" ht="9.75" customHeight="1" x14ac:dyDescent="0.2">
      <c r="A384" s="859" t="s">
        <v>821</v>
      </c>
      <c r="B384" s="472" t="s">
        <v>513</v>
      </c>
      <c r="C384" s="472" t="s">
        <v>513</v>
      </c>
      <c r="D384" s="472" t="s">
        <v>513</v>
      </c>
      <c r="E384" s="472" t="s">
        <v>513</v>
      </c>
      <c r="F384" s="472">
        <v>1429</v>
      </c>
      <c r="G384" s="472">
        <v>46</v>
      </c>
      <c r="H384" s="472" t="s">
        <v>513</v>
      </c>
      <c r="I384" s="472">
        <v>190</v>
      </c>
      <c r="J384" s="472" t="s">
        <v>513</v>
      </c>
      <c r="K384" s="472" t="s">
        <v>513</v>
      </c>
      <c r="L384" s="472" t="s">
        <v>513</v>
      </c>
      <c r="M384" s="472">
        <v>572</v>
      </c>
      <c r="N384" s="472" t="s">
        <v>513</v>
      </c>
      <c r="O384" s="472">
        <v>23</v>
      </c>
      <c r="P384" s="472">
        <v>28</v>
      </c>
      <c r="Q384" s="472" t="s">
        <v>513</v>
      </c>
      <c r="R384" s="472" t="s">
        <v>513</v>
      </c>
      <c r="S384" s="472">
        <v>283</v>
      </c>
      <c r="T384" s="472">
        <v>268</v>
      </c>
      <c r="U384" s="472">
        <v>15</v>
      </c>
      <c r="V384" s="472" t="s">
        <v>513</v>
      </c>
      <c r="W384" s="477" t="s">
        <v>97</v>
      </c>
    </row>
    <row r="385" spans="1:23" s="472" customFormat="1" ht="9.75" customHeight="1" x14ac:dyDescent="0.2">
      <c r="A385" s="859" t="s">
        <v>1207</v>
      </c>
      <c r="B385" s="472" t="s">
        <v>513</v>
      </c>
      <c r="C385" s="472" t="s">
        <v>513</v>
      </c>
      <c r="D385" s="472" t="s">
        <v>513</v>
      </c>
      <c r="E385" s="472" t="s">
        <v>513</v>
      </c>
      <c r="F385" s="472">
        <v>1067</v>
      </c>
      <c r="G385" s="472" t="s">
        <v>513</v>
      </c>
      <c r="H385" s="472">
        <v>2</v>
      </c>
      <c r="I385" s="472">
        <v>94</v>
      </c>
      <c r="J385" s="472">
        <v>4</v>
      </c>
      <c r="K385" s="472" t="s">
        <v>513</v>
      </c>
      <c r="L385" s="472" t="s">
        <v>513</v>
      </c>
      <c r="M385" s="472">
        <v>329</v>
      </c>
      <c r="N385" s="472" t="s">
        <v>513</v>
      </c>
      <c r="O385" s="472" t="s">
        <v>513</v>
      </c>
      <c r="P385" s="472">
        <v>132</v>
      </c>
      <c r="Q385" s="472" t="s">
        <v>513</v>
      </c>
      <c r="R385" s="472" t="s">
        <v>513</v>
      </c>
      <c r="S385" s="472">
        <v>164</v>
      </c>
      <c r="T385" s="472">
        <v>157</v>
      </c>
      <c r="U385" s="472">
        <v>7</v>
      </c>
      <c r="V385" s="472" t="s">
        <v>513</v>
      </c>
      <c r="W385" s="477" t="s">
        <v>98</v>
      </c>
    </row>
    <row r="386" spans="1:23" s="472" customFormat="1" ht="9.75" customHeight="1" x14ac:dyDescent="0.2">
      <c r="A386" s="859" t="s">
        <v>1260</v>
      </c>
      <c r="B386" s="472" t="s">
        <v>513</v>
      </c>
      <c r="C386" s="472" t="s">
        <v>513</v>
      </c>
      <c r="D386" s="472" t="s">
        <v>513</v>
      </c>
      <c r="E386" s="472" t="s">
        <v>513</v>
      </c>
      <c r="F386" s="472">
        <v>874</v>
      </c>
      <c r="G386" s="472" t="s">
        <v>513</v>
      </c>
      <c r="H386" s="472" t="s">
        <v>513</v>
      </c>
      <c r="I386" s="472">
        <v>87</v>
      </c>
      <c r="J386" s="472">
        <v>4</v>
      </c>
      <c r="K386" s="472" t="s">
        <v>513</v>
      </c>
      <c r="L386" s="472" t="s">
        <v>513</v>
      </c>
      <c r="M386" s="472">
        <v>857</v>
      </c>
      <c r="N386" s="472" t="s">
        <v>513</v>
      </c>
      <c r="O386" s="472" t="s">
        <v>513</v>
      </c>
      <c r="P386" s="472">
        <v>39</v>
      </c>
      <c r="Q386" s="472" t="s">
        <v>513</v>
      </c>
      <c r="R386" s="472" t="s">
        <v>513</v>
      </c>
      <c r="S386" s="472">
        <v>147</v>
      </c>
      <c r="T386" s="472">
        <v>132</v>
      </c>
      <c r="U386" s="472">
        <v>15</v>
      </c>
      <c r="V386" s="472" t="s">
        <v>513</v>
      </c>
      <c r="W386" s="477" t="s">
        <v>99</v>
      </c>
    </row>
    <row r="387" spans="1:23" s="472" customFormat="1" ht="9.75" customHeight="1" x14ac:dyDescent="0.2">
      <c r="A387" s="859" t="s">
        <v>1255</v>
      </c>
      <c r="B387" s="472" t="s">
        <v>513</v>
      </c>
      <c r="C387" s="472" t="s">
        <v>513</v>
      </c>
      <c r="D387" s="472" t="s">
        <v>513</v>
      </c>
      <c r="E387" s="472" t="s">
        <v>513</v>
      </c>
      <c r="F387" s="472">
        <v>1043</v>
      </c>
      <c r="G387" s="472" t="s">
        <v>513</v>
      </c>
      <c r="H387" s="472" t="s">
        <v>513</v>
      </c>
      <c r="I387" s="472">
        <v>263</v>
      </c>
      <c r="J387" s="472" t="s">
        <v>513</v>
      </c>
      <c r="K387" s="472" t="s">
        <v>513</v>
      </c>
      <c r="L387" s="472" t="s">
        <v>513</v>
      </c>
      <c r="M387" s="472">
        <v>379</v>
      </c>
      <c r="N387" s="472" t="s">
        <v>513</v>
      </c>
      <c r="O387" s="472">
        <v>46</v>
      </c>
      <c r="P387" s="472">
        <v>24</v>
      </c>
      <c r="Q387" s="472" t="s">
        <v>513</v>
      </c>
      <c r="R387" s="472" t="s">
        <v>513</v>
      </c>
      <c r="S387" s="472">
        <v>219</v>
      </c>
      <c r="T387" s="472">
        <v>197</v>
      </c>
      <c r="U387" s="472">
        <v>22</v>
      </c>
      <c r="V387" s="472" t="s">
        <v>513</v>
      </c>
      <c r="W387" s="477" t="s">
        <v>100</v>
      </c>
    </row>
    <row r="388" spans="1:23" s="472" customFormat="1" ht="9.75" customHeight="1" x14ac:dyDescent="0.2">
      <c r="A388" s="859" t="s">
        <v>1209</v>
      </c>
      <c r="B388" s="472" t="s">
        <v>513</v>
      </c>
      <c r="C388" s="472" t="s">
        <v>513</v>
      </c>
      <c r="D388" s="472" t="s">
        <v>513</v>
      </c>
      <c r="E388" s="472" t="s">
        <v>513</v>
      </c>
      <c r="F388" s="472">
        <v>1350</v>
      </c>
      <c r="G388" s="472" t="s">
        <v>513</v>
      </c>
      <c r="H388" s="472" t="s">
        <v>513</v>
      </c>
      <c r="I388" s="472">
        <v>261</v>
      </c>
      <c r="J388" s="472" t="s">
        <v>513</v>
      </c>
      <c r="K388" s="472" t="s">
        <v>513</v>
      </c>
      <c r="L388" s="472" t="s">
        <v>513</v>
      </c>
      <c r="M388" s="472">
        <v>267</v>
      </c>
      <c r="N388" s="472" t="s">
        <v>513</v>
      </c>
      <c r="O388" s="472">
        <v>1</v>
      </c>
      <c r="P388" s="472">
        <v>78</v>
      </c>
      <c r="Q388" s="472" t="s">
        <v>513</v>
      </c>
      <c r="R388" s="472" t="s">
        <v>513</v>
      </c>
      <c r="S388" s="472">
        <v>247</v>
      </c>
      <c r="T388" s="472">
        <v>183</v>
      </c>
      <c r="U388" s="472">
        <v>64</v>
      </c>
      <c r="V388" s="472" t="s">
        <v>513</v>
      </c>
      <c r="W388" s="477" t="s">
        <v>101</v>
      </c>
    </row>
    <row r="389" spans="1:23" s="472" customFormat="1" ht="9.75" customHeight="1" x14ac:dyDescent="0.2">
      <c r="A389" s="859" t="s">
        <v>1290</v>
      </c>
      <c r="B389" s="472" t="s">
        <v>513</v>
      </c>
      <c r="C389" s="472" t="s">
        <v>513</v>
      </c>
      <c r="D389" s="472" t="s">
        <v>513</v>
      </c>
      <c r="E389" s="472" t="s">
        <v>513</v>
      </c>
      <c r="F389" s="472">
        <v>1450</v>
      </c>
      <c r="G389" s="472" t="s">
        <v>513</v>
      </c>
      <c r="H389" s="472">
        <v>2</v>
      </c>
      <c r="I389" s="472">
        <v>257</v>
      </c>
      <c r="J389" s="472">
        <v>9</v>
      </c>
      <c r="K389" s="472" t="s">
        <v>513</v>
      </c>
      <c r="L389" s="472" t="s">
        <v>513</v>
      </c>
      <c r="M389" s="472">
        <v>888</v>
      </c>
      <c r="N389" s="472" t="s">
        <v>513</v>
      </c>
      <c r="O389" s="472">
        <v>46</v>
      </c>
      <c r="P389" s="472">
        <v>10</v>
      </c>
      <c r="Q389" s="472" t="s">
        <v>513</v>
      </c>
      <c r="R389" s="472" t="s">
        <v>513</v>
      </c>
      <c r="S389" s="472">
        <v>327</v>
      </c>
      <c r="T389" s="472">
        <v>245</v>
      </c>
      <c r="U389" s="472">
        <v>82</v>
      </c>
      <c r="V389" s="472" t="s">
        <v>513</v>
      </c>
      <c r="W389" s="477" t="s">
        <v>85</v>
      </c>
    </row>
    <row r="390" spans="1:23" s="472" customFormat="1" ht="9.75" customHeight="1" x14ac:dyDescent="0.2">
      <c r="A390" s="859" t="s">
        <v>1291</v>
      </c>
      <c r="B390" s="472" t="s">
        <v>513</v>
      </c>
      <c r="C390" s="472" t="s">
        <v>513</v>
      </c>
      <c r="D390" s="472" t="s">
        <v>513</v>
      </c>
      <c r="E390" s="472" t="s">
        <v>513</v>
      </c>
      <c r="F390" s="472">
        <v>1371</v>
      </c>
      <c r="G390" s="472" t="s">
        <v>513</v>
      </c>
      <c r="H390" s="472" t="s">
        <v>513</v>
      </c>
      <c r="I390" s="472">
        <v>274</v>
      </c>
      <c r="J390" s="472" t="s">
        <v>513</v>
      </c>
      <c r="K390" s="472" t="s">
        <v>513</v>
      </c>
      <c r="L390" s="472" t="s">
        <v>513</v>
      </c>
      <c r="M390" s="472">
        <v>689</v>
      </c>
      <c r="N390" s="472" t="s">
        <v>513</v>
      </c>
      <c r="O390" s="472">
        <v>46</v>
      </c>
      <c r="P390" s="472" t="s">
        <v>513</v>
      </c>
      <c r="Q390" s="472" t="s">
        <v>513</v>
      </c>
      <c r="R390" s="472" t="s">
        <v>513</v>
      </c>
      <c r="S390" s="472">
        <v>260</v>
      </c>
      <c r="T390" s="472">
        <v>214</v>
      </c>
      <c r="U390" s="472">
        <v>46</v>
      </c>
      <c r="V390" s="472" t="s">
        <v>513</v>
      </c>
      <c r="W390" s="477" t="s">
        <v>86</v>
      </c>
    </row>
    <row r="391" spans="1:23" s="472" customFormat="1" ht="9.75" customHeight="1" x14ac:dyDescent="0.2">
      <c r="A391" s="859" t="s">
        <v>596</v>
      </c>
      <c r="B391" s="472" t="s">
        <v>513</v>
      </c>
      <c r="C391" s="472" t="s">
        <v>513</v>
      </c>
      <c r="D391" s="472" t="s">
        <v>513</v>
      </c>
      <c r="E391" s="472">
        <v>23</v>
      </c>
      <c r="F391" s="472">
        <v>1994</v>
      </c>
      <c r="G391" s="472" t="s">
        <v>513</v>
      </c>
      <c r="H391" s="472" t="s">
        <v>513</v>
      </c>
      <c r="I391" s="472">
        <v>269</v>
      </c>
      <c r="J391" s="472" t="s">
        <v>513</v>
      </c>
      <c r="K391" s="472" t="s">
        <v>513</v>
      </c>
      <c r="L391" s="472" t="s">
        <v>513</v>
      </c>
      <c r="M391" s="472">
        <v>510</v>
      </c>
      <c r="N391" s="472" t="s">
        <v>513</v>
      </c>
      <c r="O391" s="472">
        <v>62</v>
      </c>
      <c r="P391" s="472" t="s">
        <v>513</v>
      </c>
      <c r="Q391" s="472" t="s">
        <v>513</v>
      </c>
      <c r="R391" s="472" t="s">
        <v>513</v>
      </c>
      <c r="S391" s="472">
        <v>418</v>
      </c>
      <c r="T391" s="472">
        <v>332</v>
      </c>
      <c r="U391" s="472">
        <v>86</v>
      </c>
      <c r="V391" s="472" t="s">
        <v>513</v>
      </c>
      <c r="W391" s="477" t="s">
        <v>87</v>
      </c>
    </row>
    <row r="392" spans="1:23" s="472" customFormat="1" ht="9.75" customHeight="1" x14ac:dyDescent="0.2">
      <c r="A392" s="859" t="s">
        <v>1270</v>
      </c>
      <c r="B392" s="472" t="s">
        <v>513</v>
      </c>
      <c r="C392" s="472">
        <v>16</v>
      </c>
      <c r="D392" s="472" t="s">
        <v>513</v>
      </c>
      <c r="E392" s="472">
        <v>23</v>
      </c>
      <c r="F392" s="472">
        <v>1502</v>
      </c>
      <c r="G392" s="472" t="s">
        <v>513</v>
      </c>
      <c r="H392" s="472" t="s">
        <v>513</v>
      </c>
      <c r="I392" s="472">
        <v>255</v>
      </c>
      <c r="J392" s="472">
        <v>1</v>
      </c>
      <c r="K392" s="472" t="s">
        <v>513</v>
      </c>
      <c r="L392" s="472" t="s">
        <v>513</v>
      </c>
      <c r="M392" s="472">
        <v>365</v>
      </c>
      <c r="N392" s="472" t="s">
        <v>513</v>
      </c>
      <c r="O392" s="472">
        <v>138</v>
      </c>
      <c r="P392" s="472" t="s">
        <v>513</v>
      </c>
      <c r="Q392" s="472" t="s">
        <v>513</v>
      </c>
      <c r="R392" s="472" t="s">
        <v>513</v>
      </c>
      <c r="S392" s="472">
        <v>363</v>
      </c>
      <c r="T392" s="472">
        <v>229</v>
      </c>
      <c r="U392" s="472">
        <v>134</v>
      </c>
      <c r="V392" s="472" t="s">
        <v>513</v>
      </c>
      <c r="W392" s="477" t="s">
        <v>823</v>
      </c>
    </row>
    <row r="393" spans="1:23" s="472" customFormat="1" ht="9.75" customHeight="1" x14ac:dyDescent="0.2">
      <c r="A393" s="859" t="s">
        <v>1271</v>
      </c>
      <c r="B393" s="472" t="s">
        <v>513</v>
      </c>
      <c r="C393" s="472" t="s">
        <v>513</v>
      </c>
      <c r="D393" s="472" t="s">
        <v>513</v>
      </c>
      <c r="E393" s="472">
        <v>23</v>
      </c>
      <c r="F393" s="472">
        <v>2140</v>
      </c>
      <c r="G393" s="472" t="s">
        <v>513</v>
      </c>
      <c r="H393" s="472">
        <v>1</v>
      </c>
      <c r="I393" s="472">
        <v>267</v>
      </c>
      <c r="J393" s="472" t="s">
        <v>513</v>
      </c>
      <c r="K393" s="472" t="s">
        <v>513</v>
      </c>
      <c r="L393" s="472" t="s">
        <v>513</v>
      </c>
      <c r="M393" s="472">
        <v>1242</v>
      </c>
      <c r="N393" s="472" t="s">
        <v>513</v>
      </c>
      <c r="O393" s="472">
        <v>46</v>
      </c>
      <c r="P393" s="472">
        <v>72</v>
      </c>
      <c r="Q393" s="472" t="s">
        <v>513</v>
      </c>
      <c r="R393" s="472" t="s">
        <v>513</v>
      </c>
      <c r="S393" s="472">
        <v>386</v>
      </c>
      <c r="T393" s="472">
        <v>280</v>
      </c>
      <c r="U393" s="472">
        <v>106</v>
      </c>
      <c r="V393" s="472" t="s">
        <v>513</v>
      </c>
      <c r="W393" s="477" t="s">
        <v>82</v>
      </c>
    </row>
    <row r="394" spans="1:23" s="472" customFormat="1" ht="9.75" customHeight="1" x14ac:dyDescent="0.2">
      <c r="A394" s="860" t="s">
        <v>599</v>
      </c>
      <c r="B394" s="476" t="s">
        <v>513</v>
      </c>
      <c r="C394" s="475" t="s">
        <v>513</v>
      </c>
      <c r="D394" s="475" t="s">
        <v>513</v>
      </c>
      <c r="E394" s="475" t="s">
        <v>513</v>
      </c>
      <c r="F394" s="475">
        <v>2215</v>
      </c>
      <c r="G394" s="475" t="s">
        <v>513</v>
      </c>
      <c r="H394" s="475">
        <v>2</v>
      </c>
      <c r="I394" s="475">
        <v>396</v>
      </c>
      <c r="J394" s="475" t="s">
        <v>513</v>
      </c>
      <c r="K394" s="475" t="s">
        <v>513</v>
      </c>
      <c r="L394" s="475" t="s">
        <v>513</v>
      </c>
      <c r="M394" s="475">
        <v>733</v>
      </c>
      <c r="N394" s="475" t="s">
        <v>513</v>
      </c>
      <c r="O394" s="475">
        <v>69</v>
      </c>
      <c r="P394" s="475" t="s">
        <v>513</v>
      </c>
      <c r="Q394" s="475" t="s">
        <v>513</v>
      </c>
      <c r="R394" s="475" t="s">
        <v>513</v>
      </c>
      <c r="S394" s="475">
        <v>483</v>
      </c>
      <c r="T394" s="475">
        <v>381</v>
      </c>
      <c r="U394" s="475">
        <v>102</v>
      </c>
      <c r="V394" s="475" t="s">
        <v>513</v>
      </c>
      <c r="W394" s="473" t="s">
        <v>83</v>
      </c>
    </row>
    <row r="395" spans="1:23" ht="12" customHeight="1" x14ac:dyDescent="0.25"/>
    <row r="396" spans="1:23" ht="12" customHeight="1" x14ac:dyDescent="0.25"/>
    <row r="397" spans="1:23" ht="12" customHeight="1" x14ac:dyDescent="0.25">
      <c r="K397" s="487" t="s">
        <v>102</v>
      </c>
    </row>
    <row r="398" spans="1:23" s="483" customFormat="1" ht="21" customHeight="1" x14ac:dyDescent="0.25">
      <c r="A398" s="1084" t="s">
        <v>205</v>
      </c>
      <c r="B398" s="486" t="s">
        <v>343</v>
      </c>
      <c r="C398" s="485"/>
      <c r="D398" s="485"/>
      <c r="E398" s="485"/>
      <c r="F398" s="485"/>
      <c r="G398" s="485"/>
      <c r="H398" s="485"/>
      <c r="I398" s="485"/>
      <c r="J398" s="485"/>
      <c r="K398" s="485"/>
      <c r="L398" s="485"/>
      <c r="M398" s="485"/>
      <c r="N398" s="485"/>
      <c r="O398" s="485"/>
      <c r="P398" s="485"/>
      <c r="Q398" s="485"/>
      <c r="R398" s="878"/>
      <c r="S398" s="492" t="s">
        <v>342</v>
      </c>
      <c r="T398" s="485"/>
      <c r="U398" s="485"/>
      <c r="V398" s="485"/>
      <c r="W398" s="1087" t="s">
        <v>88</v>
      </c>
    </row>
    <row r="399" spans="1:23" s="483" customFormat="1" ht="21" customHeight="1" x14ac:dyDescent="0.25">
      <c r="A399" s="1085"/>
      <c r="B399" s="879" t="s">
        <v>306</v>
      </c>
      <c r="C399" s="485"/>
      <c r="D399" s="485"/>
      <c r="E399" s="485"/>
      <c r="F399" s="485"/>
      <c r="G399" s="485"/>
      <c r="H399" s="485"/>
      <c r="I399" s="878"/>
      <c r="J399" s="879" t="s">
        <v>290</v>
      </c>
      <c r="K399" s="485"/>
      <c r="L399" s="485"/>
      <c r="M399" s="878"/>
      <c r="N399" s="879" t="s">
        <v>289</v>
      </c>
      <c r="O399" s="485"/>
      <c r="P399" s="878"/>
      <c r="Q399" s="879" t="s">
        <v>1235</v>
      </c>
      <c r="R399" s="878"/>
      <c r="S399" s="1090" t="s">
        <v>341</v>
      </c>
      <c r="T399" s="879" t="s">
        <v>316</v>
      </c>
      <c r="U399" s="485"/>
      <c r="V399" s="485"/>
      <c r="W399" s="1088"/>
    </row>
    <row r="400" spans="1:23" s="483" customFormat="1" ht="52.5" customHeight="1" x14ac:dyDescent="0.25">
      <c r="A400" s="1086"/>
      <c r="B400" s="881" t="s">
        <v>707</v>
      </c>
      <c r="C400" s="484" t="s">
        <v>385</v>
      </c>
      <c r="D400" s="484" t="s">
        <v>384</v>
      </c>
      <c r="E400" s="484" t="s">
        <v>292</v>
      </c>
      <c r="F400" s="484" t="s">
        <v>544</v>
      </c>
      <c r="G400" s="484" t="s">
        <v>383</v>
      </c>
      <c r="H400" s="484" t="s">
        <v>288</v>
      </c>
      <c r="I400" s="484" t="s">
        <v>310</v>
      </c>
      <c r="J400" s="881" t="s">
        <v>26</v>
      </c>
      <c r="K400" s="484" t="s">
        <v>287</v>
      </c>
      <c r="L400" s="484" t="s">
        <v>286</v>
      </c>
      <c r="M400" s="484" t="s">
        <v>381</v>
      </c>
      <c r="N400" s="881" t="s">
        <v>58</v>
      </c>
      <c r="O400" s="484" t="s">
        <v>282</v>
      </c>
      <c r="P400" s="484" t="s">
        <v>352</v>
      </c>
      <c r="Q400" s="881" t="s">
        <v>379</v>
      </c>
      <c r="R400" s="484" t="s">
        <v>378</v>
      </c>
      <c r="S400" s="1091"/>
      <c r="T400" s="881" t="s">
        <v>706</v>
      </c>
      <c r="U400" s="484" t="s">
        <v>305</v>
      </c>
      <c r="V400" s="488" t="s">
        <v>1169</v>
      </c>
      <c r="W400" s="1089"/>
    </row>
    <row r="401" spans="1:23" s="472" customFormat="1" ht="9.75" customHeight="1" x14ac:dyDescent="0.2">
      <c r="A401" s="858" t="s">
        <v>1236</v>
      </c>
      <c r="B401" s="482">
        <v>952</v>
      </c>
      <c r="C401" s="481">
        <v>6</v>
      </c>
      <c r="D401" s="481" t="s">
        <v>513</v>
      </c>
      <c r="E401" s="481">
        <v>312</v>
      </c>
      <c r="F401" s="481" t="s">
        <v>513</v>
      </c>
      <c r="G401" s="481">
        <v>5</v>
      </c>
      <c r="H401" s="481">
        <v>621</v>
      </c>
      <c r="I401" s="481">
        <v>8</v>
      </c>
      <c r="J401" s="481">
        <v>672</v>
      </c>
      <c r="K401" s="481">
        <v>32</v>
      </c>
      <c r="L401" s="481">
        <v>112</v>
      </c>
      <c r="M401" s="481">
        <v>528</v>
      </c>
      <c r="N401" s="481">
        <v>1935</v>
      </c>
      <c r="O401" s="481">
        <v>1582</v>
      </c>
      <c r="P401" s="481">
        <v>353</v>
      </c>
      <c r="Q401" s="481">
        <v>5074</v>
      </c>
      <c r="R401" s="481">
        <v>5074</v>
      </c>
      <c r="S401" s="481">
        <v>95911</v>
      </c>
      <c r="T401" s="481">
        <v>95911</v>
      </c>
      <c r="U401" s="481">
        <v>5997</v>
      </c>
      <c r="V401" s="481">
        <v>85916</v>
      </c>
      <c r="W401" s="479" t="s">
        <v>208</v>
      </c>
    </row>
    <row r="402" spans="1:23" s="472" customFormat="1" ht="9.75" customHeight="1" x14ac:dyDescent="0.2">
      <c r="A402" s="859" t="s">
        <v>1217</v>
      </c>
      <c r="B402" s="472">
        <v>1449</v>
      </c>
      <c r="C402" s="472">
        <v>8</v>
      </c>
      <c r="D402" s="472" t="s">
        <v>513</v>
      </c>
      <c r="E402" s="472">
        <v>312</v>
      </c>
      <c r="F402" s="472" t="s">
        <v>513</v>
      </c>
      <c r="G402" s="472">
        <v>10</v>
      </c>
      <c r="H402" s="472">
        <v>1006</v>
      </c>
      <c r="I402" s="472">
        <v>113</v>
      </c>
      <c r="J402" s="472">
        <v>576</v>
      </c>
      <c r="K402" s="472" t="s">
        <v>513</v>
      </c>
      <c r="L402" s="472">
        <v>80</v>
      </c>
      <c r="M402" s="472">
        <v>496</v>
      </c>
      <c r="N402" s="472">
        <v>1982</v>
      </c>
      <c r="O402" s="472">
        <v>1601</v>
      </c>
      <c r="P402" s="472">
        <v>381</v>
      </c>
      <c r="Q402" s="472">
        <v>7358</v>
      </c>
      <c r="R402" s="472">
        <v>7358</v>
      </c>
      <c r="S402" s="472">
        <v>79259</v>
      </c>
      <c r="T402" s="472">
        <v>79259</v>
      </c>
      <c r="U402" s="472" t="s">
        <v>513</v>
      </c>
      <c r="V402" s="472">
        <v>76305</v>
      </c>
      <c r="W402" s="477" t="s">
        <v>492</v>
      </c>
    </row>
    <row r="403" spans="1:23" s="472" customFormat="1" ht="9.75" customHeight="1" x14ac:dyDescent="0.2">
      <c r="A403" s="859" t="s">
        <v>602</v>
      </c>
      <c r="B403" s="472">
        <v>1534</v>
      </c>
      <c r="C403" s="472">
        <v>8</v>
      </c>
      <c r="D403" s="472" t="s">
        <v>513</v>
      </c>
      <c r="E403" s="472">
        <v>364</v>
      </c>
      <c r="F403" s="472">
        <v>1</v>
      </c>
      <c r="G403" s="472" t="s">
        <v>513</v>
      </c>
      <c r="H403" s="472">
        <v>985</v>
      </c>
      <c r="I403" s="472">
        <v>176</v>
      </c>
      <c r="J403" s="472">
        <v>773</v>
      </c>
      <c r="K403" s="472" t="s">
        <v>513</v>
      </c>
      <c r="L403" s="472">
        <v>58</v>
      </c>
      <c r="M403" s="472">
        <v>715</v>
      </c>
      <c r="N403" s="472">
        <v>1196</v>
      </c>
      <c r="O403" s="472">
        <v>722</v>
      </c>
      <c r="P403" s="472">
        <v>474</v>
      </c>
      <c r="Q403" s="472">
        <v>5828</v>
      </c>
      <c r="R403" s="472">
        <v>5828</v>
      </c>
      <c r="S403" s="472">
        <v>86688</v>
      </c>
      <c r="T403" s="472">
        <v>86688</v>
      </c>
      <c r="U403" s="472">
        <v>9002</v>
      </c>
      <c r="V403" s="472">
        <v>38848</v>
      </c>
      <c r="W403" s="477" t="s">
        <v>518</v>
      </c>
    </row>
    <row r="404" spans="1:23" s="472" customFormat="1" ht="9.75" customHeight="1" x14ac:dyDescent="0.2">
      <c r="A404" s="859" t="s">
        <v>582</v>
      </c>
      <c r="B404" s="472">
        <v>961</v>
      </c>
      <c r="C404" s="472">
        <v>16</v>
      </c>
      <c r="D404" s="472" t="s">
        <v>513</v>
      </c>
      <c r="E404" s="472">
        <v>66</v>
      </c>
      <c r="F404" s="472" t="s">
        <v>513</v>
      </c>
      <c r="G404" s="472">
        <v>5</v>
      </c>
      <c r="H404" s="472">
        <v>576</v>
      </c>
      <c r="I404" s="472">
        <v>298</v>
      </c>
      <c r="J404" s="472">
        <v>663</v>
      </c>
      <c r="K404" s="472" t="s">
        <v>513</v>
      </c>
      <c r="L404" s="472">
        <v>12</v>
      </c>
      <c r="M404" s="472">
        <v>651</v>
      </c>
      <c r="N404" s="472">
        <v>1194</v>
      </c>
      <c r="O404" s="472">
        <v>718</v>
      </c>
      <c r="P404" s="472">
        <v>476</v>
      </c>
      <c r="Q404" s="472">
        <v>3409</v>
      </c>
      <c r="R404" s="472">
        <v>3409</v>
      </c>
      <c r="S404" s="472">
        <v>59956</v>
      </c>
      <c r="T404" s="472">
        <v>59956</v>
      </c>
      <c r="U404" s="472" t="s">
        <v>513</v>
      </c>
      <c r="V404" s="472">
        <v>53953</v>
      </c>
      <c r="W404" s="477" t="s">
        <v>583</v>
      </c>
    </row>
    <row r="405" spans="1:23" s="472" customFormat="1" ht="9.75" customHeight="1" x14ac:dyDescent="0.2">
      <c r="A405" s="859" t="s">
        <v>1238</v>
      </c>
      <c r="B405" s="472">
        <v>217</v>
      </c>
      <c r="C405" s="472" t="s">
        <v>513</v>
      </c>
      <c r="D405" s="472">
        <v>1</v>
      </c>
      <c r="E405" s="472">
        <v>1</v>
      </c>
      <c r="F405" s="472" t="s">
        <v>513</v>
      </c>
      <c r="G405" s="472" t="s">
        <v>513</v>
      </c>
      <c r="H405" s="472">
        <v>215</v>
      </c>
      <c r="I405" s="472" t="s">
        <v>513</v>
      </c>
      <c r="J405" s="472">
        <v>500</v>
      </c>
      <c r="K405" s="472" t="s">
        <v>513</v>
      </c>
      <c r="L405" s="472">
        <v>32</v>
      </c>
      <c r="M405" s="472">
        <v>468</v>
      </c>
      <c r="N405" s="472">
        <v>1225</v>
      </c>
      <c r="O405" s="472">
        <v>917</v>
      </c>
      <c r="P405" s="472">
        <v>308</v>
      </c>
      <c r="Q405" s="472">
        <v>2873</v>
      </c>
      <c r="R405" s="472">
        <v>2873</v>
      </c>
      <c r="S405" s="472">
        <v>23765</v>
      </c>
      <c r="T405" s="472">
        <v>23765</v>
      </c>
      <c r="U405" s="472" t="s">
        <v>513</v>
      </c>
      <c r="V405" s="472">
        <v>23765</v>
      </c>
      <c r="W405" s="477" t="s">
        <v>814</v>
      </c>
    </row>
    <row r="406" spans="1:23" s="472" customFormat="1" ht="6.75" customHeight="1" x14ac:dyDescent="0.2">
      <c r="A406" s="859"/>
      <c r="W406" s="477"/>
    </row>
    <row r="407" spans="1:23" s="472" customFormat="1" ht="9.75" customHeight="1" x14ac:dyDescent="0.2">
      <c r="A407" s="859" t="s">
        <v>815</v>
      </c>
      <c r="B407" s="472">
        <v>608</v>
      </c>
      <c r="C407" s="472">
        <v>13</v>
      </c>
      <c r="D407" s="472" t="s">
        <v>513</v>
      </c>
      <c r="E407" s="472">
        <v>1</v>
      </c>
      <c r="F407" s="472" t="s">
        <v>513</v>
      </c>
      <c r="G407" s="472" t="s">
        <v>513</v>
      </c>
      <c r="H407" s="472">
        <v>418</v>
      </c>
      <c r="I407" s="472">
        <v>176</v>
      </c>
      <c r="J407" s="472">
        <v>783</v>
      </c>
      <c r="K407" s="472" t="s">
        <v>513</v>
      </c>
      <c r="L407" s="472">
        <v>16</v>
      </c>
      <c r="M407" s="472">
        <v>767</v>
      </c>
      <c r="N407" s="472">
        <v>1237</v>
      </c>
      <c r="O407" s="472">
        <v>778</v>
      </c>
      <c r="P407" s="472">
        <v>459</v>
      </c>
      <c r="Q407" s="472">
        <v>2776</v>
      </c>
      <c r="R407" s="472">
        <v>2776</v>
      </c>
      <c r="S407" s="472">
        <v>53950</v>
      </c>
      <c r="T407" s="472">
        <v>53950</v>
      </c>
      <c r="U407" s="472" t="s">
        <v>513</v>
      </c>
      <c r="V407" s="472">
        <v>53950</v>
      </c>
      <c r="W407" s="477" t="s">
        <v>584</v>
      </c>
    </row>
    <row r="408" spans="1:23" s="472" customFormat="1" ht="9.75" customHeight="1" x14ac:dyDescent="0.2">
      <c r="A408" s="859" t="s">
        <v>813</v>
      </c>
      <c r="B408" s="472">
        <v>290</v>
      </c>
      <c r="C408" s="472" t="s">
        <v>513</v>
      </c>
      <c r="D408" s="472">
        <v>1</v>
      </c>
      <c r="E408" s="472">
        <v>1</v>
      </c>
      <c r="F408" s="472" t="s">
        <v>513</v>
      </c>
      <c r="G408" s="472" t="s">
        <v>513</v>
      </c>
      <c r="H408" s="472">
        <v>288</v>
      </c>
      <c r="I408" s="472" t="s">
        <v>513</v>
      </c>
      <c r="J408" s="472">
        <v>403</v>
      </c>
      <c r="K408" s="472" t="s">
        <v>513</v>
      </c>
      <c r="L408" s="472">
        <v>35</v>
      </c>
      <c r="M408" s="472">
        <v>368</v>
      </c>
      <c r="N408" s="472">
        <v>1145</v>
      </c>
      <c r="O408" s="472">
        <v>821</v>
      </c>
      <c r="P408" s="472">
        <v>324</v>
      </c>
      <c r="Q408" s="472">
        <v>2864</v>
      </c>
      <c r="R408" s="472">
        <v>2864</v>
      </c>
      <c r="S408" s="472">
        <v>17765</v>
      </c>
      <c r="T408" s="472">
        <v>17765</v>
      </c>
      <c r="U408" s="472" t="s">
        <v>513</v>
      </c>
      <c r="V408" s="472">
        <v>17765</v>
      </c>
      <c r="W408" s="477" t="s">
        <v>816</v>
      </c>
    </row>
    <row r="409" spans="1:23" s="472" customFormat="1" ht="6.75" customHeight="1" x14ac:dyDescent="0.2">
      <c r="A409" s="859"/>
      <c r="W409" s="477"/>
    </row>
    <row r="410" spans="1:23" s="472" customFormat="1" ht="9.75" customHeight="1" x14ac:dyDescent="0.2">
      <c r="A410" s="859" t="s">
        <v>817</v>
      </c>
      <c r="B410" s="472">
        <v>76</v>
      </c>
      <c r="C410" s="472" t="s">
        <v>513</v>
      </c>
      <c r="D410" s="472" t="s">
        <v>513</v>
      </c>
      <c r="E410" s="472" t="s">
        <v>513</v>
      </c>
      <c r="F410" s="472" t="s">
        <v>513</v>
      </c>
      <c r="G410" s="472" t="s">
        <v>513</v>
      </c>
      <c r="H410" s="472">
        <v>76</v>
      </c>
      <c r="I410" s="472" t="s">
        <v>513</v>
      </c>
      <c r="J410" s="472">
        <v>232</v>
      </c>
      <c r="K410" s="472" t="s">
        <v>513</v>
      </c>
      <c r="L410" s="472">
        <v>4</v>
      </c>
      <c r="M410" s="472">
        <v>228</v>
      </c>
      <c r="N410" s="472">
        <v>368</v>
      </c>
      <c r="O410" s="472">
        <v>288</v>
      </c>
      <c r="P410" s="472">
        <v>80</v>
      </c>
      <c r="Q410" s="472">
        <v>599</v>
      </c>
      <c r="R410" s="472">
        <v>599</v>
      </c>
      <c r="S410" s="472">
        <v>6000</v>
      </c>
      <c r="T410" s="472">
        <v>6000</v>
      </c>
      <c r="U410" s="472" t="s">
        <v>513</v>
      </c>
      <c r="V410" s="472">
        <v>6000</v>
      </c>
      <c r="W410" s="477" t="s">
        <v>587</v>
      </c>
    </row>
    <row r="411" spans="1:23" s="472" customFormat="1" ht="9.75" customHeight="1" x14ac:dyDescent="0.2">
      <c r="A411" s="859" t="s">
        <v>585</v>
      </c>
      <c r="B411" s="472">
        <v>39</v>
      </c>
      <c r="C411" s="472" t="s">
        <v>513</v>
      </c>
      <c r="D411" s="472">
        <v>1</v>
      </c>
      <c r="E411" s="472">
        <v>1</v>
      </c>
      <c r="F411" s="472" t="s">
        <v>513</v>
      </c>
      <c r="G411" s="472" t="s">
        <v>513</v>
      </c>
      <c r="H411" s="472">
        <v>37</v>
      </c>
      <c r="I411" s="472" t="s">
        <v>513</v>
      </c>
      <c r="J411" s="472">
        <v>44</v>
      </c>
      <c r="K411" s="472" t="s">
        <v>513</v>
      </c>
      <c r="L411" s="472">
        <v>28</v>
      </c>
      <c r="M411" s="472">
        <v>16</v>
      </c>
      <c r="N411" s="472">
        <v>290</v>
      </c>
      <c r="O411" s="472">
        <v>238</v>
      </c>
      <c r="P411" s="472">
        <v>52</v>
      </c>
      <c r="Q411" s="472">
        <v>893</v>
      </c>
      <c r="R411" s="472">
        <v>893</v>
      </c>
      <c r="S411" s="472">
        <v>2965</v>
      </c>
      <c r="T411" s="472">
        <v>2965</v>
      </c>
      <c r="U411" s="472" t="s">
        <v>513</v>
      </c>
      <c r="V411" s="472">
        <v>2965</v>
      </c>
      <c r="W411" s="477" t="s">
        <v>94</v>
      </c>
    </row>
    <row r="412" spans="1:23" s="472" customFormat="1" ht="9.75" customHeight="1" x14ac:dyDescent="0.2">
      <c r="A412" s="859" t="s">
        <v>1202</v>
      </c>
      <c r="B412" s="472">
        <v>25</v>
      </c>
      <c r="C412" s="472" t="s">
        <v>513</v>
      </c>
      <c r="D412" s="472" t="s">
        <v>513</v>
      </c>
      <c r="E412" s="472" t="s">
        <v>513</v>
      </c>
      <c r="F412" s="472" t="s">
        <v>513</v>
      </c>
      <c r="G412" s="472" t="s">
        <v>513</v>
      </c>
      <c r="H412" s="472">
        <v>25</v>
      </c>
      <c r="I412" s="472" t="s">
        <v>513</v>
      </c>
      <c r="J412" s="472">
        <v>48</v>
      </c>
      <c r="K412" s="472" t="s">
        <v>513</v>
      </c>
      <c r="L412" s="472" t="s">
        <v>513</v>
      </c>
      <c r="M412" s="472">
        <v>48</v>
      </c>
      <c r="N412" s="472">
        <v>269</v>
      </c>
      <c r="O412" s="472">
        <v>165</v>
      </c>
      <c r="P412" s="472">
        <v>104</v>
      </c>
      <c r="Q412" s="472">
        <v>603</v>
      </c>
      <c r="R412" s="472">
        <v>603</v>
      </c>
      <c r="S412" s="472">
        <v>8900</v>
      </c>
      <c r="T412" s="472">
        <v>8900</v>
      </c>
      <c r="U412" s="472" t="s">
        <v>513</v>
      </c>
      <c r="V412" s="472">
        <v>8900</v>
      </c>
      <c r="W412" s="477" t="s">
        <v>95</v>
      </c>
    </row>
    <row r="413" spans="1:23" s="472" customFormat="1" ht="9.75" customHeight="1" x14ac:dyDescent="0.2">
      <c r="A413" s="859" t="s">
        <v>1292</v>
      </c>
      <c r="B413" s="472">
        <v>77</v>
      </c>
      <c r="C413" s="472" t="s">
        <v>513</v>
      </c>
      <c r="D413" s="472" t="s">
        <v>513</v>
      </c>
      <c r="E413" s="472" t="s">
        <v>513</v>
      </c>
      <c r="F413" s="472" t="s">
        <v>513</v>
      </c>
      <c r="G413" s="472" t="s">
        <v>513</v>
      </c>
      <c r="H413" s="472">
        <v>77</v>
      </c>
      <c r="I413" s="472" t="s">
        <v>513</v>
      </c>
      <c r="J413" s="472">
        <v>176</v>
      </c>
      <c r="K413" s="472" t="s">
        <v>513</v>
      </c>
      <c r="L413" s="472" t="s">
        <v>513</v>
      </c>
      <c r="M413" s="472">
        <v>176</v>
      </c>
      <c r="N413" s="472">
        <v>298</v>
      </c>
      <c r="O413" s="472">
        <v>226</v>
      </c>
      <c r="P413" s="472">
        <v>72</v>
      </c>
      <c r="Q413" s="472">
        <v>778</v>
      </c>
      <c r="R413" s="472">
        <v>778</v>
      </c>
      <c r="S413" s="472">
        <v>5900</v>
      </c>
      <c r="T413" s="472">
        <v>5900</v>
      </c>
      <c r="U413" s="472" t="s">
        <v>513</v>
      </c>
      <c r="V413" s="472">
        <v>5900</v>
      </c>
      <c r="W413" s="477" t="s">
        <v>96</v>
      </c>
    </row>
    <row r="414" spans="1:23" s="472" customFormat="1" ht="9.75" customHeight="1" x14ac:dyDescent="0.2">
      <c r="A414" s="859" t="s">
        <v>1241</v>
      </c>
      <c r="B414" s="472">
        <v>149</v>
      </c>
      <c r="C414" s="472" t="s">
        <v>513</v>
      </c>
      <c r="D414" s="472" t="s">
        <v>513</v>
      </c>
      <c r="E414" s="472" t="s">
        <v>513</v>
      </c>
      <c r="F414" s="472" t="s">
        <v>513</v>
      </c>
      <c r="G414" s="472" t="s">
        <v>513</v>
      </c>
      <c r="H414" s="472">
        <v>149</v>
      </c>
      <c r="I414" s="472" t="s">
        <v>513</v>
      </c>
      <c r="J414" s="472">
        <v>135</v>
      </c>
      <c r="K414" s="472" t="s">
        <v>513</v>
      </c>
      <c r="L414" s="472">
        <v>7</v>
      </c>
      <c r="M414" s="472">
        <v>128</v>
      </c>
      <c r="N414" s="472">
        <v>288</v>
      </c>
      <c r="O414" s="472">
        <v>192</v>
      </c>
      <c r="P414" s="472">
        <v>96</v>
      </c>
      <c r="Q414" s="472">
        <v>590</v>
      </c>
      <c r="R414" s="472">
        <v>590</v>
      </c>
      <c r="S414" s="472" t="s">
        <v>513</v>
      </c>
      <c r="T414" s="472" t="s">
        <v>513</v>
      </c>
      <c r="U414" s="472" t="s">
        <v>513</v>
      </c>
      <c r="V414" s="472" t="s">
        <v>513</v>
      </c>
      <c r="W414" s="477" t="s">
        <v>820</v>
      </c>
    </row>
    <row r="415" spans="1:23" s="472" customFormat="1" ht="6.75" customHeight="1" x14ac:dyDescent="0.2">
      <c r="A415" s="859"/>
      <c r="W415" s="477"/>
    </row>
    <row r="416" spans="1:23" s="472" customFormat="1" ht="9.75" customHeight="1" x14ac:dyDescent="0.2">
      <c r="A416" s="859" t="s">
        <v>1204</v>
      </c>
      <c r="B416" s="472">
        <v>13</v>
      </c>
      <c r="C416" s="472" t="s">
        <v>513</v>
      </c>
      <c r="D416" s="472" t="s">
        <v>513</v>
      </c>
      <c r="E416" s="472" t="s">
        <v>513</v>
      </c>
      <c r="F416" s="472" t="s">
        <v>513</v>
      </c>
      <c r="G416" s="472" t="s">
        <v>513</v>
      </c>
      <c r="H416" s="472">
        <v>13</v>
      </c>
      <c r="I416" s="472" t="s">
        <v>513</v>
      </c>
      <c r="J416" s="472">
        <v>64</v>
      </c>
      <c r="K416" s="472" t="s">
        <v>513</v>
      </c>
      <c r="L416" s="472" t="s">
        <v>513</v>
      </c>
      <c r="M416" s="472">
        <v>64</v>
      </c>
      <c r="N416" s="472">
        <v>114</v>
      </c>
      <c r="O416" s="472">
        <v>82</v>
      </c>
      <c r="P416" s="472">
        <v>32</v>
      </c>
      <c r="Q416" s="472">
        <v>175</v>
      </c>
      <c r="R416" s="472">
        <v>175</v>
      </c>
      <c r="S416" s="472">
        <v>6000</v>
      </c>
      <c r="T416" s="472">
        <v>6000</v>
      </c>
      <c r="U416" s="472" t="s">
        <v>513</v>
      </c>
      <c r="V416" s="472">
        <v>6000</v>
      </c>
      <c r="W416" s="477" t="s">
        <v>598</v>
      </c>
    </row>
    <row r="417" spans="1:23" s="472" customFormat="1" ht="9.75" customHeight="1" x14ac:dyDescent="0.2">
      <c r="A417" s="859" t="s">
        <v>1276</v>
      </c>
      <c r="B417" s="472">
        <v>46</v>
      </c>
      <c r="C417" s="472" t="s">
        <v>513</v>
      </c>
      <c r="D417" s="472" t="s">
        <v>513</v>
      </c>
      <c r="E417" s="472" t="s">
        <v>513</v>
      </c>
      <c r="F417" s="472" t="s">
        <v>513</v>
      </c>
      <c r="G417" s="472" t="s">
        <v>513</v>
      </c>
      <c r="H417" s="472">
        <v>46</v>
      </c>
      <c r="I417" s="472" t="s">
        <v>513</v>
      </c>
      <c r="J417" s="472">
        <v>96</v>
      </c>
      <c r="K417" s="472" t="s">
        <v>513</v>
      </c>
      <c r="L417" s="472" t="s">
        <v>513</v>
      </c>
      <c r="M417" s="472">
        <v>96</v>
      </c>
      <c r="N417" s="472">
        <v>104</v>
      </c>
      <c r="O417" s="472">
        <v>104</v>
      </c>
      <c r="P417" s="472" t="s">
        <v>513</v>
      </c>
      <c r="Q417" s="472">
        <v>294</v>
      </c>
      <c r="R417" s="472">
        <v>294</v>
      </c>
      <c r="S417" s="472" t="s">
        <v>513</v>
      </c>
      <c r="T417" s="472" t="s">
        <v>513</v>
      </c>
      <c r="U417" s="472" t="s">
        <v>513</v>
      </c>
      <c r="V417" s="472" t="s">
        <v>513</v>
      </c>
      <c r="W417" s="477" t="s">
        <v>82</v>
      </c>
    </row>
    <row r="418" spans="1:23" s="472" customFormat="1" ht="9.75" customHeight="1" x14ac:dyDescent="0.2">
      <c r="A418" s="859" t="s">
        <v>1272</v>
      </c>
      <c r="B418" s="472">
        <v>17</v>
      </c>
      <c r="C418" s="472" t="s">
        <v>513</v>
      </c>
      <c r="D418" s="472" t="s">
        <v>513</v>
      </c>
      <c r="E418" s="472" t="s">
        <v>513</v>
      </c>
      <c r="F418" s="472" t="s">
        <v>513</v>
      </c>
      <c r="G418" s="472" t="s">
        <v>513</v>
      </c>
      <c r="H418" s="472">
        <v>17</v>
      </c>
      <c r="I418" s="472" t="s">
        <v>513</v>
      </c>
      <c r="J418" s="472">
        <v>72</v>
      </c>
      <c r="K418" s="472" t="s">
        <v>513</v>
      </c>
      <c r="L418" s="472">
        <v>4</v>
      </c>
      <c r="M418" s="472">
        <v>68</v>
      </c>
      <c r="N418" s="472">
        <v>150</v>
      </c>
      <c r="O418" s="472">
        <v>102</v>
      </c>
      <c r="P418" s="472">
        <v>48</v>
      </c>
      <c r="Q418" s="472">
        <v>130</v>
      </c>
      <c r="R418" s="472">
        <v>130</v>
      </c>
      <c r="S418" s="472" t="s">
        <v>513</v>
      </c>
      <c r="T418" s="472" t="s">
        <v>513</v>
      </c>
      <c r="U418" s="472" t="s">
        <v>513</v>
      </c>
      <c r="V418" s="472" t="s">
        <v>513</v>
      </c>
      <c r="W418" s="477" t="s">
        <v>83</v>
      </c>
    </row>
    <row r="419" spans="1:23" s="472" customFormat="1" ht="9.75" customHeight="1" x14ac:dyDescent="0.2">
      <c r="A419" s="859" t="s">
        <v>1226</v>
      </c>
      <c r="B419" s="472">
        <v>17</v>
      </c>
      <c r="C419" s="472" t="s">
        <v>513</v>
      </c>
      <c r="D419" s="472" t="s">
        <v>513</v>
      </c>
      <c r="E419" s="472" t="s">
        <v>513</v>
      </c>
      <c r="F419" s="472" t="s">
        <v>513</v>
      </c>
      <c r="G419" s="472" t="s">
        <v>513</v>
      </c>
      <c r="H419" s="472">
        <v>17</v>
      </c>
      <c r="I419" s="472" t="s">
        <v>513</v>
      </c>
      <c r="J419" s="472">
        <v>32</v>
      </c>
      <c r="K419" s="472" t="s">
        <v>513</v>
      </c>
      <c r="L419" s="472">
        <v>16</v>
      </c>
      <c r="M419" s="472">
        <v>16</v>
      </c>
      <c r="N419" s="472">
        <v>107</v>
      </c>
      <c r="O419" s="472">
        <v>71</v>
      </c>
      <c r="P419" s="472">
        <v>36</v>
      </c>
      <c r="Q419" s="472">
        <v>384</v>
      </c>
      <c r="R419" s="472">
        <v>384</v>
      </c>
      <c r="S419" s="472">
        <v>2965</v>
      </c>
      <c r="T419" s="472">
        <v>2965</v>
      </c>
      <c r="U419" s="472" t="s">
        <v>513</v>
      </c>
      <c r="V419" s="472">
        <v>2965</v>
      </c>
      <c r="W419" s="477" t="s">
        <v>84</v>
      </c>
    </row>
    <row r="420" spans="1:23" s="472" customFormat="1" ht="9.75" customHeight="1" x14ac:dyDescent="0.2">
      <c r="A420" s="859" t="s">
        <v>1206</v>
      </c>
      <c r="B420" s="472">
        <v>20</v>
      </c>
      <c r="C420" s="472" t="s">
        <v>513</v>
      </c>
      <c r="D420" s="472" t="s">
        <v>513</v>
      </c>
      <c r="E420" s="472">
        <v>1</v>
      </c>
      <c r="F420" s="472" t="s">
        <v>513</v>
      </c>
      <c r="G420" s="472" t="s">
        <v>513</v>
      </c>
      <c r="H420" s="472">
        <v>19</v>
      </c>
      <c r="I420" s="472" t="s">
        <v>513</v>
      </c>
      <c r="J420" s="472">
        <v>12</v>
      </c>
      <c r="K420" s="472" t="s">
        <v>513</v>
      </c>
      <c r="L420" s="472">
        <v>12</v>
      </c>
      <c r="M420" s="472" t="s">
        <v>513</v>
      </c>
      <c r="N420" s="472">
        <v>105</v>
      </c>
      <c r="O420" s="472">
        <v>105</v>
      </c>
      <c r="P420" s="472" t="s">
        <v>513</v>
      </c>
      <c r="Q420" s="472">
        <v>380</v>
      </c>
      <c r="R420" s="472">
        <v>380</v>
      </c>
      <c r="S420" s="472" t="s">
        <v>513</v>
      </c>
      <c r="T420" s="472" t="s">
        <v>513</v>
      </c>
      <c r="U420" s="472" t="s">
        <v>513</v>
      </c>
      <c r="V420" s="472" t="s">
        <v>513</v>
      </c>
      <c r="W420" s="477" t="s">
        <v>97</v>
      </c>
    </row>
    <row r="421" spans="1:23" s="472" customFormat="1" ht="9.75" customHeight="1" x14ac:dyDescent="0.2">
      <c r="A421" s="859" t="s">
        <v>1228</v>
      </c>
      <c r="B421" s="472">
        <v>2</v>
      </c>
      <c r="C421" s="472" t="s">
        <v>513</v>
      </c>
      <c r="D421" s="472">
        <v>1</v>
      </c>
      <c r="E421" s="472" t="s">
        <v>513</v>
      </c>
      <c r="F421" s="472" t="s">
        <v>513</v>
      </c>
      <c r="G421" s="472" t="s">
        <v>513</v>
      </c>
      <c r="H421" s="472">
        <v>1</v>
      </c>
      <c r="I421" s="472" t="s">
        <v>513</v>
      </c>
      <c r="J421" s="472" t="s">
        <v>513</v>
      </c>
      <c r="K421" s="472" t="s">
        <v>513</v>
      </c>
      <c r="L421" s="472" t="s">
        <v>513</v>
      </c>
      <c r="M421" s="472" t="s">
        <v>513</v>
      </c>
      <c r="N421" s="472">
        <v>78</v>
      </c>
      <c r="O421" s="472">
        <v>62</v>
      </c>
      <c r="P421" s="472">
        <v>16</v>
      </c>
      <c r="Q421" s="472">
        <v>129</v>
      </c>
      <c r="R421" s="472">
        <v>129</v>
      </c>
      <c r="S421" s="472" t="s">
        <v>513</v>
      </c>
      <c r="T421" s="472" t="s">
        <v>513</v>
      </c>
      <c r="U421" s="472" t="s">
        <v>513</v>
      </c>
      <c r="V421" s="472" t="s">
        <v>513</v>
      </c>
      <c r="W421" s="477" t="s">
        <v>98</v>
      </c>
    </row>
    <row r="422" spans="1:23" s="472" customFormat="1" ht="9.75" customHeight="1" x14ac:dyDescent="0.2">
      <c r="A422" s="859" t="s">
        <v>1229</v>
      </c>
      <c r="B422" s="472" t="s">
        <v>513</v>
      </c>
      <c r="C422" s="472" t="s">
        <v>513</v>
      </c>
      <c r="D422" s="472" t="s">
        <v>513</v>
      </c>
      <c r="E422" s="472" t="s">
        <v>513</v>
      </c>
      <c r="F422" s="472" t="s">
        <v>513</v>
      </c>
      <c r="G422" s="472" t="s">
        <v>513</v>
      </c>
      <c r="H422" s="472" t="s">
        <v>513</v>
      </c>
      <c r="I422" s="472" t="s">
        <v>513</v>
      </c>
      <c r="J422" s="472" t="s">
        <v>513</v>
      </c>
      <c r="K422" s="472" t="s">
        <v>513</v>
      </c>
      <c r="L422" s="472" t="s">
        <v>513</v>
      </c>
      <c r="M422" s="472" t="s">
        <v>513</v>
      </c>
      <c r="N422" s="472">
        <v>125</v>
      </c>
      <c r="O422" s="472">
        <v>61</v>
      </c>
      <c r="P422" s="472">
        <v>64</v>
      </c>
      <c r="Q422" s="472">
        <v>241</v>
      </c>
      <c r="R422" s="472">
        <v>241</v>
      </c>
      <c r="S422" s="472" t="s">
        <v>513</v>
      </c>
      <c r="T422" s="472" t="s">
        <v>513</v>
      </c>
      <c r="U422" s="472" t="s">
        <v>513</v>
      </c>
      <c r="V422" s="472" t="s">
        <v>513</v>
      </c>
      <c r="W422" s="477" t="s">
        <v>99</v>
      </c>
    </row>
    <row r="423" spans="1:23" s="472" customFormat="1" ht="9.75" customHeight="1" x14ac:dyDescent="0.2">
      <c r="A423" s="859" t="s">
        <v>1208</v>
      </c>
      <c r="B423" s="472">
        <v>1</v>
      </c>
      <c r="C423" s="472" t="s">
        <v>513</v>
      </c>
      <c r="D423" s="472" t="s">
        <v>513</v>
      </c>
      <c r="E423" s="472" t="s">
        <v>513</v>
      </c>
      <c r="F423" s="472" t="s">
        <v>513</v>
      </c>
      <c r="G423" s="472" t="s">
        <v>513</v>
      </c>
      <c r="H423" s="472">
        <v>1</v>
      </c>
      <c r="I423" s="472" t="s">
        <v>513</v>
      </c>
      <c r="J423" s="472" t="s">
        <v>513</v>
      </c>
      <c r="K423" s="472" t="s">
        <v>513</v>
      </c>
      <c r="L423" s="472" t="s">
        <v>513</v>
      </c>
      <c r="M423" s="472" t="s">
        <v>513</v>
      </c>
      <c r="N423" s="472">
        <v>84</v>
      </c>
      <c r="O423" s="472">
        <v>44</v>
      </c>
      <c r="P423" s="472">
        <v>40</v>
      </c>
      <c r="Q423" s="472">
        <v>171</v>
      </c>
      <c r="R423" s="472">
        <v>171</v>
      </c>
      <c r="S423" s="472" t="s">
        <v>513</v>
      </c>
      <c r="T423" s="472" t="s">
        <v>513</v>
      </c>
      <c r="U423" s="472" t="s">
        <v>513</v>
      </c>
      <c r="V423" s="472" t="s">
        <v>513</v>
      </c>
      <c r="W423" s="477" t="s">
        <v>100</v>
      </c>
    </row>
    <row r="424" spans="1:23" s="472" customFormat="1" ht="9.75" customHeight="1" x14ac:dyDescent="0.2">
      <c r="A424" s="859" t="s">
        <v>1261</v>
      </c>
      <c r="B424" s="472">
        <v>24</v>
      </c>
      <c r="C424" s="472" t="s">
        <v>513</v>
      </c>
      <c r="D424" s="472" t="s">
        <v>513</v>
      </c>
      <c r="E424" s="472" t="s">
        <v>513</v>
      </c>
      <c r="F424" s="472" t="s">
        <v>513</v>
      </c>
      <c r="G424" s="472" t="s">
        <v>513</v>
      </c>
      <c r="H424" s="472">
        <v>24</v>
      </c>
      <c r="I424" s="472" t="s">
        <v>513</v>
      </c>
      <c r="J424" s="472">
        <v>48</v>
      </c>
      <c r="K424" s="472" t="s">
        <v>513</v>
      </c>
      <c r="L424" s="472" t="s">
        <v>513</v>
      </c>
      <c r="M424" s="472">
        <v>48</v>
      </c>
      <c r="N424" s="472">
        <v>60</v>
      </c>
      <c r="O424" s="472">
        <v>60</v>
      </c>
      <c r="P424" s="472" t="s">
        <v>513</v>
      </c>
      <c r="Q424" s="472">
        <v>191</v>
      </c>
      <c r="R424" s="472">
        <v>191</v>
      </c>
      <c r="S424" s="472">
        <v>8900</v>
      </c>
      <c r="T424" s="472">
        <v>8900</v>
      </c>
      <c r="U424" s="472" t="s">
        <v>513</v>
      </c>
      <c r="V424" s="472">
        <v>8900</v>
      </c>
      <c r="W424" s="477" t="s">
        <v>101</v>
      </c>
    </row>
    <row r="425" spans="1:23" s="472" customFormat="1" ht="9.75" customHeight="1" x14ac:dyDescent="0.2">
      <c r="A425" s="859" t="s">
        <v>1246</v>
      </c>
      <c r="B425" s="472">
        <v>18</v>
      </c>
      <c r="C425" s="472" t="s">
        <v>513</v>
      </c>
      <c r="D425" s="472" t="s">
        <v>513</v>
      </c>
      <c r="E425" s="472" t="s">
        <v>513</v>
      </c>
      <c r="F425" s="472" t="s">
        <v>513</v>
      </c>
      <c r="G425" s="472" t="s">
        <v>513</v>
      </c>
      <c r="H425" s="472">
        <v>18</v>
      </c>
      <c r="I425" s="472" t="s">
        <v>513</v>
      </c>
      <c r="J425" s="472">
        <v>32</v>
      </c>
      <c r="K425" s="472" t="s">
        <v>513</v>
      </c>
      <c r="L425" s="472" t="s">
        <v>513</v>
      </c>
      <c r="M425" s="472">
        <v>32</v>
      </c>
      <c r="N425" s="472">
        <v>163</v>
      </c>
      <c r="O425" s="472">
        <v>115</v>
      </c>
      <c r="P425" s="472">
        <v>48</v>
      </c>
      <c r="Q425" s="472">
        <v>141</v>
      </c>
      <c r="R425" s="472">
        <v>141</v>
      </c>
      <c r="S425" s="472">
        <v>2950</v>
      </c>
      <c r="T425" s="472">
        <v>2950</v>
      </c>
      <c r="U425" s="472" t="s">
        <v>513</v>
      </c>
      <c r="V425" s="472">
        <v>2950</v>
      </c>
      <c r="W425" s="477" t="s">
        <v>85</v>
      </c>
    </row>
    <row r="426" spans="1:23" s="472" customFormat="1" ht="9.75" customHeight="1" x14ac:dyDescent="0.2">
      <c r="A426" s="859" t="s">
        <v>1268</v>
      </c>
      <c r="B426" s="472">
        <v>36</v>
      </c>
      <c r="C426" s="472" t="s">
        <v>513</v>
      </c>
      <c r="D426" s="472" t="s">
        <v>513</v>
      </c>
      <c r="E426" s="472" t="s">
        <v>513</v>
      </c>
      <c r="F426" s="472" t="s">
        <v>513</v>
      </c>
      <c r="G426" s="472" t="s">
        <v>513</v>
      </c>
      <c r="H426" s="472">
        <v>36</v>
      </c>
      <c r="I426" s="472" t="s">
        <v>513</v>
      </c>
      <c r="J426" s="472">
        <v>80</v>
      </c>
      <c r="K426" s="472" t="s">
        <v>513</v>
      </c>
      <c r="L426" s="472" t="s">
        <v>513</v>
      </c>
      <c r="M426" s="472">
        <v>80</v>
      </c>
      <c r="N426" s="472">
        <v>44</v>
      </c>
      <c r="O426" s="472">
        <v>44</v>
      </c>
      <c r="P426" s="472" t="s">
        <v>513</v>
      </c>
      <c r="Q426" s="472">
        <v>337</v>
      </c>
      <c r="R426" s="472">
        <v>337</v>
      </c>
      <c r="S426" s="472">
        <v>2950</v>
      </c>
      <c r="T426" s="472">
        <v>2950</v>
      </c>
      <c r="U426" s="472" t="s">
        <v>513</v>
      </c>
      <c r="V426" s="472">
        <v>2950</v>
      </c>
      <c r="W426" s="477" t="s">
        <v>86</v>
      </c>
    </row>
    <row r="427" spans="1:23" s="472" customFormat="1" ht="9.75" customHeight="1" x14ac:dyDescent="0.2">
      <c r="A427" s="859" t="s">
        <v>1212</v>
      </c>
      <c r="B427" s="472">
        <v>23</v>
      </c>
      <c r="C427" s="472" t="s">
        <v>513</v>
      </c>
      <c r="D427" s="472" t="s">
        <v>513</v>
      </c>
      <c r="E427" s="472" t="s">
        <v>513</v>
      </c>
      <c r="F427" s="472" t="s">
        <v>513</v>
      </c>
      <c r="G427" s="472" t="s">
        <v>513</v>
      </c>
      <c r="H427" s="472">
        <v>23</v>
      </c>
      <c r="I427" s="472" t="s">
        <v>513</v>
      </c>
      <c r="J427" s="472">
        <v>64</v>
      </c>
      <c r="K427" s="472" t="s">
        <v>513</v>
      </c>
      <c r="L427" s="472" t="s">
        <v>513</v>
      </c>
      <c r="M427" s="472">
        <v>64</v>
      </c>
      <c r="N427" s="472">
        <v>91</v>
      </c>
      <c r="O427" s="472">
        <v>67</v>
      </c>
      <c r="P427" s="472">
        <v>24</v>
      </c>
      <c r="Q427" s="472">
        <v>300</v>
      </c>
      <c r="R427" s="472">
        <v>300</v>
      </c>
      <c r="S427" s="472" t="s">
        <v>513</v>
      </c>
      <c r="T427" s="472" t="s">
        <v>513</v>
      </c>
      <c r="U427" s="472" t="s">
        <v>513</v>
      </c>
      <c r="V427" s="472" t="s">
        <v>513</v>
      </c>
      <c r="W427" s="477" t="s">
        <v>87</v>
      </c>
    </row>
    <row r="428" spans="1:23" s="472" customFormat="1" ht="9.75" customHeight="1" x14ac:dyDescent="0.2">
      <c r="A428" s="859" t="s">
        <v>822</v>
      </c>
      <c r="B428" s="472">
        <v>65</v>
      </c>
      <c r="C428" s="472" t="s">
        <v>513</v>
      </c>
      <c r="D428" s="472" t="s">
        <v>513</v>
      </c>
      <c r="E428" s="472" t="s">
        <v>513</v>
      </c>
      <c r="F428" s="472" t="s">
        <v>513</v>
      </c>
      <c r="G428" s="472" t="s">
        <v>513</v>
      </c>
      <c r="H428" s="472">
        <v>65</v>
      </c>
      <c r="I428" s="472" t="s">
        <v>513</v>
      </c>
      <c r="J428" s="472">
        <v>96</v>
      </c>
      <c r="K428" s="472" t="s">
        <v>513</v>
      </c>
      <c r="L428" s="472" t="s">
        <v>513</v>
      </c>
      <c r="M428" s="472">
        <v>96</v>
      </c>
      <c r="N428" s="472">
        <v>84</v>
      </c>
      <c r="O428" s="472">
        <v>84</v>
      </c>
      <c r="P428" s="472" t="s">
        <v>513</v>
      </c>
      <c r="Q428" s="472">
        <v>249</v>
      </c>
      <c r="R428" s="472">
        <v>249</v>
      </c>
      <c r="S428" s="472" t="s">
        <v>513</v>
      </c>
      <c r="T428" s="472" t="s">
        <v>513</v>
      </c>
      <c r="U428" s="472" t="s">
        <v>513</v>
      </c>
      <c r="V428" s="472" t="s">
        <v>513</v>
      </c>
      <c r="W428" s="477" t="s">
        <v>823</v>
      </c>
    </row>
    <row r="429" spans="1:23" s="472" customFormat="1" ht="9.75" customHeight="1" x14ac:dyDescent="0.2">
      <c r="A429" s="859" t="s">
        <v>1287</v>
      </c>
      <c r="B429" s="472">
        <v>32</v>
      </c>
      <c r="C429" s="472" t="s">
        <v>513</v>
      </c>
      <c r="D429" s="472" t="s">
        <v>513</v>
      </c>
      <c r="E429" s="472" t="s">
        <v>513</v>
      </c>
      <c r="F429" s="472" t="s">
        <v>513</v>
      </c>
      <c r="G429" s="472" t="s">
        <v>513</v>
      </c>
      <c r="H429" s="472">
        <v>32</v>
      </c>
      <c r="I429" s="472" t="s">
        <v>513</v>
      </c>
      <c r="J429" s="472" t="s">
        <v>513</v>
      </c>
      <c r="K429" s="472" t="s">
        <v>513</v>
      </c>
      <c r="L429" s="472" t="s">
        <v>513</v>
      </c>
      <c r="M429" s="472" t="s">
        <v>513</v>
      </c>
      <c r="N429" s="472">
        <v>108</v>
      </c>
      <c r="O429" s="472">
        <v>44</v>
      </c>
      <c r="P429" s="472">
        <v>64</v>
      </c>
      <c r="Q429" s="472">
        <v>179</v>
      </c>
      <c r="R429" s="472">
        <v>179</v>
      </c>
      <c r="S429" s="472" t="s">
        <v>513</v>
      </c>
      <c r="T429" s="472" t="s">
        <v>513</v>
      </c>
      <c r="U429" s="472" t="s">
        <v>513</v>
      </c>
      <c r="V429" s="472" t="s">
        <v>513</v>
      </c>
      <c r="W429" s="477" t="s">
        <v>82</v>
      </c>
    </row>
    <row r="430" spans="1:23" s="472" customFormat="1" ht="9.75" customHeight="1" x14ac:dyDescent="0.2">
      <c r="A430" s="860" t="s">
        <v>1272</v>
      </c>
      <c r="B430" s="476">
        <v>52</v>
      </c>
      <c r="C430" s="475" t="s">
        <v>513</v>
      </c>
      <c r="D430" s="475" t="s">
        <v>513</v>
      </c>
      <c r="E430" s="475" t="s">
        <v>513</v>
      </c>
      <c r="F430" s="475" t="s">
        <v>513</v>
      </c>
      <c r="G430" s="475" t="s">
        <v>513</v>
      </c>
      <c r="H430" s="475">
        <v>52</v>
      </c>
      <c r="I430" s="475" t="s">
        <v>513</v>
      </c>
      <c r="J430" s="475">
        <v>39</v>
      </c>
      <c r="K430" s="475" t="s">
        <v>513</v>
      </c>
      <c r="L430" s="475">
        <v>7</v>
      </c>
      <c r="M430" s="475">
        <v>32</v>
      </c>
      <c r="N430" s="475">
        <v>96</v>
      </c>
      <c r="O430" s="475">
        <v>64</v>
      </c>
      <c r="P430" s="475">
        <v>32</v>
      </c>
      <c r="Q430" s="475">
        <v>162</v>
      </c>
      <c r="R430" s="475">
        <v>162</v>
      </c>
      <c r="S430" s="475" t="s">
        <v>513</v>
      </c>
      <c r="T430" s="475" t="s">
        <v>513</v>
      </c>
      <c r="U430" s="475" t="s">
        <v>513</v>
      </c>
      <c r="V430" s="475" t="s">
        <v>513</v>
      </c>
      <c r="W430" s="473" t="s">
        <v>83</v>
      </c>
    </row>
    <row r="431" spans="1:23" ht="12" customHeight="1" x14ac:dyDescent="0.25"/>
    <row r="432" spans="1:23" ht="12" customHeight="1" x14ac:dyDescent="0.25"/>
    <row r="433" spans="1:23" ht="12" customHeight="1" x14ac:dyDescent="0.2">
      <c r="K433" s="487" t="s">
        <v>102</v>
      </c>
      <c r="V433" s="490" t="s">
        <v>703</v>
      </c>
    </row>
    <row r="434" spans="1:23" s="483" customFormat="1" ht="21" customHeight="1" x14ac:dyDescent="0.25">
      <c r="A434" s="1084" t="s">
        <v>205</v>
      </c>
      <c r="B434" s="486" t="s">
        <v>713</v>
      </c>
      <c r="C434" s="485"/>
      <c r="D434" s="878"/>
      <c r="E434" s="879" t="s">
        <v>338</v>
      </c>
      <c r="F434" s="485"/>
      <c r="G434" s="485"/>
      <c r="H434" s="485"/>
      <c r="I434" s="485"/>
      <c r="J434" s="485"/>
      <c r="K434" s="485"/>
      <c r="L434" s="485"/>
      <c r="M434" s="485"/>
      <c r="N434" s="485"/>
      <c r="O434" s="485"/>
      <c r="P434" s="485"/>
      <c r="Q434" s="485"/>
      <c r="R434" s="485"/>
      <c r="S434" s="485"/>
      <c r="T434" s="485"/>
      <c r="U434" s="485"/>
      <c r="V434" s="485"/>
      <c r="W434" s="1087" t="s">
        <v>88</v>
      </c>
    </row>
    <row r="435" spans="1:23" s="483" customFormat="1" ht="21" customHeight="1" x14ac:dyDescent="0.25">
      <c r="A435" s="1085"/>
      <c r="B435" s="486" t="s">
        <v>309</v>
      </c>
      <c r="C435" s="485"/>
      <c r="D435" s="878"/>
      <c r="E435" s="1090" t="s">
        <v>337</v>
      </c>
      <c r="F435" s="879" t="s">
        <v>316</v>
      </c>
      <c r="G435" s="485"/>
      <c r="H435" s="485"/>
      <c r="I435" s="485"/>
      <c r="J435" s="485"/>
      <c r="K435" s="485"/>
      <c r="L435" s="485"/>
      <c r="M435" s="485"/>
      <c r="N435" s="485"/>
      <c r="O435" s="485"/>
      <c r="P435" s="878"/>
      <c r="Q435" s="879" t="s">
        <v>308</v>
      </c>
      <c r="R435" s="485"/>
      <c r="S435" s="485"/>
      <c r="T435" s="485"/>
      <c r="U435" s="878"/>
      <c r="V435" s="879" t="s">
        <v>307</v>
      </c>
      <c r="W435" s="1088"/>
    </row>
    <row r="436" spans="1:23" s="483" customFormat="1" ht="52.5" customHeight="1" x14ac:dyDescent="0.25">
      <c r="A436" s="1086"/>
      <c r="B436" s="484" t="s">
        <v>327</v>
      </c>
      <c r="C436" s="484" t="s">
        <v>336</v>
      </c>
      <c r="D436" s="484" t="s">
        <v>304</v>
      </c>
      <c r="E436" s="1091"/>
      <c r="F436" s="881" t="s">
        <v>706</v>
      </c>
      <c r="G436" s="484" t="s">
        <v>305</v>
      </c>
      <c r="H436" s="484" t="s">
        <v>1169</v>
      </c>
      <c r="I436" s="484" t="s">
        <v>327</v>
      </c>
      <c r="J436" s="484" t="s">
        <v>391</v>
      </c>
      <c r="K436" s="484" t="s">
        <v>335</v>
      </c>
      <c r="L436" s="484" t="s">
        <v>304</v>
      </c>
      <c r="M436" s="484" t="s">
        <v>303</v>
      </c>
      <c r="N436" s="484" t="s">
        <v>368</v>
      </c>
      <c r="O436" s="484" t="s">
        <v>301</v>
      </c>
      <c r="P436" s="484" t="s">
        <v>340</v>
      </c>
      <c r="Q436" s="881" t="s">
        <v>111</v>
      </c>
      <c r="R436" s="484" t="s">
        <v>166</v>
      </c>
      <c r="S436" s="484" t="s">
        <v>334</v>
      </c>
      <c r="T436" s="484" t="s">
        <v>294</v>
      </c>
      <c r="U436" s="484" t="s">
        <v>390</v>
      </c>
      <c r="V436" s="880" t="s">
        <v>113</v>
      </c>
      <c r="W436" s="1089"/>
    </row>
    <row r="437" spans="1:23" s="472" customFormat="1" ht="9.75" customHeight="1" x14ac:dyDescent="0.2">
      <c r="A437" s="858" t="s">
        <v>1257</v>
      </c>
      <c r="B437" s="482">
        <v>1001</v>
      </c>
      <c r="C437" s="481">
        <v>2997</v>
      </c>
      <c r="D437" s="481" t="s">
        <v>513</v>
      </c>
      <c r="E437" s="481">
        <v>1018</v>
      </c>
      <c r="F437" s="481">
        <v>911</v>
      </c>
      <c r="G437" s="481">
        <v>55</v>
      </c>
      <c r="H437" s="481">
        <v>211</v>
      </c>
      <c r="I437" s="481">
        <v>51</v>
      </c>
      <c r="J437" s="481">
        <v>67</v>
      </c>
      <c r="K437" s="481">
        <v>256</v>
      </c>
      <c r="L437" s="481">
        <v>58</v>
      </c>
      <c r="M437" s="481">
        <v>16</v>
      </c>
      <c r="N437" s="481">
        <v>5</v>
      </c>
      <c r="O437" s="481">
        <v>111</v>
      </c>
      <c r="P437" s="481">
        <v>81</v>
      </c>
      <c r="Q437" s="481">
        <v>23</v>
      </c>
      <c r="R437" s="481">
        <v>9</v>
      </c>
      <c r="S437" s="481">
        <v>8</v>
      </c>
      <c r="T437" s="481">
        <v>6</v>
      </c>
      <c r="U437" s="481" t="s">
        <v>513</v>
      </c>
      <c r="V437" s="481">
        <v>24</v>
      </c>
      <c r="W437" s="479" t="s">
        <v>208</v>
      </c>
    </row>
    <row r="438" spans="1:23" s="472" customFormat="1" ht="9.75" customHeight="1" x14ac:dyDescent="0.2">
      <c r="A438" s="859" t="s">
        <v>1197</v>
      </c>
      <c r="B438" s="472">
        <v>2954</v>
      </c>
      <c r="C438" s="472" t="s">
        <v>513</v>
      </c>
      <c r="D438" s="472" t="s">
        <v>513</v>
      </c>
      <c r="E438" s="472">
        <v>1098</v>
      </c>
      <c r="F438" s="472">
        <v>996</v>
      </c>
      <c r="G438" s="472">
        <v>67</v>
      </c>
      <c r="H438" s="472">
        <v>293</v>
      </c>
      <c r="I438" s="472">
        <v>78</v>
      </c>
      <c r="J438" s="472">
        <v>80</v>
      </c>
      <c r="K438" s="472">
        <v>208</v>
      </c>
      <c r="L438" s="472">
        <v>35</v>
      </c>
      <c r="M438" s="472">
        <v>25</v>
      </c>
      <c r="N438" s="472">
        <v>2</v>
      </c>
      <c r="O438" s="472">
        <v>103</v>
      </c>
      <c r="P438" s="472">
        <v>105</v>
      </c>
      <c r="Q438" s="472">
        <v>24</v>
      </c>
      <c r="R438" s="472">
        <v>11</v>
      </c>
      <c r="S438" s="472">
        <v>6</v>
      </c>
      <c r="T438" s="472">
        <v>7</v>
      </c>
      <c r="U438" s="472" t="s">
        <v>513</v>
      </c>
      <c r="V438" s="472">
        <v>31</v>
      </c>
      <c r="W438" s="477" t="s">
        <v>492</v>
      </c>
    </row>
    <row r="439" spans="1:23" s="472" customFormat="1" ht="9.75" customHeight="1" x14ac:dyDescent="0.2">
      <c r="A439" s="859" t="s">
        <v>1279</v>
      </c>
      <c r="B439" s="472">
        <v>3000</v>
      </c>
      <c r="C439" s="472">
        <v>2890</v>
      </c>
      <c r="D439" s="472">
        <v>32948</v>
      </c>
      <c r="E439" s="472">
        <v>841</v>
      </c>
      <c r="F439" s="472">
        <v>758</v>
      </c>
      <c r="G439" s="472">
        <v>52</v>
      </c>
      <c r="H439" s="472">
        <v>232</v>
      </c>
      <c r="I439" s="472">
        <v>37</v>
      </c>
      <c r="J439" s="472">
        <v>12</v>
      </c>
      <c r="K439" s="472">
        <v>158</v>
      </c>
      <c r="L439" s="472">
        <v>41</v>
      </c>
      <c r="M439" s="472">
        <v>3</v>
      </c>
      <c r="N439" s="472" t="s">
        <v>513</v>
      </c>
      <c r="O439" s="472">
        <v>132</v>
      </c>
      <c r="P439" s="472">
        <v>91</v>
      </c>
      <c r="Q439" s="472">
        <v>50</v>
      </c>
      <c r="R439" s="472">
        <v>25</v>
      </c>
      <c r="S439" s="472">
        <v>18</v>
      </c>
      <c r="T439" s="472">
        <v>7</v>
      </c>
      <c r="U439" s="472" t="s">
        <v>513</v>
      </c>
      <c r="V439" s="472">
        <v>17</v>
      </c>
      <c r="W439" s="477" t="s">
        <v>518</v>
      </c>
    </row>
    <row r="440" spans="1:23" s="472" customFormat="1" ht="9.75" customHeight="1" x14ac:dyDescent="0.2">
      <c r="A440" s="859" t="s">
        <v>582</v>
      </c>
      <c r="B440" s="472" t="s">
        <v>513</v>
      </c>
      <c r="C440" s="472" t="s">
        <v>513</v>
      </c>
      <c r="D440" s="472">
        <v>6003</v>
      </c>
      <c r="E440" s="472">
        <v>923</v>
      </c>
      <c r="F440" s="472">
        <v>873</v>
      </c>
      <c r="G440" s="472">
        <v>40</v>
      </c>
      <c r="H440" s="472">
        <v>329</v>
      </c>
      <c r="I440" s="472">
        <v>10</v>
      </c>
      <c r="J440" s="472">
        <v>26</v>
      </c>
      <c r="K440" s="472">
        <v>107</v>
      </c>
      <c r="L440" s="472">
        <v>36</v>
      </c>
      <c r="M440" s="472">
        <v>3</v>
      </c>
      <c r="N440" s="472" t="s">
        <v>513</v>
      </c>
      <c r="O440" s="472">
        <v>214</v>
      </c>
      <c r="P440" s="472">
        <v>108</v>
      </c>
      <c r="Q440" s="472">
        <v>35</v>
      </c>
      <c r="R440" s="472">
        <v>34</v>
      </c>
      <c r="S440" s="472" t="s">
        <v>513</v>
      </c>
      <c r="T440" s="472" t="s">
        <v>513</v>
      </c>
      <c r="U440" s="472">
        <v>1</v>
      </c>
      <c r="V440" s="472">
        <v>15</v>
      </c>
      <c r="W440" s="477" t="s">
        <v>583</v>
      </c>
    </row>
    <row r="441" spans="1:23" s="472" customFormat="1" ht="9.75" customHeight="1" x14ac:dyDescent="0.2">
      <c r="A441" s="859" t="s">
        <v>1293</v>
      </c>
      <c r="B441" s="472" t="s">
        <v>513</v>
      </c>
      <c r="C441" s="472" t="s">
        <v>513</v>
      </c>
      <c r="D441" s="472" t="s">
        <v>513</v>
      </c>
      <c r="E441" s="472">
        <v>633</v>
      </c>
      <c r="F441" s="472">
        <v>588</v>
      </c>
      <c r="G441" s="472">
        <v>27</v>
      </c>
      <c r="H441" s="472">
        <v>307</v>
      </c>
      <c r="I441" s="472">
        <v>5</v>
      </c>
      <c r="J441" s="472">
        <v>18</v>
      </c>
      <c r="K441" s="472">
        <v>43</v>
      </c>
      <c r="L441" s="472">
        <v>6</v>
      </c>
      <c r="M441" s="472" t="s">
        <v>513</v>
      </c>
      <c r="N441" s="472">
        <v>4</v>
      </c>
      <c r="O441" s="472">
        <v>148</v>
      </c>
      <c r="P441" s="472">
        <v>30</v>
      </c>
      <c r="Q441" s="472">
        <v>34</v>
      </c>
      <c r="R441" s="472">
        <v>32</v>
      </c>
      <c r="S441" s="472" t="s">
        <v>513</v>
      </c>
      <c r="T441" s="472">
        <v>2</v>
      </c>
      <c r="U441" s="472" t="s">
        <v>513</v>
      </c>
      <c r="V441" s="472">
        <v>11</v>
      </c>
      <c r="W441" s="477" t="s">
        <v>814</v>
      </c>
    </row>
    <row r="442" spans="1:23" s="472" customFormat="1" ht="6.75" customHeight="1" x14ac:dyDescent="0.2">
      <c r="A442" s="859"/>
      <c r="W442" s="477"/>
    </row>
    <row r="443" spans="1:23" s="472" customFormat="1" ht="9.75" customHeight="1" x14ac:dyDescent="0.2">
      <c r="A443" s="859" t="s">
        <v>1294</v>
      </c>
      <c r="B443" s="472" t="s">
        <v>513</v>
      </c>
      <c r="C443" s="472" t="s">
        <v>513</v>
      </c>
      <c r="D443" s="472" t="s">
        <v>513</v>
      </c>
      <c r="E443" s="472">
        <v>863</v>
      </c>
      <c r="F443" s="472">
        <v>813</v>
      </c>
      <c r="G443" s="472">
        <v>43</v>
      </c>
      <c r="H443" s="472">
        <v>314</v>
      </c>
      <c r="I443" s="472">
        <v>10</v>
      </c>
      <c r="J443" s="472">
        <v>31</v>
      </c>
      <c r="K443" s="472">
        <v>90</v>
      </c>
      <c r="L443" s="472">
        <v>21</v>
      </c>
      <c r="M443" s="472">
        <v>2</v>
      </c>
      <c r="N443" s="472">
        <v>4</v>
      </c>
      <c r="O443" s="472">
        <v>201</v>
      </c>
      <c r="P443" s="472">
        <v>97</v>
      </c>
      <c r="Q443" s="472">
        <v>38</v>
      </c>
      <c r="R443" s="472">
        <v>37</v>
      </c>
      <c r="S443" s="472" t="s">
        <v>513</v>
      </c>
      <c r="T443" s="472" t="s">
        <v>513</v>
      </c>
      <c r="U443" s="472">
        <v>1</v>
      </c>
      <c r="V443" s="472">
        <v>12</v>
      </c>
      <c r="W443" s="477" t="s">
        <v>584</v>
      </c>
    </row>
    <row r="444" spans="1:23" s="472" customFormat="1" ht="9.75" customHeight="1" x14ac:dyDescent="0.2">
      <c r="A444" s="859" t="s">
        <v>1259</v>
      </c>
      <c r="B444" s="472" t="s">
        <v>513</v>
      </c>
      <c r="C444" s="472" t="s">
        <v>513</v>
      </c>
      <c r="D444" s="472" t="s">
        <v>513</v>
      </c>
      <c r="E444" s="472">
        <v>671</v>
      </c>
      <c r="F444" s="472">
        <v>622</v>
      </c>
      <c r="G444" s="472">
        <v>34</v>
      </c>
      <c r="H444" s="472">
        <v>318</v>
      </c>
      <c r="I444" s="472">
        <v>3</v>
      </c>
      <c r="J444" s="472">
        <v>11</v>
      </c>
      <c r="K444" s="472">
        <v>54</v>
      </c>
      <c r="L444" s="472">
        <v>9</v>
      </c>
      <c r="M444" s="472">
        <v>2</v>
      </c>
      <c r="N444" s="472" t="s">
        <v>513</v>
      </c>
      <c r="O444" s="472">
        <v>137</v>
      </c>
      <c r="P444" s="472">
        <v>54</v>
      </c>
      <c r="Q444" s="472">
        <v>34</v>
      </c>
      <c r="R444" s="472">
        <v>27</v>
      </c>
      <c r="S444" s="472">
        <v>4</v>
      </c>
      <c r="T444" s="472">
        <v>3</v>
      </c>
      <c r="U444" s="472" t="s">
        <v>513</v>
      </c>
      <c r="V444" s="472">
        <v>15</v>
      </c>
      <c r="W444" s="477" t="s">
        <v>816</v>
      </c>
    </row>
    <row r="445" spans="1:23" s="472" customFormat="1" ht="6.75" customHeight="1" x14ac:dyDescent="0.2">
      <c r="A445" s="859"/>
      <c r="W445" s="477"/>
    </row>
    <row r="446" spans="1:23" s="472" customFormat="1" ht="9.75" customHeight="1" x14ac:dyDescent="0.2">
      <c r="A446" s="859" t="s">
        <v>817</v>
      </c>
      <c r="B446" s="472" t="s">
        <v>513</v>
      </c>
      <c r="C446" s="472" t="s">
        <v>513</v>
      </c>
      <c r="D446" s="472" t="s">
        <v>513</v>
      </c>
      <c r="E446" s="472">
        <v>162</v>
      </c>
      <c r="F446" s="472">
        <v>149</v>
      </c>
      <c r="G446" s="472">
        <v>10</v>
      </c>
      <c r="H446" s="472">
        <v>62</v>
      </c>
      <c r="I446" s="472">
        <v>2</v>
      </c>
      <c r="J446" s="472">
        <v>12</v>
      </c>
      <c r="K446" s="472">
        <v>12</v>
      </c>
      <c r="L446" s="472" t="s">
        <v>513</v>
      </c>
      <c r="M446" s="472" t="s">
        <v>513</v>
      </c>
      <c r="N446" s="472">
        <v>4</v>
      </c>
      <c r="O446" s="472">
        <v>40</v>
      </c>
      <c r="P446" s="472">
        <v>7</v>
      </c>
      <c r="Q446" s="472">
        <v>11</v>
      </c>
      <c r="R446" s="472">
        <v>11</v>
      </c>
      <c r="S446" s="472" t="s">
        <v>513</v>
      </c>
      <c r="T446" s="472" t="s">
        <v>513</v>
      </c>
      <c r="U446" s="472" t="s">
        <v>513</v>
      </c>
      <c r="V446" s="472">
        <v>2</v>
      </c>
      <c r="W446" s="477" t="s">
        <v>587</v>
      </c>
    </row>
    <row r="447" spans="1:23" s="472" customFormat="1" ht="9.75" customHeight="1" x14ac:dyDescent="0.2">
      <c r="A447" s="859" t="s">
        <v>1295</v>
      </c>
      <c r="B447" s="472" t="s">
        <v>513</v>
      </c>
      <c r="C447" s="472" t="s">
        <v>513</v>
      </c>
      <c r="D447" s="472" t="s">
        <v>513</v>
      </c>
      <c r="E447" s="472">
        <v>168</v>
      </c>
      <c r="F447" s="472">
        <v>155</v>
      </c>
      <c r="G447" s="472">
        <v>3</v>
      </c>
      <c r="H447" s="472">
        <v>82</v>
      </c>
      <c r="I447" s="472">
        <v>1</v>
      </c>
      <c r="J447" s="472" t="s">
        <v>513</v>
      </c>
      <c r="K447" s="472">
        <v>15</v>
      </c>
      <c r="L447" s="472">
        <v>3</v>
      </c>
      <c r="M447" s="472" t="s">
        <v>513</v>
      </c>
      <c r="N447" s="472" t="s">
        <v>513</v>
      </c>
      <c r="O447" s="472">
        <v>51</v>
      </c>
      <c r="P447" s="472" t="s">
        <v>513</v>
      </c>
      <c r="Q447" s="472">
        <v>9</v>
      </c>
      <c r="R447" s="472">
        <v>9</v>
      </c>
      <c r="S447" s="472" t="s">
        <v>513</v>
      </c>
      <c r="T447" s="472" t="s">
        <v>513</v>
      </c>
      <c r="U447" s="472" t="s">
        <v>513</v>
      </c>
      <c r="V447" s="472">
        <v>4</v>
      </c>
      <c r="W447" s="477" t="s">
        <v>94</v>
      </c>
    </row>
    <row r="448" spans="1:23" s="472" customFormat="1" ht="9.75" customHeight="1" x14ac:dyDescent="0.2">
      <c r="A448" s="859" t="s">
        <v>818</v>
      </c>
      <c r="B448" s="472" t="s">
        <v>513</v>
      </c>
      <c r="C448" s="472" t="s">
        <v>513</v>
      </c>
      <c r="D448" s="472" t="s">
        <v>513</v>
      </c>
      <c r="E448" s="472">
        <v>122</v>
      </c>
      <c r="F448" s="472">
        <v>115</v>
      </c>
      <c r="G448" s="472">
        <v>3</v>
      </c>
      <c r="H448" s="472">
        <v>59</v>
      </c>
      <c r="I448" s="472">
        <v>2</v>
      </c>
      <c r="J448" s="472">
        <v>5</v>
      </c>
      <c r="K448" s="472">
        <v>10</v>
      </c>
      <c r="L448" s="472" t="s">
        <v>513</v>
      </c>
      <c r="M448" s="472" t="s">
        <v>513</v>
      </c>
      <c r="N448" s="472" t="s">
        <v>513</v>
      </c>
      <c r="O448" s="472">
        <v>34</v>
      </c>
      <c r="P448" s="472">
        <v>2</v>
      </c>
      <c r="Q448" s="472">
        <v>7</v>
      </c>
      <c r="R448" s="472">
        <v>7</v>
      </c>
      <c r="S448" s="472" t="s">
        <v>513</v>
      </c>
      <c r="T448" s="472" t="s">
        <v>513</v>
      </c>
      <c r="U448" s="472" t="s">
        <v>513</v>
      </c>
      <c r="V448" s="472" t="s">
        <v>513</v>
      </c>
      <c r="W448" s="477" t="s">
        <v>95</v>
      </c>
    </row>
    <row r="449" spans="1:23" s="472" customFormat="1" ht="9.75" customHeight="1" x14ac:dyDescent="0.2">
      <c r="A449" s="859" t="s">
        <v>1296</v>
      </c>
      <c r="B449" s="472" t="s">
        <v>513</v>
      </c>
      <c r="C449" s="472" t="s">
        <v>513</v>
      </c>
      <c r="D449" s="472" t="s">
        <v>513</v>
      </c>
      <c r="E449" s="472">
        <v>181</v>
      </c>
      <c r="F449" s="472">
        <v>169</v>
      </c>
      <c r="G449" s="472">
        <v>11</v>
      </c>
      <c r="H449" s="472">
        <v>104</v>
      </c>
      <c r="I449" s="472" t="s">
        <v>513</v>
      </c>
      <c r="J449" s="472">
        <v>1</v>
      </c>
      <c r="K449" s="472">
        <v>6</v>
      </c>
      <c r="L449" s="472">
        <v>3</v>
      </c>
      <c r="M449" s="472" t="s">
        <v>513</v>
      </c>
      <c r="N449" s="472" t="s">
        <v>513</v>
      </c>
      <c r="O449" s="472">
        <v>23</v>
      </c>
      <c r="P449" s="472">
        <v>21</v>
      </c>
      <c r="Q449" s="472">
        <v>7</v>
      </c>
      <c r="R449" s="472">
        <v>5</v>
      </c>
      <c r="S449" s="472" t="s">
        <v>513</v>
      </c>
      <c r="T449" s="472">
        <v>2</v>
      </c>
      <c r="U449" s="472" t="s">
        <v>513</v>
      </c>
      <c r="V449" s="472">
        <v>5</v>
      </c>
      <c r="W449" s="477" t="s">
        <v>96</v>
      </c>
    </row>
    <row r="450" spans="1:23" s="472" customFormat="1" ht="9.75" customHeight="1" x14ac:dyDescent="0.2">
      <c r="A450" s="859" t="s">
        <v>1297</v>
      </c>
      <c r="B450" s="472" t="s">
        <v>513</v>
      </c>
      <c r="C450" s="472" t="s">
        <v>513</v>
      </c>
      <c r="D450" s="472" t="s">
        <v>513</v>
      </c>
      <c r="E450" s="472">
        <v>200</v>
      </c>
      <c r="F450" s="472">
        <v>183</v>
      </c>
      <c r="G450" s="472">
        <v>17</v>
      </c>
      <c r="H450" s="472">
        <v>73</v>
      </c>
      <c r="I450" s="472" t="s">
        <v>513</v>
      </c>
      <c r="J450" s="472">
        <v>5</v>
      </c>
      <c r="K450" s="472">
        <v>23</v>
      </c>
      <c r="L450" s="472">
        <v>3</v>
      </c>
      <c r="M450" s="472">
        <v>2</v>
      </c>
      <c r="N450" s="472" t="s">
        <v>513</v>
      </c>
      <c r="O450" s="472">
        <v>29</v>
      </c>
      <c r="P450" s="472">
        <v>31</v>
      </c>
      <c r="Q450" s="472">
        <v>11</v>
      </c>
      <c r="R450" s="472">
        <v>6</v>
      </c>
      <c r="S450" s="472">
        <v>4</v>
      </c>
      <c r="T450" s="472">
        <v>1</v>
      </c>
      <c r="U450" s="472" t="s">
        <v>513</v>
      </c>
      <c r="V450" s="472">
        <v>6</v>
      </c>
      <c r="W450" s="477" t="s">
        <v>820</v>
      </c>
    </row>
    <row r="451" spans="1:23" s="472" customFormat="1" ht="6.75" customHeight="1" x14ac:dyDescent="0.2">
      <c r="A451" s="859"/>
      <c r="W451" s="477"/>
    </row>
    <row r="452" spans="1:23" s="472" customFormat="1" ht="9.75" customHeight="1" x14ac:dyDescent="0.2">
      <c r="A452" s="859" t="s">
        <v>597</v>
      </c>
      <c r="B452" s="472" t="s">
        <v>513</v>
      </c>
      <c r="C452" s="472" t="s">
        <v>513</v>
      </c>
      <c r="D452" s="472" t="s">
        <v>513</v>
      </c>
      <c r="E452" s="472">
        <v>54</v>
      </c>
      <c r="F452" s="472">
        <v>49</v>
      </c>
      <c r="G452" s="472">
        <v>2</v>
      </c>
      <c r="H452" s="472">
        <v>20</v>
      </c>
      <c r="I452" s="472">
        <v>1</v>
      </c>
      <c r="J452" s="472" t="s">
        <v>513</v>
      </c>
      <c r="K452" s="472">
        <v>2</v>
      </c>
      <c r="L452" s="472" t="s">
        <v>513</v>
      </c>
      <c r="M452" s="472" t="s">
        <v>513</v>
      </c>
      <c r="N452" s="472" t="s">
        <v>513</v>
      </c>
      <c r="O452" s="472">
        <v>18</v>
      </c>
      <c r="P452" s="472">
        <v>6</v>
      </c>
      <c r="Q452" s="472">
        <v>4</v>
      </c>
      <c r="R452" s="472">
        <v>4</v>
      </c>
      <c r="S452" s="472" t="s">
        <v>513</v>
      </c>
      <c r="T452" s="472" t="s">
        <v>513</v>
      </c>
      <c r="U452" s="472" t="s">
        <v>513</v>
      </c>
      <c r="V452" s="472">
        <v>1</v>
      </c>
      <c r="W452" s="477" t="s">
        <v>598</v>
      </c>
    </row>
    <row r="453" spans="1:23" s="472" customFormat="1" ht="9.75" customHeight="1" x14ac:dyDescent="0.2">
      <c r="A453" s="859" t="s">
        <v>1263</v>
      </c>
      <c r="B453" s="472" t="s">
        <v>513</v>
      </c>
      <c r="C453" s="472" t="s">
        <v>513</v>
      </c>
      <c r="D453" s="472" t="s">
        <v>513</v>
      </c>
      <c r="E453" s="472">
        <v>55</v>
      </c>
      <c r="F453" s="472">
        <v>52</v>
      </c>
      <c r="G453" s="472">
        <v>4</v>
      </c>
      <c r="H453" s="472">
        <v>25</v>
      </c>
      <c r="I453" s="472">
        <v>1</v>
      </c>
      <c r="J453" s="472">
        <v>8</v>
      </c>
      <c r="K453" s="472">
        <v>1</v>
      </c>
      <c r="L453" s="472" t="s">
        <v>513</v>
      </c>
      <c r="M453" s="472" t="s">
        <v>513</v>
      </c>
      <c r="N453" s="472">
        <v>4</v>
      </c>
      <c r="O453" s="472">
        <v>8</v>
      </c>
      <c r="P453" s="472">
        <v>1</v>
      </c>
      <c r="Q453" s="472">
        <v>2</v>
      </c>
      <c r="R453" s="472">
        <v>2</v>
      </c>
      <c r="S453" s="472" t="s">
        <v>513</v>
      </c>
      <c r="T453" s="472" t="s">
        <v>513</v>
      </c>
      <c r="U453" s="472" t="s">
        <v>513</v>
      </c>
      <c r="V453" s="472">
        <v>1</v>
      </c>
      <c r="W453" s="477" t="s">
        <v>82</v>
      </c>
    </row>
    <row r="454" spans="1:23" s="472" customFormat="1" ht="9.75" customHeight="1" x14ac:dyDescent="0.2">
      <c r="A454" s="859" t="s">
        <v>1214</v>
      </c>
      <c r="B454" s="472" t="s">
        <v>513</v>
      </c>
      <c r="C454" s="472" t="s">
        <v>513</v>
      </c>
      <c r="D454" s="472" t="s">
        <v>513</v>
      </c>
      <c r="E454" s="472">
        <v>53</v>
      </c>
      <c r="F454" s="472">
        <v>48</v>
      </c>
      <c r="G454" s="472">
        <v>4</v>
      </c>
      <c r="H454" s="472">
        <v>17</v>
      </c>
      <c r="I454" s="472" t="s">
        <v>513</v>
      </c>
      <c r="J454" s="472">
        <v>4</v>
      </c>
      <c r="K454" s="472">
        <v>9</v>
      </c>
      <c r="L454" s="472" t="s">
        <v>513</v>
      </c>
      <c r="M454" s="472" t="s">
        <v>513</v>
      </c>
      <c r="N454" s="472" t="s">
        <v>513</v>
      </c>
      <c r="O454" s="472">
        <v>14</v>
      </c>
      <c r="P454" s="472" t="s">
        <v>513</v>
      </c>
      <c r="Q454" s="472">
        <v>5</v>
      </c>
      <c r="R454" s="472">
        <v>5</v>
      </c>
      <c r="S454" s="472" t="s">
        <v>513</v>
      </c>
      <c r="T454" s="472" t="s">
        <v>513</v>
      </c>
      <c r="U454" s="472" t="s">
        <v>513</v>
      </c>
      <c r="V454" s="472" t="s">
        <v>513</v>
      </c>
      <c r="W454" s="477" t="s">
        <v>83</v>
      </c>
    </row>
    <row r="455" spans="1:23" s="472" customFormat="1" ht="9.75" customHeight="1" x14ac:dyDescent="0.2">
      <c r="A455" s="859" t="s">
        <v>1298</v>
      </c>
      <c r="B455" s="472" t="s">
        <v>513</v>
      </c>
      <c r="C455" s="472" t="s">
        <v>513</v>
      </c>
      <c r="D455" s="472" t="s">
        <v>513</v>
      </c>
      <c r="E455" s="472">
        <v>61</v>
      </c>
      <c r="F455" s="472">
        <v>56</v>
      </c>
      <c r="G455" s="472">
        <v>3</v>
      </c>
      <c r="H455" s="472">
        <v>20</v>
      </c>
      <c r="I455" s="472">
        <v>1</v>
      </c>
      <c r="J455" s="472" t="s">
        <v>513</v>
      </c>
      <c r="K455" s="472">
        <v>9</v>
      </c>
      <c r="L455" s="472">
        <v>3</v>
      </c>
      <c r="M455" s="472" t="s">
        <v>513</v>
      </c>
      <c r="N455" s="472" t="s">
        <v>513</v>
      </c>
      <c r="O455" s="472">
        <v>20</v>
      </c>
      <c r="P455" s="472" t="s">
        <v>513</v>
      </c>
      <c r="Q455" s="472">
        <v>3</v>
      </c>
      <c r="R455" s="472">
        <v>3</v>
      </c>
      <c r="S455" s="472" t="s">
        <v>513</v>
      </c>
      <c r="T455" s="472" t="s">
        <v>513</v>
      </c>
      <c r="U455" s="472" t="s">
        <v>513</v>
      </c>
      <c r="V455" s="472">
        <v>2</v>
      </c>
      <c r="W455" s="477" t="s">
        <v>84</v>
      </c>
    </row>
    <row r="456" spans="1:23" s="472" customFormat="1" ht="9.75" customHeight="1" x14ac:dyDescent="0.2">
      <c r="A456" s="859" t="s">
        <v>1282</v>
      </c>
      <c r="B456" s="472" t="s">
        <v>513</v>
      </c>
      <c r="C456" s="472" t="s">
        <v>513</v>
      </c>
      <c r="D456" s="472" t="s">
        <v>513</v>
      </c>
      <c r="E456" s="472">
        <v>68</v>
      </c>
      <c r="F456" s="472">
        <v>64</v>
      </c>
      <c r="G456" s="472" t="s">
        <v>513</v>
      </c>
      <c r="H456" s="472">
        <v>46</v>
      </c>
      <c r="I456" s="472" t="s">
        <v>513</v>
      </c>
      <c r="J456" s="472" t="s">
        <v>513</v>
      </c>
      <c r="K456" s="472">
        <v>5</v>
      </c>
      <c r="L456" s="472" t="s">
        <v>513</v>
      </c>
      <c r="M456" s="472" t="s">
        <v>513</v>
      </c>
      <c r="N456" s="472" t="s">
        <v>513</v>
      </c>
      <c r="O456" s="472">
        <v>13</v>
      </c>
      <c r="P456" s="472" t="s">
        <v>513</v>
      </c>
      <c r="Q456" s="472">
        <v>4</v>
      </c>
      <c r="R456" s="472">
        <v>4</v>
      </c>
      <c r="S456" s="472" t="s">
        <v>513</v>
      </c>
      <c r="T456" s="472" t="s">
        <v>513</v>
      </c>
      <c r="U456" s="472" t="s">
        <v>513</v>
      </c>
      <c r="V456" s="472" t="s">
        <v>513</v>
      </c>
      <c r="W456" s="477" t="s">
        <v>97</v>
      </c>
    </row>
    <row r="457" spans="1:23" s="472" customFormat="1" ht="9.75" customHeight="1" x14ac:dyDescent="0.2">
      <c r="A457" s="859" t="s">
        <v>1228</v>
      </c>
      <c r="B457" s="472" t="s">
        <v>513</v>
      </c>
      <c r="C457" s="472" t="s">
        <v>513</v>
      </c>
      <c r="D457" s="472" t="s">
        <v>513</v>
      </c>
      <c r="E457" s="472">
        <v>39</v>
      </c>
      <c r="F457" s="472">
        <v>35</v>
      </c>
      <c r="G457" s="472" t="s">
        <v>513</v>
      </c>
      <c r="H457" s="472">
        <v>16</v>
      </c>
      <c r="I457" s="472" t="s">
        <v>513</v>
      </c>
      <c r="J457" s="472" t="s">
        <v>513</v>
      </c>
      <c r="K457" s="472">
        <v>1</v>
      </c>
      <c r="L457" s="472" t="s">
        <v>513</v>
      </c>
      <c r="M457" s="472" t="s">
        <v>513</v>
      </c>
      <c r="N457" s="472" t="s">
        <v>513</v>
      </c>
      <c r="O457" s="472">
        <v>18</v>
      </c>
      <c r="P457" s="472" t="s">
        <v>513</v>
      </c>
      <c r="Q457" s="472">
        <v>2</v>
      </c>
      <c r="R457" s="472">
        <v>2</v>
      </c>
      <c r="S457" s="472" t="s">
        <v>513</v>
      </c>
      <c r="T457" s="472" t="s">
        <v>513</v>
      </c>
      <c r="U457" s="472" t="s">
        <v>513</v>
      </c>
      <c r="V457" s="472">
        <v>2</v>
      </c>
      <c r="W457" s="477" t="s">
        <v>98</v>
      </c>
    </row>
    <row r="458" spans="1:23" s="472" customFormat="1" ht="9.75" customHeight="1" x14ac:dyDescent="0.2">
      <c r="A458" s="859" t="s">
        <v>1229</v>
      </c>
      <c r="B458" s="472" t="s">
        <v>513</v>
      </c>
      <c r="C458" s="472" t="s">
        <v>513</v>
      </c>
      <c r="D458" s="472" t="s">
        <v>513</v>
      </c>
      <c r="E458" s="472">
        <v>68</v>
      </c>
      <c r="F458" s="472">
        <v>66</v>
      </c>
      <c r="G458" s="472">
        <v>3</v>
      </c>
      <c r="H458" s="472">
        <v>36</v>
      </c>
      <c r="I458" s="472" t="s">
        <v>513</v>
      </c>
      <c r="J458" s="472">
        <v>1</v>
      </c>
      <c r="K458" s="472">
        <v>2</v>
      </c>
      <c r="L458" s="472" t="s">
        <v>513</v>
      </c>
      <c r="M458" s="472" t="s">
        <v>513</v>
      </c>
      <c r="N458" s="472" t="s">
        <v>513</v>
      </c>
      <c r="O458" s="472">
        <v>22</v>
      </c>
      <c r="P458" s="472">
        <v>2</v>
      </c>
      <c r="Q458" s="472">
        <v>2</v>
      </c>
      <c r="R458" s="472">
        <v>2</v>
      </c>
      <c r="S458" s="472" t="s">
        <v>513</v>
      </c>
      <c r="T458" s="472" t="s">
        <v>513</v>
      </c>
      <c r="U458" s="472" t="s">
        <v>513</v>
      </c>
      <c r="V458" s="472" t="s">
        <v>513</v>
      </c>
      <c r="W458" s="477" t="s">
        <v>99</v>
      </c>
    </row>
    <row r="459" spans="1:23" s="472" customFormat="1" ht="9.75" customHeight="1" x14ac:dyDescent="0.2">
      <c r="A459" s="859" t="s">
        <v>592</v>
      </c>
      <c r="B459" s="472" t="s">
        <v>513</v>
      </c>
      <c r="C459" s="472" t="s">
        <v>513</v>
      </c>
      <c r="D459" s="472" t="s">
        <v>513</v>
      </c>
      <c r="E459" s="472">
        <v>24</v>
      </c>
      <c r="F459" s="472">
        <v>21</v>
      </c>
      <c r="G459" s="472" t="s">
        <v>513</v>
      </c>
      <c r="H459" s="472">
        <v>6</v>
      </c>
      <c r="I459" s="472">
        <v>1</v>
      </c>
      <c r="J459" s="472">
        <v>4</v>
      </c>
      <c r="K459" s="472">
        <v>3</v>
      </c>
      <c r="L459" s="472" t="s">
        <v>513</v>
      </c>
      <c r="M459" s="472" t="s">
        <v>513</v>
      </c>
      <c r="N459" s="472" t="s">
        <v>513</v>
      </c>
      <c r="O459" s="472">
        <v>7</v>
      </c>
      <c r="P459" s="472" t="s">
        <v>513</v>
      </c>
      <c r="Q459" s="472">
        <v>3</v>
      </c>
      <c r="R459" s="472">
        <v>3</v>
      </c>
      <c r="S459" s="472" t="s">
        <v>513</v>
      </c>
      <c r="T459" s="472" t="s">
        <v>513</v>
      </c>
      <c r="U459" s="472" t="s">
        <v>513</v>
      </c>
      <c r="V459" s="472" t="s">
        <v>513</v>
      </c>
      <c r="W459" s="477" t="s">
        <v>100</v>
      </c>
    </row>
    <row r="460" spans="1:23" s="472" customFormat="1" ht="9.75" customHeight="1" x14ac:dyDescent="0.2">
      <c r="A460" s="859" t="s">
        <v>1245</v>
      </c>
      <c r="B460" s="472" t="s">
        <v>513</v>
      </c>
      <c r="C460" s="472" t="s">
        <v>513</v>
      </c>
      <c r="D460" s="472" t="s">
        <v>513</v>
      </c>
      <c r="E460" s="472">
        <v>30</v>
      </c>
      <c r="F460" s="472">
        <v>28</v>
      </c>
      <c r="G460" s="472" t="s">
        <v>513</v>
      </c>
      <c r="H460" s="472">
        <v>17</v>
      </c>
      <c r="I460" s="472">
        <v>1</v>
      </c>
      <c r="J460" s="472" t="s">
        <v>513</v>
      </c>
      <c r="K460" s="472">
        <v>5</v>
      </c>
      <c r="L460" s="472" t="s">
        <v>513</v>
      </c>
      <c r="M460" s="472" t="s">
        <v>513</v>
      </c>
      <c r="N460" s="472" t="s">
        <v>513</v>
      </c>
      <c r="O460" s="472">
        <v>5</v>
      </c>
      <c r="P460" s="472" t="s">
        <v>513</v>
      </c>
      <c r="Q460" s="472">
        <v>2</v>
      </c>
      <c r="R460" s="472">
        <v>2</v>
      </c>
      <c r="S460" s="472" t="s">
        <v>513</v>
      </c>
      <c r="T460" s="472" t="s">
        <v>513</v>
      </c>
      <c r="U460" s="472" t="s">
        <v>513</v>
      </c>
      <c r="V460" s="472" t="s">
        <v>513</v>
      </c>
      <c r="W460" s="477" t="s">
        <v>101</v>
      </c>
    </row>
    <row r="461" spans="1:23" s="472" customFormat="1" ht="9.75" customHeight="1" x14ac:dyDescent="0.2">
      <c r="A461" s="859" t="s">
        <v>1210</v>
      </c>
      <c r="B461" s="472" t="s">
        <v>513</v>
      </c>
      <c r="C461" s="472" t="s">
        <v>513</v>
      </c>
      <c r="D461" s="472" t="s">
        <v>513</v>
      </c>
      <c r="E461" s="472">
        <v>68</v>
      </c>
      <c r="F461" s="472">
        <v>63</v>
      </c>
      <c r="G461" s="472">
        <v>10</v>
      </c>
      <c r="H461" s="472">
        <v>42</v>
      </c>
      <c r="I461" s="472" t="s">
        <v>513</v>
      </c>
      <c r="J461" s="472" t="s">
        <v>513</v>
      </c>
      <c r="K461" s="472">
        <v>1</v>
      </c>
      <c r="L461" s="472" t="s">
        <v>513</v>
      </c>
      <c r="M461" s="472" t="s">
        <v>513</v>
      </c>
      <c r="N461" s="472" t="s">
        <v>513</v>
      </c>
      <c r="O461" s="472">
        <v>7</v>
      </c>
      <c r="P461" s="472">
        <v>3</v>
      </c>
      <c r="Q461" s="472">
        <v>4</v>
      </c>
      <c r="R461" s="472">
        <v>2</v>
      </c>
      <c r="S461" s="472" t="s">
        <v>513</v>
      </c>
      <c r="T461" s="472">
        <v>2</v>
      </c>
      <c r="U461" s="472" t="s">
        <v>513</v>
      </c>
      <c r="V461" s="472">
        <v>1</v>
      </c>
      <c r="W461" s="477" t="s">
        <v>85</v>
      </c>
    </row>
    <row r="462" spans="1:23" s="472" customFormat="1" ht="9.75" customHeight="1" x14ac:dyDescent="0.2">
      <c r="A462" s="859" t="s">
        <v>1268</v>
      </c>
      <c r="B462" s="472" t="s">
        <v>513</v>
      </c>
      <c r="C462" s="472" t="s">
        <v>513</v>
      </c>
      <c r="D462" s="472" t="s">
        <v>513</v>
      </c>
      <c r="E462" s="472">
        <v>59</v>
      </c>
      <c r="F462" s="472">
        <v>56</v>
      </c>
      <c r="G462" s="472" t="s">
        <v>513</v>
      </c>
      <c r="H462" s="472">
        <v>39</v>
      </c>
      <c r="I462" s="472" t="s">
        <v>513</v>
      </c>
      <c r="J462" s="472">
        <v>1</v>
      </c>
      <c r="K462" s="472">
        <v>1</v>
      </c>
      <c r="L462" s="472" t="s">
        <v>513</v>
      </c>
      <c r="M462" s="472" t="s">
        <v>513</v>
      </c>
      <c r="N462" s="472" t="s">
        <v>513</v>
      </c>
      <c r="O462" s="472">
        <v>7</v>
      </c>
      <c r="P462" s="472">
        <v>8</v>
      </c>
      <c r="Q462" s="472">
        <v>1</v>
      </c>
      <c r="R462" s="472">
        <v>1</v>
      </c>
      <c r="S462" s="472" t="s">
        <v>513</v>
      </c>
      <c r="T462" s="472" t="s">
        <v>513</v>
      </c>
      <c r="U462" s="472" t="s">
        <v>513</v>
      </c>
      <c r="V462" s="472">
        <v>2</v>
      </c>
      <c r="W462" s="477" t="s">
        <v>86</v>
      </c>
    </row>
    <row r="463" spans="1:23" s="472" customFormat="1" ht="9.75" customHeight="1" x14ac:dyDescent="0.2">
      <c r="A463" s="859" t="s">
        <v>1212</v>
      </c>
      <c r="B463" s="472" t="s">
        <v>513</v>
      </c>
      <c r="C463" s="472" t="s">
        <v>513</v>
      </c>
      <c r="D463" s="472" t="s">
        <v>513</v>
      </c>
      <c r="E463" s="472">
        <v>54</v>
      </c>
      <c r="F463" s="472">
        <v>50</v>
      </c>
      <c r="G463" s="472">
        <v>1</v>
      </c>
      <c r="H463" s="472">
        <v>23</v>
      </c>
      <c r="I463" s="472" t="s">
        <v>513</v>
      </c>
      <c r="J463" s="472" t="s">
        <v>513</v>
      </c>
      <c r="K463" s="472">
        <v>4</v>
      </c>
      <c r="L463" s="472">
        <v>3</v>
      </c>
      <c r="M463" s="472" t="s">
        <v>513</v>
      </c>
      <c r="N463" s="472" t="s">
        <v>513</v>
      </c>
      <c r="O463" s="472">
        <v>9</v>
      </c>
      <c r="P463" s="472">
        <v>10</v>
      </c>
      <c r="Q463" s="472">
        <v>2</v>
      </c>
      <c r="R463" s="472">
        <v>2</v>
      </c>
      <c r="S463" s="472" t="s">
        <v>513</v>
      </c>
      <c r="T463" s="472" t="s">
        <v>513</v>
      </c>
      <c r="U463" s="472" t="s">
        <v>513</v>
      </c>
      <c r="V463" s="472">
        <v>2</v>
      </c>
      <c r="W463" s="477" t="s">
        <v>87</v>
      </c>
    </row>
    <row r="464" spans="1:23" s="472" customFormat="1" ht="9.75" customHeight="1" x14ac:dyDescent="0.2">
      <c r="A464" s="859" t="s">
        <v>1213</v>
      </c>
      <c r="B464" s="472" t="s">
        <v>513</v>
      </c>
      <c r="C464" s="472" t="s">
        <v>513</v>
      </c>
      <c r="D464" s="472" t="s">
        <v>513</v>
      </c>
      <c r="E464" s="472">
        <v>51</v>
      </c>
      <c r="F464" s="472">
        <v>43</v>
      </c>
      <c r="G464" s="472">
        <v>5</v>
      </c>
      <c r="H464" s="472">
        <v>19</v>
      </c>
      <c r="I464" s="472" t="s">
        <v>513</v>
      </c>
      <c r="J464" s="472">
        <v>4</v>
      </c>
      <c r="K464" s="472">
        <v>5</v>
      </c>
      <c r="L464" s="472" t="s">
        <v>513</v>
      </c>
      <c r="M464" s="472">
        <v>1</v>
      </c>
      <c r="N464" s="472" t="s">
        <v>513</v>
      </c>
      <c r="O464" s="472">
        <v>5</v>
      </c>
      <c r="P464" s="472">
        <v>4</v>
      </c>
      <c r="Q464" s="472">
        <v>7</v>
      </c>
      <c r="R464" s="472">
        <v>2</v>
      </c>
      <c r="S464" s="472">
        <v>4</v>
      </c>
      <c r="T464" s="472">
        <v>1</v>
      </c>
      <c r="U464" s="472" t="s">
        <v>513</v>
      </c>
      <c r="V464" s="472">
        <v>1</v>
      </c>
      <c r="W464" s="477" t="s">
        <v>823</v>
      </c>
    </row>
    <row r="465" spans="1:23" s="472" customFormat="1" ht="9.75" customHeight="1" x14ac:dyDescent="0.2">
      <c r="A465" s="859" t="s">
        <v>1276</v>
      </c>
      <c r="B465" s="472" t="s">
        <v>513</v>
      </c>
      <c r="C465" s="472" t="s">
        <v>513</v>
      </c>
      <c r="D465" s="472" t="s">
        <v>513</v>
      </c>
      <c r="E465" s="472">
        <v>61</v>
      </c>
      <c r="F465" s="472">
        <v>55</v>
      </c>
      <c r="G465" s="472">
        <v>4</v>
      </c>
      <c r="H465" s="472">
        <v>17</v>
      </c>
      <c r="I465" s="472" t="s">
        <v>513</v>
      </c>
      <c r="J465" s="472" t="s">
        <v>513</v>
      </c>
      <c r="K465" s="472">
        <v>10</v>
      </c>
      <c r="L465" s="472">
        <v>3</v>
      </c>
      <c r="M465" s="472">
        <v>1</v>
      </c>
      <c r="N465" s="472" t="s">
        <v>513</v>
      </c>
      <c r="O465" s="472">
        <v>13</v>
      </c>
      <c r="P465" s="472">
        <v>7</v>
      </c>
      <c r="Q465" s="472">
        <v>1</v>
      </c>
      <c r="R465" s="472">
        <v>1</v>
      </c>
      <c r="S465" s="472" t="s">
        <v>513</v>
      </c>
      <c r="T465" s="472" t="s">
        <v>513</v>
      </c>
      <c r="U465" s="472" t="s">
        <v>513</v>
      </c>
      <c r="V465" s="472">
        <v>5</v>
      </c>
      <c r="W465" s="477" t="s">
        <v>82</v>
      </c>
    </row>
    <row r="466" spans="1:23" s="472" customFormat="1" ht="9.75" customHeight="1" x14ac:dyDescent="0.2">
      <c r="A466" s="860" t="s">
        <v>599</v>
      </c>
      <c r="B466" s="476" t="s">
        <v>513</v>
      </c>
      <c r="C466" s="475" t="s">
        <v>513</v>
      </c>
      <c r="D466" s="475" t="s">
        <v>513</v>
      </c>
      <c r="E466" s="475">
        <v>88</v>
      </c>
      <c r="F466" s="475">
        <v>85</v>
      </c>
      <c r="G466" s="475">
        <v>8</v>
      </c>
      <c r="H466" s="475">
        <v>37</v>
      </c>
      <c r="I466" s="475" t="s">
        <v>513</v>
      </c>
      <c r="J466" s="475">
        <v>1</v>
      </c>
      <c r="K466" s="475">
        <v>8</v>
      </c>
      <c r="L466" s="475" t="s">
        <v>513</v>
      </c>
      <c r="M466" s="475" t="s">
        <v>513</v>
      </c>
      <c r="N466" s="475" t="s">
        <v>513</v>
      </c>
      <c r="O466" s="475">
        <v>11</v>
      </c>
      <c r="P466" s="475">
        <v>20</v>
      </c>
      <c r="Q466" s="475">
        <v>3</v>
      </c>
      <c r="R466" s="475">
        <v>3</v>
      </c>
      <c r="S466" s="475" t="s">
        <v>513</v>
      </c>
      <c r="T466" s="475" t="s">
        <v>513</v>
      </c>
      <c r="U466" s="475" t="s">
        <v>513</v>
      </c>
      <c r="V466" s="475" t="s">
        <v>513</v>
      </c>
      <c r="W466" s="473" t="s">
        <v>83</v>
      </c>
    </row>
    <row r="467" spans="1:23" ht="12" customHeight="1" x14ac:dyDescent="0.25"/>
    <row r="468" spans="1:23" ht="12" customHeight="1" x14ac:dyDescent="0.25"/>
    <row r="469" spans="1:23" ht="12" customHeight="1" x14ac:dyDescent="0.25">
      <c r="K469" s="487" t="s">
        <v>102</v>
      </c>
    </row>
    <row r="470" spans="1:23" s="483" customFormat="1" ht="21" customHeight="1" x14ac:dyDescent="0.25">
      <c r="A470" s="1084" t="s">
        <v>205</v>
      </c>
      <c r="B470" s="486" t="s">
        <v>392</v>
      </c>
      <c r="C470" s="485"/>
      <c r="D470" s="485"/>
      <c r="E470" s="485"/>
      <c r="F470" s="485"/>
      <c r="G470" s="485"/>
      <c r="H470" s="485"/>
      <c r="I470" s="485"/>
      <c r="J470" s="878"/>
      <c r="K470" s="879" t="s">
        <v>331</v>
      </c>
      <c r="L470" s="485"/>
      <c r="M470" s="485"/>
      <c r="N470" s="485"/>
      <c r="O470" s="485"/>
      <c r="P470" s="485"/>
      <c r="Q470" s="485"/>
      <c r="R470" s="485"/>
      <c r="S470" s="485"/>
      <c r="T470" s="485"/>
      <c r="U470" s="485"/>
      <c r="V470" s="485"/>
      <c r="W470" s="1087" t="s">
        <v>88</v>
      </c>
    </row>
    <row r="471" spans="1:23" s="483" customFormat="1" ht="21" customHeight="1" x14ac:dyDescent="0.25">
      <c r="A471" s="1085"/>
      <c r="B471" s="486" t="s">
        <v>387</v>
      </c>
      <c r="C471" s="485"/>
      <c r="D471" s="878"/>
      <c r="E471" s="879" t="s">
        <v>306</v>
      </c>
      <c r="F471" s="878"/>
      <c r="G471" s="879" t="s">
        <v>289</v>
      </c>
      <c r="H471" s="878"/>
      <c r="I471" s="879" t="s">
        <v>1235</v>
      </c>
      <c r="J471" s="878"/>
      <c r="K471" s="1090" t="s">
        <v>329</v>
      </c>
      <c r="L471" s="879" t="s">
        <v>316</v>
      </c>
      <c r="M471" s="485"/>
      <c r="N471" s="485"/>
      <c r="O471" s="485"/>
      <c r="P471" s="485"/>
      <c r="Q471" s="485"/>
      <c r="R471" s="485"/>
      <c r="S471" s="485"/>
      <c r="T471" s="485"/>
      <c r="U471" s="485"/>
      <c r="V471" s="485"/>
      <c r="W471" s="1088"/>
    </row>
    <row r="472" spans="1:23" s="483" customFormat="1" ht="52.5" customHeight="1" x14ac:dyDescent="0.25">
      <c r="A472" s="1086"/>
      <c r="B472" s="484" t="s">
        <v>332</v>
      </c>
      <c r="C472" s="484" t="s">
        <v>293</v>
      </c>
      <c r="D472" s="484" t="s">
        <v>359</v>
      </c>
      <c r="E472" s="881" t="s">
        <v>707</v>
      </c>
      <c r="F472" s="484" t="s">
        <v>288</v>
      </c>
      <c r="G472" s="881" t="s">
        <v>58</v>
      </c>
      <c r="H472" s="484" t="s">
        <v>282</v>
      </c>
      <c r="I472" s="881" t="s">
        <v>379</v>
      </c>
      <c r="J472" s="484" t="s">
        <v>378</v>
      </c>
      <c r="K472" s="1091"/>
      <c r="L472" s="881" t="s">
        <v>706</v>
      </c>
      <c r="M472" s="484" t="s">
        <v>305</v>
      </c>
      <c r="N472" s="484" t="s">
        <v>1169</v>
      </c>
      <c r="O472" s="484" t="s">
        <v>327</v>
      </c>
      <c r="P472" s="484" t="s">
        <v>336</v>
      </c>
      <c r="Q472" s="484" t="s">
        <v>391</v>
      </c>
      <c r="R472" s="484" t="s">
        <v>335</v>
      </c>
      <c r="S472" s="484" t="s">
        <v>304</v>
      </c>
      <c r="T472" s="484" t="s">
        <v>303</v>
      </c>
      <c r="U472" s="484" t="s">
        <v>368</v>
      </c>
      <c r="V472" s="488" t="s">
        <v>301</v>
      </c>
      <c r="W472" s="1089"/>
    </row>
    <row r="473" spans="1:23" s="472" customFormat="1" ht="9.75" customHeight="1" x14ac:dyDescent="0.2">
      <c r="A473" s="858" t="s">
        <v>1257</v>
      </c>
      <c r="B473" s="482">
        <v>3</v>
      </c>
      <c r="C473" s="481">
        <v>21</v>
      </c>
      <c r="D473" s="481" t="s">
        <v>513</v>
      </c>
      <c r="E473" s="481" t="s">
        <v>513</v>
      </c>
      <c r="F473" s="481" t="s">
        <v>513</v>
      </c>
      <c r="G473" s="481">
        <v>13</v>
      </c>
      <c r="H473" s="481">
        <v>13</v>
      </c>
      <c r="I473" s="481">
        <v>47</v>
      </c>
      <c r="J473" s="481">
        <v>47</v>
      </c>
      <c r="K473" s="481">
        <v>35805</v>
      </c>
      <c r="L473" s="481">
        <v>12547</v>
      </c>
      <c r="M473" s="481">
        <v>2857</v>
      </c>
      <c r="N473" s="481">
        <v>1209</v>
      </c>
      <c r="O473" s="481">
        <v>3114</v>
      </c>
      <c r="P473" s="481">
        <v>18</v>
      </c>
      <c r="Q473" s="481">
        <v>548</v>
      </c>
      <c r="R473" s="481">
        <v>2642</v>
      </c>
      <c r="S473" s="481">
        <v>117</v>
      </c>
      <c r="T473" s="481">
        <v>3</v>
      </c>
      <c r="U473" s="481">
        <v>172</v>
      </c>
      <c r="V473" s="481">
        <v>339</v>
      </c>
      <c r="W473" s="479" t="s">
        <v>208</v>
      </c>
    </row>
    <row r="474" spans="1:23" s="472" customFormat="1" ht="9.75" customHeight="1" x14ac:dyDescent="0.2">
      <c r="A474" s="859" t="s">
        <v>1217</v>
      </c>
      <c r="B474" s="472">
        <v>12</v>
      </c>
      <c r="C474" s="472">
        <v>18</v>
      </c>
      <c r="D474" s="472">
        <v>1</v>
      </c>
      <c r="E474" s="472">
        <v>1</v>
      </c>
      <c r="F474" s="472">
        <v>1</v>
      </c>
      <c r="G474" s="472" t="s">
        <v>513</v>
      </c>
      <c r="H474" s="472" t="s">
        <v>513</v>
      </c>
      <c r="I474" s="472">
        <v>46</v>
      </c>
      <c r="J474" s="472">
        <v>46</v>
      </c>
      <c r="K474" s="472">
        <v>44515</v>
      </c>
      <c r="L474" s="472">
        <v>14997</v>
      </c>
      <c r="M474" s="472">
        <v>2734</v>
      </c>
      <c r="N474" s="472">
        <v>1558</v>
      </c>
      <c r="O474" s="472">
        <v>2553</v>
      </c>
      <c r="P474" s="472">
        <v>6</v>
      </c>
      <c r="Q474" s="472">
        <v>495</v>
      </c>
      <c r="R474" s="472">
        <v>5510</v>
      </c>
      <c r="S474" s="472">
        <v>60</v>
      </c>
      <c r="T474" s="472">
        <v>6</v>
      </c>
      <c r="U474" s="472">
        <v>116</v>
      </c>
      <c r="V474" s="472">
        <v>350</v>
      </c>
      <c r="W474" s="477" t="s">
        <v>492</v>
      </c>
    </row>
    <row r="475" spans="1:23" s="472" customFormat="1" ht="9.75" customHeight="1" x14ac:dyDescent="0.2">
      <c r="A475" s="859" t="s">
        <v>1198</v>
      </c>
      <c r="B475" s="472" t="s">
        <v>513</v>
      </c>
      <c r="C475" s="472">
        <v>16</v>
      </c>
      <c r="D475" s="472">
        <v>1</v>
      </c>
      <c r="E475" s="472">
        <v>3</v>
      </c>
      <c r="F475" s="472">
        <v>3</v>
      </c>
      <c r="G475" s="472" t="s">
        <v>513</v>
      </c>
      <c r="H475" s="472" t="s">
        <v>513</v>
      </c>
      <c r="I475" s="472">
        <v>13</v>
      </c>
      <c r="J475" s="472">
        <v>13</v>
      </c>
      <c r="K475" s="472">
        <v>38725</v>
      </c>
      <c r="L475" s="472">
        <v>16728</v>
      </c>
      <c r="M475" s="472">
        <v>2368</v>
      </c>
      <c r="N475" s="472">
        <v>1724</v>
      </c>
      <c r="O475" s="472">
        <v>3245</v>
      </c>
      <c r="P475" s="472">
        <v>11</v>
      </c>
      <c r="Q475" s="472">
        <v>396</v>
      </c>
      <c r="R475" s="472">
        <v>6561</v>
      </c>
      <c r="S475" s="472">
        <v>77</v>
      </c>
      <c r="T475" s="472">
        <v>5</v>
      </c>
      <c r="U475" s="472">
        <v>164</v>
      </c>
      <c r="V475" s="472">
        <v>387</v>
      </c>
      <c r="W475" s="477" t="s">
        <v>518</v>
      </c>
    </row>
    <row r="476" spans="1:23" s="472" customFormat="1" ht="9.75" customHeight="1" x14ac:dyDescent="0.2">
      <c r="A476" s="859" t="s">
        <v>582</v>
      </c>
      <c r="B476" s="472" t="s">
        <v>513</v>
      </c>
      <c r="C476" s="472">
        <v>15</v>
      </c>
      <c r="D476" s="472" t="s">
        <v>513</v>
      </c>
      <c r="E476" s="472" t="s">
        <v>513</v>
      </c>
      <c r="F476" s="472" t="s">
        <v>513</v>
      </c>
      <c r="G476" s="472" t="s">
        <v>513</v>
      </c>
      <c r="H476" s="472" t="s">
        <v>513</v>
      </c>
      <c r="I476" s="472" t="s">
        <v>513</v>
      </c>
      <c r="J476" s="472" t="s">
        <v>513</v>
      </c>
      <c r="K476" s="472">
        <v>36055</v>
      </c>
      <c r="L476" s="472">
        <v>15105</v>
      </c>
      <c r="M476" s="472">
        <v>2099</v>
      </c>
      <c r="N476" s="472">
        <v>1840</v>
      </c>
      <c r="O476" s="472">
        <v>2731</v>
      </c>
      <c r="P476" s="472">
        <v>16</v>
      </c>
      <c r="Q476" s="472">
        <v>123</v>
      </c>
      <c r="R476" s="472">
        <v>5907</v>
      </c>
      <c r="S476" s="472">
        <v>36</v>
      </c>
      <c r="T476" s="472">
        <v>4</v>
      </c>
      <c r="U476" s="472">
        <v>138</v>
      </c>
      <c r="V476" s="472">
        <v>376</v>
      </c>
      <c r="W476" s="477" t="s">
        <v>583</v>
      </c>
    </row>
    <row r="477" spans="1:23" s="472" customFormat="1" ht="9.75" customHeight="1" x14ac:dyDescent="0.2">
      <c r="A477" s="859" t="s">
        <v>1250</v>
      </c>
      <c r="B477" s="472">
        <v>1</v>
      </c>
      <c r="C477" s="472">
        <v>9</v>
      </c>
      <c r="D477" s="472">
        <v>1</v>
      </c>
      <c r="E477" s="472" t="s">
        <v>513</v>
      </c>
      <c r="F477" s="472" t="s">
        <v>513</v>
      </c>
      <c r="G477" s="472" t="s">
        <v>513</v>
      </c>
      <c r="H477" s="472" t="s">
        <v>513</v>
      </c>
      <c r="I477" s="472" t="s">
        <v>513</v>
      </c>
      <c r="J477" s="472" t="s">
        <v>513</v>
      </c>
      <c r="K477" s="472">
        <v>42715</v>
      </c>
      <c r="L477" s="472">
        <v>15731</v>
      </c>
      <c r="M477" s="472">
        <v>2068</v>
      </c>
      <c r="N477" s="472">
        <v>1815</v>
      </c>
      <c r="O477" s="472">
        <v>2546</v>
      </c>
      <c r="P477" s="472">
        <v>25</v>
      </c>
      <c r="Q477" s="472">
        <v>158</v>
      </c>
      <c r="R477" s="472">
        <v>7527</v>
      </c>
      <c r="S477" s="472">
        <v>26</v>
      </c>
      <c r="T477" s="472">
        <v>22</v>
      </c>
      <c r="U477" s="472">
        <v>130</v>
      </c>
      <c r="V477" s="472">
        <v>77</v>
      </c>
      <c r="W477" s="477" t="s">
        <v>814</v>
      </c>
    </row>
    <row r="478" spans="1:23" s="472" customFormat="1" ht="6.75" customHeight="1" x14ac:dyDescent="0.2">
      <c r="A478" s="859"/>
      <c r="W478" s="477"/>
    </row>
    <row r="479" spans="1:23" s="472" customFormat="1" ht="9.75" customHeight="1" x14ac:dyDescent="0.2">
      <c r="A479" s="859" t="s">
        <v>1258</v>
      </c>
      <c r="B479" s="472" t="s">
        <v>513</v>
      </c>
      <c r="C479" s="472">
        <v>12</v>
      </c>
      <c r="D479" s="472" t="s">
        <v>513</v>
      </c>
      <c r="E479" s="472" t="s">
        <v>513</v>
      </c>
      <c r="F479" s="472" t="s">
        <v>513</v>
      </c>
      <c r="G479" s="472" t="s">
        <v>513</v>
      </c>
      <c r="H479" s="472" t="s">
        <v>513</v>
      </c>
      <c r="I479" s="472" t="s">
        <v>513</v>
      </c>
      <c r="J479" s="472" t="s">
        <v>513</v>
      </c>
      <c r="K479" s="472">
        <v>34932</v>
      </c>
      <c r="L479" s="472">
        <v>16150</v>
      </c>
      <c r="M479" s="472">
        <v>2119</v>
      </c>
      <c r="N479" s="472">
        <v>1757</v>
      </c>
      <c r="O479" s="472">
        <v>2637</v>
      </c>
      <c r="P479" s="472">
        <v>23</v>
      </c>
      <c r="Q479" s="472">
        <v>100</v>
      </c>
      <c r="R479" s="472">
        <v>7019</v>
      </c>
      <c r="S479" s="472">
        <v>25</v>
      </c>
      <c r="T479" s="472">
        <v>18</v>
      </c>
      <c r="U479" s="472">
        <v>154</v>
      </c>
      <c r="V479" s="472">
        <v>313</v>
      </c>
      <c r="W479" s="477" t="s">
        <v>584</v>
      </c>
    </row>
    <row r="480" spans="1:23" s="472" customFormat="1" ht="9.75" customHeight="1" x14ac:dyDescent="0.2">
      <c r="A480" s="859" t="s">
        <v>1250</v>
      </c>
      <c r="B480" s="472">
        <v>3</v>
      </c>
      <c r="C480" s="472">
        <v>10</v>
      </c>
      <c r="D480" s="472">
        <v>2</v>
      </c>
      <c r="E480" s="472" t="s">
        <v>513</v>
      </c>
      <c r="F480" s="472" t="s">
        <v>513</v>
      </c>
      <c r="G480" s="472" t="s">
        <v>513</v>
      </c>
      <c r="H480" s="472" t="s">
        <v>513</v>
      </c>
      <c r="I480" s="472" t="s">
        <v>513</v>
      </c>
      <c r="J480" s="472" t="s">
        <v>513</v>
      </c>
      <c r="K480" s="472">
        <v>49705</v>
      </c>
      <c r="L480" s="472">
        <v>15652</v>
      </c>
      <c r="M480" s="472">
        <v>2066</v>
      </c>
      <c r="N480" s="472">
        <v>1997</v>
      </c>
      <c r="O480" s="472">
        <v>2139</v>
      </c>
      <c r="P480" s="472">
        <v>25</v>
      </c>
      <c r="Q480" s="472">
        <v>167</v>
      </c>
      <c r="R480" s="472">
        <v>7751</v>
      </c>
      <c r="S480" s="472">
        <v>25</v>
      </c>
      <c r="T480" s="472">
        <v>5</v>
      </c>
      <c r="U480" s="472">
        <v>114</v>
      </c>
      <c r="V480" s="472">
        <v>89</v>
      </c>
      <c r="W480" s="477" t="s">
        <v>816</v>
      </c>
    </row>
    <row r="481" spans="1:23" s="472" customFormat="1" ht="6.75" customHeight="1" x14ac:dyDescent="0.2">
      <c r="A481" s="859"/>
      <c r="W481" s="477"/>
    </row>
    <row r="482" spans="1:23" s="472" customFormat="1" ht="9.75" customHeight="1" x14ac:dyDescent="0.2">
      <c r="A482" s="859" t="s">
        <v>817</v>
      </c>
      <c r="B482" s="472" t="s">
        <v>513</v>
      </c>
      <c r="C482" s="472">
        <v>2</v>
      </c>
      <c r="D482" s="472" t="s">
        <v>513</v>
      </c>
      <c r="E482" s="472" t="s">
        <v>513</v>
      </c>
      <c r="F482" s="472" t="s">
        <v>513</v>
      </c>
      <c r="G482" s="472" t="s">
        <v>513</v>
      </c>
      <c r="H482" s="472" t="s">
        <v>513</v>
      </c>
      <c r="I482" s="472" t="s">
        <v>513</v>
      </c>
      <c r="J482" s="472" t="s">
        <v>513</v>
      </c>
      <c r="K482" s="472">
        <v>6584</v>
      </c>
      <c r="L482" s="472">
        <v>4176</v>
      </c>
      <c r="M482" s="472">
        <v>538</v>
      </c>
      <c r="N482" s="472">
        <v>369</v>
      </c>
      <c r="O482" s="472">
        <v>643</v>
      </c>
      <c r="P482" s="472">
        <v>7</v>
      </c>
      <c r="Q482" s="472">
        <v>48</v>
      </c>
      <c r="R482" s="472">
        <v>2154</v>
      </c>
      <c r="S482" s="472">
        <v>1</v>
      </c>
      <c r="T482" s="472">
        <v>18</v>
      </c>
      <c r="U482" s="472">
        <v>57</v>
      </c>
      <c r="V482" s="472">
        <v>22</v>
      </c>
      <c r="W482" s="477" t="s">
        <v>587</v>
      </c>
    </row>
    <row r="483" spans="1:23" s="472" customFormat="1" ht="9.75" customHeight="1" x14ac:dyDescent="0.2">
      <c r="A483" s="859" t="s">
        <v>1299</v>
      </c>
      <c r="B483" s="472" t="s">
        <v>513</v>
      </c>
      <c r="C483" s="472">
        <v>4</v>
      </c>
      <c r="D483" s="472" t="s">
        <v>513</v>
      </c>
      <c r="E483" s="472" t="s">
        <v>513</v>
      </c>
      <c r="F483" s="472" t="s">
        <v>513</v>
      </c>
      <c r="G483" s="472" t="s">
        <v>513</v>
      </c>
      <c r="H483" s="472" t="s">
        <v>513</v>
      </c>
      <c r="I483" s="472" t="s">
        <v>513</v>
      </c>
      <c r="J483" s="472" t="s">
        <v>513</v>
      </c>
      <c r="K483" s="472">
        <v>10574</v>
      </c>
      <c r="L483" s="472">
        <v>2932</v>
      </c>
      <c r="M483" s="472">
        <v>417</v>
      </c>
      <c r="N483" s="472">
        <v>495</v>
      </c>
      <c r="O483" s="472">
        <v>640</v>
      </c>
      <c r="P483" s="472" t="s">
        <v>513</v>
      </c>
      <c r="Q483" s="472">
        <v>6</v>
      </c>
      <c r="R483" s="472">
        <v>1131</v>
      </c>
      <c r="S483" s="472">
        <v>12</v>
      </c>
      <c r="T483" s="472">
        <v>1</v>
      </c>
      <c r="U483" s="472">
        <v>16</v>
      </c>
      <c r="V483" s="472">
        <v>11</v>
      </c>
      <c r="W483" s="477" t="s">
        <v>94</v>
      </c>
    </row>
    <row r="484" spans="1:23" s="472" customFormat="1" ht="9.75" customHeight="1" x14ac:dyDescent="0.2">
      <c r="A484" s="859" t="s">
        <v>1300</v>
      </c>
      <c r="B484" s="472" t="s">
        <v>513</v>
      </c>
      <c r="C484" s="472" t="s">
        <v>513</v>
      </c>
      <c r="D484" s="472" t="s">
        <v>513</v>
      </c>
      <c r="E484" s="472" t="s">
        <v>513</v>
      </c>
      <c r="F484" s="472" t="s">
        <v>513</v>
      </c>
      <c r="G484" s="472" t="s">
        <v>513</v>
      </c>
      <c r="H484" s="472" t="s">
        <v>513</v>
      </c>
      <c r="I484" s="472" t="s">
        <v>513</v>
      </c>
      <c r="J484" s="472" t="s">
        <v>513</v>
      </c>
      <c r="K484" s="472">
        <v>11701</v>
      </c>
      <c r="L484" s="472">
        <v>3779</v>
      </c>
      <c r="M484" s="472">
        <v>487</v>
      </c>
      <c r="N484" s="472">
        <v>381</v>
      </c>
      <c r="O484" s="472">
        <v>700</v>
      </c>
      <c r="P484" s="472">
        <v>6</v>
      </c>
      <c r="Q484" s="472">
        <v>22</v>
      </c>
      <c r="R484" s="472">
        <v>1560</v>
      </c>
      <c r="S484" s="472" t="s">
        <v>513</v>
      </c>
      <c r="T484" s="472">
        <v>1</v>
      </c>
      <c r="U484" s="472">
        <v>16</v>
      </c>
      <c r="V484" s="472">
        <v>22</v>
      </c>
      <c r="W484" s="477" t="s">
        <v>95</v>
      </c>
    </row>
    <row r="485" spans="1:23" s="472" customFormat="1" ht="9.75" customHeight="1" x14ac:dyDescent="0.2">
      <c r="A485" s="859" t="s">
        <v>586</v>
      </c>
      <c r="B485" s="472">
        <v>1</v>
      </c>
      <c r="C485" s="472">
        <v>3</v>
      </c>
      <c r="D485" s="472">
        <v>1</v>
      </c>
      <c r="E485" s="472" t="s">
        <v>513</v>
      </c>
      <c r="F485" s="472" t="s">
        <v>513</v>
      </c>
      <c r="G485" s="472" t="s">
        <v>513</v>
      </c>
      <c r="H485" s="472" t="s">
        <v>513</v>
      </c>
      <c r="I485" s="472" t="s">
        <v>513</v>
      </c>
      <c r="J485" s="472" t="s">
        <v>513</v>
      </c>
      <c r="K485" s="472">
        <v>13856</v>
      </c>
      <c r="L485" s="472">
        <v>4844</v>
      </c>
      <c r="M485" s="472">
        <v>626</v>
      </c>
      <c r="N485" s="472">
        <v>570</v>
      </c>
      <c r="O485" s="472">
        <v>563</v>
      </c>
      <c r="P485" s="472">
        <v>12</v>
      </c>
      <c r="Q485" s="472">
        <v>82</v>
      </c>
      <c r="R485" s="472">
        <v>2682</v>
      </c>
      <c r="S485" s="472">
        <v>13</v>
      </c>
      <c r="T485" s="472">
        <v>2</v>
      </c>
      <c r="U485" s="472">
        <v>41</v>
      </c>
      <c r="V485" s="472">
        <v>22</v>
      </c>
      <c r="W485" s="477" t="s">
        <v>96</v>
      </c>
    </row>
    <row r="486" spans="1:23" s="472" customFormat="1" ht="9.75" customHeight="1" x14ac:dyDescent="0.2">
      <c r="A486" s="859" t="s">
        <v>1265</v>
      </c>
      <c r="B486" s="472">
        <v>2</v>
      </c>
      <c r="C486" s="472">
        <v>3</v>
      </c>
      <c r="D486" s="472">
        <v>1</v>
      </c>
      <c r="E486" s="472" t="s">
        <v>513</v>
      </c>
      <c r="F486" s="472" t="s">
        <v>513</v>
      </c>
      <c r="G486" s="472" t="s">
        <v>513</v>
      </c>
      <c r="H486" s="472" t="s">
        <v>513</v>
      </c>
      <c r="I486" s="472" t="s">
        <v>513</v>
      </c>
      <c r="J486" s="472" t="s">
        <v>513</v>
      </c>
      <c r="K486" s="472">
        <v>13574</v>
      </c>
      <c r="L486" s="472">
        <v>4097</v>
      </c>
      <c r="M486" s="472">
        <v>536</v>
      </c>
      <c r="N486" s="472">
        <v>551</v>
      </c>
      <c r="O486" s="472">
        <v>236</v>
      </c>
      <c r="P486" s="472">
        <v>7</v>
      </c>
      <c r="Q486" s="472">
        <v>57</v>
      </c>
      <c r="R486" s="472">
        <v>2378</v>
      </c>
      <c r="S486" s="472" t="s">
        <v>513</v>
      </c>
      <c r="T486" s="472">
        <v>1</v>
      </c>
      <c r="U486" s="472">
        <v>41</v>
      </c>
      <c r="V486" s="472">
        <v>34</v>
      </c>
      <c r="W486" s="477" t="s">
        <v>820</v>
      </c>
    </row>
    <row r="487" spans="1:23" s="472" customFormat="1" ht="6.75" customHeight="1" x14ac:dyDescent="0.2">
      <c r="A487" s="859"/>
      <c r="W487" s="477"/>
    </row>
    <row r="488" spans="1:23" s="472" customFormat="1" ht="9.75" customHeight="1" x14ac:dyDescent="0.2">
      <c r="A488" s="859" t="s">
        <v>1204</v>
      </c>
      <c r="B488" s="472" t="s">
        <v>513</v>
      </c>
      <c r="C488" s="472">
        <v>1</v>
      </c>
      <c r="D488" s="472" t="s">
        <v>513</v>
      </c>
      <c r="E488" s="472" t="s">
        <v>513</v>
      </c>
      <c r="F488" s="472" t="s">
        <v>513</v>
      </c>
      <c r="G488" s="472" t="s">
        <v>513</v>
      </c>
      <c r="H488" s="472" t="s">
        <v>513</v>
      </c>
      <c r="I488" s="472" t="s">
        <v>513</v>
      </c>
      <c r="J488" s="472" t="s">
        <v>513</v>
      </c>
      <c r="K488" s="472">
        <v>1848</v>
      </c>
      <c r="L488" s="472">
        <v>1322</v>
      </c>
      <c r="M488" s="472">
        <v>120</v>
      </c>
      <c r="N488" s="472">
        <v>84</v>
      </c>
      <c r="O488" s="472">
        <v>35</v>
      </c>
      <c r="P488" s="472" t="s">
        <v>513</v>
      </c>
      <c r="Q488" s="472">
        <v>26</v>
      </c>
      <c r="R488" s="472">
        <v>938</v>
      </c>
      <c r="S488" s="472" t="s">
        <v>513</v>
      </c>
      <c r="T488" s="472">
        <v>17</v>
      </c>
      <c r="U488" s="472">
        <v>41</v>
      </c>
      <c r="V488" s="472" t="s">
        <v>513</v>
      </c>
      <c r="W488" s="477" t="s">
        <v>598</v>
      </c>
    </row>
    <row r="489" spans="1:23" s="472" customFormat="1" ht="9.75" customHeight="1" x14ac:dyDescent="0.2">
      <c r="A489" s="859" t="s">
        <v>1271</v>
      </c>
      <c r="B489" s="472" t="s">
        <v>513</v>
      </c>
      <c r="C489" s="472">
        <v>1</v>
      </c>
      <c r="D489" s="472" t="s">
        <v>513</v>
      </c>
      <c r="E489" s="472" t="s">
        <v>513</v>
      </c>
      <c r="F489" s="472" t="s">
        <v>513</v>
      </c>
      <c r="G489" s="472" t="s">
        <v>513</v>
      </c>
      <c r="H489" s="472" t="s">
        <v>513</v>
      </c>
      <c r="I489" s="472" t="s">
        <v>513</v>
      </c>
      <c r="J489" s="472" t="s">
        <v>513</v>
      </c>
      <c r="K489" s="472">
        <v>2565</v>
      </c>
      <c r="L489" s="472">
        <v>1508</v>
      </c>
      <c r="M489" s="472">
        <v>159</v>
      </c>
      <c r="N489" s="472">
        <v>153</v>
      </c>
      <c r="O489" s="472">
        <v>382</v>
      </c>
      <c r="P489" s="472">
        <v>7</v>
      </c>
      <c r="Q489" s="472">
        <v>22</v>
      </c>
      <c r="R489" s="472">
        <v>638</v>
      </c>
      <c r="S489" s="472" t="s">
        <v>513</v>
      </c>
      <c r="T489" s="472">
        <v>1</v>
      </c>
      <c r="U489" s="472" t="s">
        <v>513</v>
      </c>
      <c r="V489" s="472">
        <v>11</v>
      </c>
      <c r="W489" s="477" t="s">
        <v>82</v>
      </c>
    </row>
    <row r="490" spans="1:23" s="472" customFormat="1" ht="9.75" customHeight="1" x14ac:dyDescent="0.2">
      <c r="A490" s="859" t="s">
        <v>599</v>
      </c>
      <c r="B490" s="472" t="s">
        <v>513</v>
      </c>
      <c r="C490" s="472" t="s">
        <v>513</v>
      </c>
      <c r="D490" s="472" t="s">
        <v>513</v>
      </c>
      <c r="E490" s="472" t="s">
        <v>513</v>
      </c>
      <c r="F490" s="472" t="s">
        <v>513</v>
      </c>
      <c r="G490" s="472" t="s">
        <v>513</v>
      </c>
      <c r="H490" s="472" t="s">
        <v>513</v>
      </c>
      <c r="I490" s="472" t="s">
        <v>513</v>
      </c>
      <c r="J490" s="472" t="s">
        <v>513</v>
      </c>
      <c r="K490" s="472">
        <v>2171</v>
      </c>
      <c r="L490" s="472">
        <v>1346</v>
      </c>
      <c r="M490" s="472">
        <v>259</v>
      </c>
      <c r="N490" s="472">
        <v>132</v>
      </c>
      <c r="O490" s="472">
        <v>226</v>
      </c>
      <c r="P490" s="472" t="s">
        <v>513</v>
      </c>
      <c r="Q490" s="472" t="s">
        <v>513</v>
      </c>
      <c r="R490" s="472">
        <v>578</v>
      </c>
      <c r="S490" s="472">
        <v>1</v>
      </c>
      <c r="T490" s="472" t="s">
        <v>513</v>
      </c>
      <c r="U490" s="472">
        <v>16</v>
      </c>
      <c r="V490" s="472">
        <v>11</v>
      </c>
      <c r="W490" s="477" t="s">
        <v>83</v>
      </c>
    </row>
    <row r="491" spans="1:23" s="472" customFormat="1" ht="9.75" customHeight="1" x14ac:dyDescent="0.2">
      <c r="A491" s="859" t="s">
        <v>1226</v>
      </c>
      <c r="B491" s="472" t="s">
        <v>513</v>
      </c>
      <c r="C491" s="472">
        <v>2</v>
      </c>
      <c r="D491" s="472" t="s">
        <v>513</v>
      </c>
      <c r="E491" s="472" t="s">
        <v>513</v>
      </c>
      <c r="F491" s="472" t="s">
        <v>513</v>
      </c>
      <c r="G491" s="472" t="s">
        <v>513</v>
      </c>
      <c r="H491" s="472" t="s">
        <v>513</v>
      </c>
      <c r="I491" s="472" t="s">
        <v>513</v>
      </c>
      <c r="J491" s="472" t="s">
        <v>513</v>
      </c>
      <c r="K491" s="472">
        <v>5778</v>
      </c>
      <c r="L491" s="472">
        <v>1258</v>
      </c>
      <c r="M491" s="472">
        <v>215</v>
      </c>
      <c r="N491" s="472">
        <v>198</v>
      </c>
      <c r="O491" s="472">
        <v>191</v>
      </c>
      <c r="P491" s="472" t="s">
        <v>513</v>
      </c>
      <c r="Q491" s="472">
        <v>6</v>
      </c>
      <c r="R491" s="472">
        <v>563</v>
      </c>
      <c r="S491" s="472" t="s">
        <v>513</v>
      </c>
      <c r="T491" s="472">
        <v>1</v>
      </c>
      <c r="U491" s="472" t="s">
        <v>513</v>
      </c>
      <c r="V491" s="472">
        <v>11</v>
      </c>
      <c r="W491" s="477" t="s">
        <v>84</v>
      </c>
    </row>
    <row r="492" spans="1:23" s="472" customFormat="1" ht="9.75" customHeight="1" x14ac:dyDescent="0.2">
      <c r="A492" s="859" t="s">
        <v>1206</v>
      </c>
      <c r="B492" s="472" t="s">
        <v>513</v>
      </c>
      <c r="C492" s="472" t="s">
        <v>513</v>
      </c>
      <c r="D492" s="472" t="s">
        <v>513</v>
      </c>
      <c r="E492" s="472" t="s">
        <v>513</v>
      </c>
      <c r="F492" s="472" t="s">
        <v>513</v>
      </c>
      <c r="G492" s="472" t="s">
        <v>513</v>
      </c>
      <c r="H492" s="472" t="s">
        <v>513</v>
      </c>
      <c r="I492" s="472" t="s">
        <v>513</v>
      </c>
      <c r="J492" s="472" t="s">
        <v>513</v>
      </c>
      <c r="K492" s="472">
        <v>1540</v>
      </c>
      <c r="L492" s="472">
        <v>1068</v>
      </c>
      <c r="M492" s="472">
        <v>115</v>
      </c>
      <c r="N492" s="472">
        <v>152</v>
      </c>
      <c r="O492" s="472">
        <v>241</v>
      </c>
      <c r="P492" s="472" t="s">
        <v>513</v>
      </c>
      <c r="Q492" s="472" t="s">
        <v>513</v>
      </c>
      <c r="R492" s="472">
        <v>469</v>
      </c>
      <c r="S492" s="472">
        <v>12</v>
      </c>
      <c r="T492" s="472" t="s">
        <v>513</v>
      </c>
      <c r="U492" s="472">
        <v>16</v>
      </c>
      <c r="V492" s="472" t="s">
        <v>513</v>
      </c>
      <c r="W492" s="477" t="s">
        <v>97</v>
      </c>
    </row>
    <row r="493" spans="1:23" s="472" customFormat="1" ht="9.75" customHeight="1" x14ac:dyDescent="0.2">
      <c r="A493" s="859" t="s">
        <v>590</v>
      </c>
      <c r="B493" s="472" t="s">
        <v>513</v>
      </c>
      <c r="C493" s="472">
        <v>2</v>
      </c>
      <c r="D493" s="472" t="s">
        <v>513</v>
      </c>
      <c r="E493" s="472" t="s">
        <v>513</v>
      </c>
      <c r="F493" s="472" t="s">
        <v>513</v>
      </c>
      <c r="G493" s="472" t="s">
        <v>513</v>
      </c>
      <c r="H493" s="472" t="s">
        <v>513</v>
      </c>
      <c r="I493" s="472" t="s">
        <v>513</v>
      </c>
      <c r="J493" s="472" t="s">
        <v>513</v>
      </c>
      <c r="K493" s="472">
        <v>3256</v>
      </c>
      <c r="L493" s="472">
        <v>606</v>
      </c>
      <c r="M493" s="472">
        <v>87</v>
      </c>
      <c r="N493" s="472">
        <v>145</v>
      </c>
      <c r="O493" s="472">
        <v>208</v>
      </c>
      <c r="P493" s="472" t="s">
        <v>513</v>
      </c>
      <c r="Q493" s="472" t="s">
        <v>513</v>
      </c>
      <c r="R493" s="472">
        <v>99</v>
      </c>
      <c r="S493" s="472" t="s">
        <v>513</v>
      </c>
      <c r="T493" s="472" t="s">
        <v>513</v>
      </c>
      <c r="U493" s="472" t="s">
        <v>513</v>
      </c>
      <c r="V493" s="472" t="s">
        <v>513</v>
      </c>
      <c r="W493" s="477" t="s">
        <v>98</v>
      </c>
    </row>
    <row r="494" spans="1:23" s="472" customFormat="1" ht="9.75" customHeight="1" x14ac:dyDescent="0.2">
      <c r="A494" s="859" t="s">
        <v>1229</v>
      </c>
      <c r="B494" s="472" t="s">
        <v>513</v>
      </c>
      <c r="C494" s="472" t="s">
        <v>513</v>
      </c>
      <c r="D494" s="472" t="s">
        <v>513</v>
      </c>
      <c r="E494" s="472" t="s">
        <v>513</v>
      </c>
      <c r="F494" s="472" t="s">
        <v>513</v>
      </c>
      <c r="G494" s="472" t="s">
        <v>513</v>
      </c>
      <c r="H494" s="472" t="s">
        <v>513</v>
      </c>
      <c r="I494" s="472" t="s">
        <v>513</v>
      </c>
      <c r="J494" s="472" t="s">
        <v>513</v>
      </c>
      <c r="K494" s="472">
        <v>1738</v>
      </c>
      <c r="L494" s="472">
        <v>1102</v>
      </c>
      <c r="M494" s="472">
        <v>200</v>
      </c>
      <c r="N494" s="472">
        <v>169</v>
      </c>
      <c r="O494" s="472">
        <v>204</v>
      </c>
      <c r="P494" s="472" t="s">
        <v>513</v>
      </c>
      <c r="Q494" s="472">
        <v>22</v>
      </c>
      <c r="R494" s="472">
        <v>254</v>
      </c>
      <c r="S494" s="472" t="s">
        <v>513</v>
      </c>
      <c r="T494" s="472" t="s">
        <v>513</v>
      </c>
      <c r="U494" s="472" t="s">
        <v>513</v>
      </c>
      <c r="V494" s="472" t="s">
        <v>513</v>
      </c>
      <c r="W494" s="477" t="s">
        <v>99</v>
      </c>
    </row>
    <row r="495" spans="1:23" s="472" customFormat="1" ht="9.75" customHeight="1" x14ac:dyDescent="0.2">
      <c r="A495" s="859" t="s">
        <v>592</v>
      </c>
      <c r="B495" s="472" t="s">
        <v>513</v>
      </c>
      <c r="C495" s="472" t="s">
        <v>513</v>
      </c>
      <c r="D495" s="472" t="s">
        <v>513</v>
      </c>
      <c r="E495" s="472" t="s">
        <v>513</v>
      </c>
      <c r="F495" s="472" t="s">
        <v>513</v>
      </c>
      <c r="G495" s="472" t="s">
        <v>513</v>
      </c>
      <c r="H495" s="472" t="s">
        <v>513</v>
      </c>
      <c r="I495" s="472" t="s">
        <v>513</v>
      </c>
      <c r="J495" s="472" t="s">
        <v>513</v>
      </c>
      <c r="K495" s="472">
        <v>2412</v>
      </c>
      <c r="L495" s="472">
        <v>1397</v>
      </c>
      <c r="M495" s="472">
        <v>152</v>
      </c>
      <c r="N495" s="472">
        <v>91</v>
      </c>
      <c r="O495" s="472">
        <v>208</v>
      </c>
      <c r="P495" s="472">
        <v>6</v>
      </c>
      <c r="Q495" s="472" t="s">
        <v>513</v>
      </c>
      <c r="R495" s="472">
        <v>696</v>
      </c>
      <c r="S495" s="472" t="s">
        <v>513</v>
      </c>
      <c r="T495" s="472">
        <v>1</v>
      </c>
      <c r="U495" s="472" t="s">
        <v>513</v>
      </c>
      <c r="V495" s="472">
        <v>22</v>
      </c>
      <c r="W495" s="477" t="s">
        <v>100</v>
      </c>
    </row>
    <row r="496" spans="1:23" s="472" customFormat="1" ht="9.75" customHeight="1" x14ac:dyDescent="0.2">
      <c r="A496" s="859" t="s">
        <v>1301</v>
      </c>
      <c r="B496" s="472" t="s">
        <v>513</v>
      </c>
      <c r="C496" s="472" t="s">
        <v>513</v>
      </c>
      <c r="D496" s="472" t="s">
        <v>513</v>
      </c>
      <c r="E496" s="472" t="s">
        <v>513</v>
      </c>
      <c r="F496" s="472" t="s">
        <v>513</v>
      </c>
      <c r="G496" s="472" t="s">
        <v>513</v>
      </c>
      <c r="H496" s="472" t="s">
        <v>513</v>
      </c>
      <c r="I496" s="472" t="s">
        <v>513</v>
      </c>
      <c r="J496" s="472" t="s">
        <v>513</v>
      </c>
      <c r="K496" s="472">
        <v>7551</v>
      </c>
      <c r="L496" s="472">
        <v>1280</v>
      </c>
      <c r="M496" s="472">
        <v>135</v>
      </c>
      <c r="N496" s="472">
        <v>121</v>
      </c>
      <c r="O496" s="472">
        <v>288</v>
      </c>
      <c r="P496" s="472" t="s">
        <v>513</v>
      </c>
      <c r="Q496" s="472" t="s">
        <v>513</v>
      </c>
      <c r="R496" s="472">
        <v>610</v>
      </c>
      <c r="S496" s="472" t="s">
        <v>513</v>
      </c>
      <c r="T496" s="472" t="s">
        <v>513</v>
      </c>
      <c r="U496" s="472">
        <v>16</v>
      </c>
      <c r="V496" s="472" t="s">
        <v>513</v>
      </c>
      <c r="W496" s="477" t="s">
        <v>101</v>
      </c>
    </row>
    <row r="497" spans="1:23" s="472" customFormat="1" ht="9.75" customHeight="1" x14ac:dyDescent="0.2">
      <c r="A497" s="859" t="s">
        <v>1290</v>
      </c>
      <c r="B497" s="472">
        <v>1</v>
      </c>
      <c r="C497" s="472" t="s">
        <v>513</v>
      </c>
      <c r="D497" s="472" t="s">
        <v>513</v>
      </c>
      <c r="E497" s="472" t="s">
        <v>513</v>
      </c>
      <c r="F497" s="472" t="s">
        <v>513</v>
      </c>
      <c r="G497" s="472" t="s">
        <v>513</v>
      </c>
      <c r="H497" s="472" t="s">
        <v>513</v>
      </c>
      <c r="I497" s="472" t="s">
        <v>513</v>
      </c>
      <c r="J497" s="472" t="s">
        <v>513</v>
      </c>
      <c r="K497" s="472">
        <v>3200</v>
      </c>
      <c r="L497" s="472">
        <v>1234</v>
      </c>
      <c r="M497" s="472">
        <v>190</v>
      </c>
      <c r="N497" s="472">
        <v>170</v>
      </c>
      <c r="O497" s="472">
        <v>170</v>
      </c>
      <c r="P497" s="472">
        <v>6</v>
      </c>
      <c r="Q497" s="472">
        <v>29</v>
      </c>
      <c r="R497" s="472">
        <v>541</v>
      </c>
      <c r="S497" s="472">
        <v>12</v>
      </c>
      <c r="T497" s="472">
        <v>1</v>
      </c>
      <c r="U497" s="472">
        <v>25</v>
      </c>
      <c r="V497" s="472">
        <v>11</v>
      </c>
      <c r="W497" s="477" t="s">
        <v>85</v>
      </c>
    </row>
    <row r="498" spans="1:23" s="472" customFormat="1" ht="9.75" customHeight="1" x14ac:dyDescent="0.2">
      <c r="A498" s="859" t="s">
        <v>1268</v>
      </c>
      <c r="B498" s="472" t="s">
        <v>513</v>
      </c>
      <c r="C498" s="472">
        <v>1</v>
      </c>
      <c r="D498" s="472">
        <v>1</v>
      </c>
      <c r="E498" s="472" t="s">
        <v>513</v>
      </c>
      <c r="F498" s="472" t="s">
        <v>513</v>
      </c>
      <c r="G498" s="472" t="s">
        <v>513</v>
      </c>
      <c r="H498" s="472" t="s">
        <v>513</v>
      </c>
      <c r="I498" s="472" t="s">
        <v>513</v>
      </c>
      <c r="J498" s="472" t="s">
        <v>513</v>
      </c>
      <c r="K498" s="472">
        <v>6687</v>
      </c>
      <c r="L498" s="472">
        <v>1450</v>
      </c>
      <c r="M498" s="472">
        <v>159</v>
      </c>
      <c r="N498" s="472">
        <v>172</v>
      </c>
      <c r="O498" s="472">
        <v>206</v>
      </c>
      <c r="P498" s="472" t="s">
        <v>513</v>
      </c>
      <c r="Q498" s="472" t="s">
        <v>513</v>
      </c>
      <c r="R498" s="472">
        <v>777</v>
      </c>
      <c r="S498" s="472" t="s">
        <v>513</v>
      </c>
      <c r="T498" s="472">
        <v>1</v>
      </c>
      <c r="U498" s="472" t="s">
        <v>513</v>
      </c>
      <c r="V498" s="472">
        <v>11</v>
      </c>
      <c r="W498" s="477" t="s">
        <v>86</v>
      </c>
    </row>
    <row r="499" spans="1:23" s="472" customFormat="1" ht="9.75" customHeight="1" x14ac:dyDescent="0.2">
      <c r="A499" s="859" t="s">
        <v>596</v>
      </c>
      <c r="B499" s="472" t="s">
        <v>513</v>
      </c>
      <c r="C499" s="472">
        <v>2</v>
      </c>
      <c r="D499" s="472" t="s">
        <v>513</v>
      </c>
      <c r="E499" s="472" t="s">
        <v>513</v>
      </c>
      <c r="F499" s="472" t="s">
        <v>513</v>
      </c>
      <c r="G499" s="472" t="s">
        <v>513</v>
      </c>
      <c r="H499" s="472" t="s">
        <v>513</v>
      </c>
      <c r="I499" s="472" t="s">
        <v>513</v>
      </c>
      <c r="J499" s="472" t="s">
        <v>513</v>
      </c>
      <c r="K499" s="472">
        <v>3969</v>
      </c>
      <c r="L499" s="472">
        <v>2160</v>
      </c>
      <c r="M499" s="472">
        <v>277</v>
      </c>
      <c r="N499" s="472">
        <v>228</v>
      </c>
      <c r="O499" s="472">
        <v>187</v>
      </c>
      <c r="P499" s="472">
        <v>6</v>
      </c>
      <c r="Q499" s="472">
        <v>53</v>
      </c>
      <c r="R499" s="472">
        <v>1364</v>
      </c>
      <c r="S499" s="472">
        <v>1</v>
      </c>
      <c r="T499" s="472" t="s">
        <v>513</v>
      </c>
      <c r="U499" s="472">
        <v>16</v>
      </c>
      <c r="V499" s="472" t="s">
        <v>513</v>
      </c>
      <c r="W499" s="477" t="s">
        <v>87</v>
      </c>
    </row>
    <row r="500" spans="1:23" s="472" customFormat="1" ht="9.75" customHeight="1" x14ac:dyDescent="0.2">
      <c r="A500" s="859" t="s">
        <v>1270</v>
      </c>
      <c r="B500" s="472" t="s">
        <v>513</v>
      </c>
      <c r="C500" s="472">
        <v>1</v>
      </c>
      <c r="D500" s="472" t="s">
        <v>513</v>
      </c>
      <c r="E500" s="472" t="s">
        <v>513</v>
      </c>
      <c r="F500" s="472" t="s">
        <v>513</v>
      </c>
      <c r="G500" s="472" t="s">
        <v>513</v>
      </c>
      <c r="H500" s="472" t="s">
        <v>513</v>
      </c>
      <c r="I500" s="472" t="s">
        <v>513</v>
      </c>
      <c r="J500" s="472" t="s">
        <v>513</v>
      </c>
      <c r="K500" s="472">
        <v>2137</v>
      </c>
      <c r="L500" s="472">
        <v>1145</v>
      </c>
      <c r="M500" s="472">
        <v>95</v>
      </c>
      <c r="N500" s="472">
        <v>133</v>
      </c>
      <c r="O500" s="472">
        <v>156</v>
      </c>
      <c r="P500" s="472" t="s">
        <v>513</v>
      </c>
      <c r="Q500" s="472">
        <v>5</v>
      </c>
      <c r="R500" s="472">
        <v>623</v>
      </c>
      <c r="S500" s="472" t="s">
        <v>513</v>
      </c>
      <c r="T500" s="472" t="s">
        <v>513</v>
      </c>
      <c r="U500" s="472" t="s">
        <v>513</v>
      </c>
      <c r="V500" s="472">
        <v>12</v>
      </c>
      <c r="W500" s="477" t="s">
        <v>823</v>
      </c>
    </row>
    <row r="501" spans="1:23" s="472" customFormat="1" ht="9.75" customHeight="1" x14ac:dyDescent="0.2">
      <c r="A501" s="859" t="s">
        <v>588</v>
      </c>
      <c r="B501" s="472">
        <v>2</v>
      </c>
      <c r="C501" s="472">
        <v>2</v>
      </c>
      <c r="D501" s="472">
        <v>1</v>
      </c>
      <c r="E501" s="472" t="s">
        <v>513</v>
      </c>
      <c r="F501" s="472" t="s">
        <v>513</v>
      </c>
      <c r="G501" s="472" t="s">
        <v>513</v>
      </c>
      <c r="H501" s="472" t="s">
        <v>513</v>
      </c>
      <c r="I501" s="472" t="s">
        <v>513</v>
      </c>
      <c r="J501" s="472" t="s">
        <v>513</v>
      </c>
      <c r="K501" s="472">
        <v>4147</v>
      </c>
      <c r="L501" s="472">
        <v>1695</v>
      </c>
      <c r="M501" s="472">
        <v>320</v>
      </c>
      <c r="N501" s="472">
        <v>142</v>
      </c>
      <c r="O501" s="472">
        <v>36</v>
      </c>
      <c r="P501" s="472" t="s">
        <v>513</v>
      </c>
      <c r="Q501" s="472">
        <v>17</v>
      </c>
      <c r="R501" s="472">
        <v>1012</v>
      </c>
      <c r="S501" s="472" t="s">
        <v>513</v>
      </c>
      <c r="T501" s="472" t="s">
        <v>513</v>
      </c>
      <c r="U501" s="472">
        <v>41</v>
      </c>
      <c r="V501" s="472">
        <v>11</v>
      </c>
      <c r="W501" s="477" t="s">
        <v>82</v>
      </c>
    </row>
    <row r="502" spans="1:23" s="472" customFormat="1" ht="9.75" customHeight="1" x14ac:dyDescent="0.2">
      <c r="A502" s="860" t="s">
        <v>1214</v>
      </c>
      <c r="B502" s="476" t="s">
        <v>513</v>
      </c>
      <c r="C502" s="475" t="s">
        <v>513</v>
      </c>
      <c r="D502" s="475" t="s">
        <v>513</v>
      </c>
      <c r="E502" s="475" t="s">
        <v>513</v>
      </c>
      <c r="F502" s="475" t="s">
        <v>513</v>
      </c>
      <c r="G502" s="475" t="s">
        <v>513</v>
      </c>
      <c r="H502" s="475" t="s">
        <v>513</v>
      </c>
      <c r="I502" s="475" t="s">
        <v>513</v>
      </c>
      <c r="J502" s="475" t="s">
        <v>513</v>
      </c>
      <c r="K502" s="475">
        <v>7290</v>
      </c>
      <c r="L502" s="475">
        <v>1257</v>
      </c>
      <c r="M502" s="475">
        <v>121</v>
      </c>
      <c r="N502" s="475">
        <v>276</v>
      </c>
      <c r="O502" s="475">
        <v>44</v>
      </c>
      <c r="P502" s="475">
        <v>7</v>
      </c>
      <c r="Q502" s="475">
        <v>35</v>
      </c>
      <c r="R502" s="475">
        <v>743</v>
      </c>
      <c r="S502" s="475" t="s">
        <v>513</v>
      </c>
      <c r="T502" s="475">
        <v>1</v>
      </c>
      <c r="U502" s="475" t="s">
        <v>513</v>
      </c>
      <c r="V502" s="475">
        <v>11</v>
      </c>
      <c r="W502" s="473" t="s">
        <v>83</v>
      </c>
    </row>
    <row r="503" spans="1:23" ht="12" customHeight="1" x14ac:dyDescent="0.25"/>
    <row r="504" spans="1:23" ht="12" customHeight="1" x14ac:dyDescent="0.25"/>
    <row r="505" spans="1:23" ht="12" customHeight="1" x14ac:dyDescent="0.2">
      <c r="K505" s="487" t="s">
        <v>102</v>
      </c>
      <c r="V505" s="490" t="s">
        <v>703</v>
      </c>
    </row>
    <row r="506" spans="1:23" s="483" customFormat="1" ht="21" customHeight="1" x14ac:dyDescent="0.25">
      <c r="A506" s="1084" t="s">
        <v>205</v>
      </c>
      <c r="B506" s="486" t="s">
        <v>388</v>
      </c>
      <c r="C506" s="485"/>
      <c r="D506" s="485"/>
      <c r="E506" s="485"/>
      <c r="F506" s="485"/>
      <c r="G506" s="485"/>
      <c r="H506" s="485"/>
      <c r="I506" s="485"/>
      <c r="J506" s="485"/>
      <c r="K506" s="485"/>
      <c r="L506" s="485"/>
      <c r="M506" s="485"/>
      <c r="N506" s="485"/>
      <c r="O506" s="485"/>
      <c r="P506" s="485"/>
      <c r="Q506" s="485"/>
      <c r="R506" s="485"/>
      <c r="S506" s="485"/>
      <c r="T506" s="485"/>
      <c r="U506" s="485"/>
      <c r="V506" s="485"/>
      <c r="W506" s="1087" t="s">
        <v>88</v>
      </c>
    </row>
    <row r="507" spans="1:23" s="483" customFormat="1" ht="21" customHeight="1" x14ac:dyDescent="0.25">
      <c r="A507" s="1085"/>
      <c r="B507" s="486" t="s">
        <v>309</v>
      </c>
      <c r="C507" s="485"/>
      <c r="D507" s="485"/>
      <c r="E507" s="485"/>
      <c r="F507" s="485"/>
      <c r="G507" s="878"/>
      <c r="H507" s="879" t="s">
        <v>308</v>
      </c>
      <c r="I507" s="485"/>
      <c r="J507" s="485"/>
      <c r="K507" s="485"/>
      <c r="L507" s="485"/>
      <c r="M507" s="485"/>
      <c r="N507" s="485"/>
      <c r="O507" s="485"/>
      <c r="P507" s="878"/>
      <c r="Q507" s="879" t="s">
        <v>307</v>
      </c>
      <c r="R507" s="485"/>
      <c r="S507" s="485"/>
      <c r="T507" s="485"/>
      <c r="U507" s="485"/>
      <c r="V507" s="485"/>
      <c r="W507" s="1088"/>
    </row>
    <row r="508" spans="1:23" s="483" customFormat="1" ht="52.5" customHeight="1" x14ac:dyDescent="0.25">
      <c r="A508" s="1086"/>
      <c r="B508" s="484" t="s">
        <v>340</v>
      </c>
      <c r="C508" s="484" t="s">
        <v>367</v>
      </c>
      <c r="D508" s="484" t="s">
        <v>366</v>
      </c>
      <c r="E508" s="484" t="s">
        <v>365</v>
      </c>
      <c r="F508" s="484" t="s">
        <v>313</v>
      </c>
      <c r="G508" s="489" t="s">
        <v>1171</v>
      </c>
      <c r="H508" s="881" t="s">
        <v>111</v>
      </c>
      <c r="I508" s="484" t="s">
        <v>166</v>
      </c>
      <c r="J508" s="484" t="s">
        <v>1302</v>
      </c>
      <c r="K508" s="489" t="s">
        <v>1303</v>
      </c>
      <c r="L508" s="484" t="s">
        <v>334</v>
      </c>
      <c r="M508" s="484" t="s">
        <v>295</v>
      </c>
      <c r="N508" s="484" t="s">
        <v>339</v>
      </c>
      <c r="O508" s="484" t="s">
        <v>390</v>
      </c>
      <c r="P508" s="484" t="s">
        <v>333</v>
      </c>
      <c r="Q508" s="881" t="s">
        <v>113</v>
      </c>
      <c r="R508" s="484" t="s">
        <v>332</v>
      </c>
      <c r="S508" s="484" t="s">
        <v>293</v>
      </c>
      <c r="T508" s="484" t="s">
        <v>359</v>
      </c>
      <c r="U508" s="484" t="s">
        <v>389</v>
      </c>
      <c r="V508" s="488" t="s">
        <v>320</v>
      </c>
      <c r="W508" s="1089"/>
    </row>
    <row r="509" spans="1:23" s="472" customFormat="1" ht="9.75" customHeight="1" x14ac:dyDescent="0.2">
      <c r="A509" s="858" t="s">
        <v>811</v>
      </c>
      <c r="B509" s="482">
        <v>752</v>
      </c>
      <c r="C509" s="481">
        <v>17</v>
      </c>
      <c r="D509" s="481">
        <v>742</v>
      </c>
      <c r="E509" s="481">
        <v>5</v>
      </c>
      <c r="F509" s="481">
        <v>12</v>
      </c>
      <c r="G509" s="481" t="s">
        <v>513</v>
      </c>
      <c r="H509" s="481">
        <v>742</v>
      </c>
      <c r="I509" s="481">
        <v>3</v>
      </c>
      <c r="J509" s="481" t="s">
        <v>513</v>
      </c>
      <c r="K509" s="481">
        <v>12</v>
      </c>
      <c r="L509" s="481">
        <v>405</v>
      </c>
      <c r="M509" s="481">
        <v>18</v>
      </c>
      <c r="N509" s="481">
        <v>8</v>
      </c>
      <c r="O509" s="481">
        <v>140</v>
      </c>
      <c r="P509" s="481">
        <v>156</v>
      </c>
      <c r="Q509" s="481">
        <v>20914</v>
      </c>
      <c r="R509" s="481">
        <v>469</v>
      </c>
      <c r="S509" s="481">
        <v>20100</v>
      </c>
      <c r="T509" s="481">
        <v>17</v>
      </c>
      <c r="U509" s="481">
        <v>32</v>
      </c>
      <c r="V509" s="481">
        <v>17</v>
      </c>
      <c r="W509" s="479" t="s">
        <v>208</v>
      </c>
    </row>
    <row r="510" spans="1:23" s="472" customFormat="1" ht="9.75" customHeight="1" x14ac:dyDescent="0.2">
      <c r="A510" s="859" t="s">
        <v>1249</v>
      </c>
      <c r="B510" s="472">
        <v>870</v>
      </c>
      <c r="C510" s="472">
        <v>35</v>
      </c>
      <c r="D510" s="472">
        <v>692</v>
      </c>
      <c r="E510" s="472">
        <v>4</v>
      </c>
      <c r="F510" s="472">
        <v>8</v>
      </c>
      <c r="G510" s="472" t="s">
        <v>513</v>
      </c>
      <c r="H510" s="472">
        <v>4721</v>
      </c>
      <c r="I510" s="472">
        <v>2</v>
      </c>
      <c r="J510" s="472" t="s">
        <v>513</v>
      </c>
      <c r="K510" s="472">
        <v>36</v>
      </c>
      <c r="L510" s="472">
        <v>4117</v>
      </c>
      <c r="M510" s="472">
        <v>35</v>
      </c>
      <c r="N510" s="472" t="s">
        <v>513</v>
      </c>
      <c r="O510" s="472">
        <v>269</v>
      </c>
      <c r="P510" s="472">
        <v>262</v>
      </c>
      <c r="Q510" s="472">
        <v>23387</v>
      </c>
      <c r="R510" s="472" t="s">
        <v>513</v>
      </c>
      <c r="S510" s="472">
        <v>22300</v>
      </c>
      <c r="T510" s="472">
        <v>17</v>
      </c>
      <c r="U510" s="472">
        <v>69</v>
      </c>
      <c r="V510" s="472">
        <v>17</v>
      </c>
      <c r="W510" s="477" t="s">
        <v>492</v>
      </c>
    </row>
    <row r="511" spans="1:23" s="472" customFormat="1" ht="9.75" customHeight="1" x14ac:dyDescent="0.2">
      <c r="A511" s="859" t="s">
        <v>1304</v>
      </c>
      <c r="B511" s="472">
        <v>1123</v>
      </c>
      <c r="C511" s="472">
        <v>107</v>
      </c>
      <c r="D511" s="472">
        <v>544</v>
      </c>
      <c r="E511" s="472">
        <v>8</v>
      </c>
      <c r="F511" s="472">
        <v>8</v>
      </c>
      <c r="G511" s="472" t="s">
        <v>513</v>
      </c>
      <c r="H511" s="472">
        <v>1442</v>
      </c>
      <c r="I511" s="472">
        <v>3</v>
      </c>
      <c r="J511" s="472">
        <v>5</v>
      </c>
      <c r="K511" s="472">
        <v>18</v>
      </c>
      <c r="L511" s="472">
        <v>946</v>
      </c>
      <c r="M511" s="472">
        <v>11</v>
      </c>
      <c r="N511" s="472" t="s">
        <v>513</v>
      </c>
      <c r="O511" s="472">
        <v>336</v>
      </c>
      <c r="P511" s="472">
        <v>123</v>
      </c>
      <c r="Q511" s="472">
        <v>19309</v>
      </c>
      <c r="R511" s="472">
        <v>189</v>
      </c>
      <c r="S511" s="472">
        <v>18622</v>
      </c>
      <c r="T511" s="472">
        <v>17</v>
      </c>
      <c r="U511" s="472" t="s">
        <v>513</v>
      </c>
      <c r="V511" s="472" t="s">
        <v>513</v>
      </c>
      <c r="W511" s="477" t="s">
        <v>518</v>
      </c>
    </row>
    <row r="512" spans="1:23" s="472" customFormat="1" ht="9.75" customHeight="1" x14ac:dyDescent="0.2">
      <c r="A512" s="859" t="s">
        <v>582</v>
      </c>
      <c r="B512" s="472">
        <v>1140</v>
      </c>
      <c r="C512" s="472">
        <v>89</v>
      </c>
      <c r="D512" s="472">
        <v>580</v>
      </c>
      <c r="E512" s="472">
        <v>10</v>
      </c>
      <c r="F512" s="472">
        <v>16</v>
      </c>
      <c r="G512" s="472" t="s">
        <v>513</v>
      </c>
      <c r="H512" s="472">
        <v>3781</v>
      </c>
      <c r="I512" s="472">
        <v>3</v>
      </c>
      <c r="J512" s="472">
        <v>2</v>
      </c>
      <c r="K512" s="472">
        <v>18</v>
      </c>
      <c r="L512" s="472">
        <v>3302</v>
      </c>
      <c r="M512" s="472">
        <v>11</v>
      </c>
      <c r="N512" s="472" t="s">
        <v>513</v>
      </c>
      <c r="O512" s="472">
        <v>313</v>
      </c>
      <c r="P512" s="472">
        <v>132</v>
      </c>
      <c r="Q512" s="472">
        <v>16208</v>
      </c>
      <c r="R512" s="472">
        <v>198</v>
      </c>
      <c r="S512" s="472">
        <v>15597</v>
      </c>
      <c r="T512" s="472" t="s">
        <v>513</v>
      </c>
      <c r="U512" s="472" t="s">
        <v>513</v>
      </c>
      <c r="V512" s="472" t="s">
        <v>513</v>
      </c>
      <c r="W512" s="477" t="s">
        <v>583</v>
      </c>
    </row>
    <row r="513" spans="1:23" s="472" customFormat="1" ht="9.75" customHeight="1" x14ac:dyDescent="0.2">
      <c r="A513" s="859" t="s">
        <v>1293</v>
      </c>
      <c r="B513" s="472">
        <v>784</v>
      </c>
      <c r="C513" s="472">
        <v>55</v>
      </c>
      <c r="D513" s="472">
        <v>478</v>
      </c>
      <c r="E513" s="472">
        <v>9</v>
      </c>
      <c r="F513" s="472">
        <v>8</v>
      </c>
      <c r="G513" s="472">
        <v>3</v>
      </c>
      <c r="H513" s="472">
        <v>3630</v>
      </c>
      <c r="I513" s="472">
        <v>4</v>
      </c>
      <c r="J513" s="472">
        <v>4</v>
      </c>
      <c r="K513" s="472">
        <v>54</v>
      </c>
      <c r="L513" s="472">
        <v>3028</v>
      </c>
      <c r="M513" s="472">
        <v>12</v>
      </c>
      <c r="N513" s="472" t="s">
        <v>513</v>
      </c>
      <c r="O513" s="472">
        <v>336</v>
      </c>
      <c r="P513" s="472">
        <v>192</v>
      </c>
      <c r="Q513" s="472">
        <v>18200</v>
      </c>
      <c r="R513" s="472">
        <v>198</v>
      </c>
      <c r="S513" s="472">
        <v>16111</v>
      </c>
      <c r="T513" s="472" t="s">
        <v>513</v>
      </c>
      <c r="U513" s="472">
        <v>14</v>
      </c>
      <c r="V513" s="472" t="s">
        <v>513</v>
      </c>
      <c r="W513" s="477" t="s">
        <v>814</v>
      </c>
    </row>
    <row r="514" spans="1:23" s="472" customFormat="1" ht="6.75" customHeight="1" x14ac:dyDescent="0.2">
      <c r="A514" s="859"/>
      <c r="W514" s="477"/>
    </row>
    <row r="515" spans="1:23" s="472" customFormat="1" ht="9.75" customHeight="1" x14ac:dyDescent="0.2">
      <c r="A515" s="859" t="s">
        <v>1199</v>
      </c>
      <c r="B515" s="472">
        <v>1193</v>
      </c>
      <c r="C515" s="472">
        <v>82</v>
      </c>
      <c r="D515" s="472">
        <v>684</v>
      </c>
      <c r="E515" s="472">
        <v>10</v>
      </c>
      <c r="F515" s="472">
        <v>16</v>
      </c>
      <c r="G515" s="472" t="s">
        <v>513</v>
      </c>
      <c r="H515" s="472">
        <v>3388</v>
      </c>
      <c r="I515" s="472">
        <v>3</v>
      </c>
      <c r="J515" s="472">
        <v>6</v>
      </c>
      <c r="K515" s="472">
        <v>18</v>
      </c>
      <c r="L515" s="472">
        <v>2890</v>
      </c>
      <c r="M515" s="472">
        <v>11</v>
      </c>
      <c r="N515" s="472" t="s">
        <v>513</v>
      </c>
      <c r="O515" s="472">
        <v>313</v>
      </c>
      <c r="P515" s="472">
        <v>147</v>
      </c>
      <c r="Q515" s="472">
        <v>14403</v>
      </c>
      <c r="R515" s="472">
        <v>108</v>
      </c>
      <c r="S515" s="472">
        <v>13816</v>
      </c>
      <c r="T515" s="472" t="s">
        <v>513</v>
      </c>
      <c r="U515" s="472">
        <v>14</v>
      </c>
      <c r="V515" s="472" t="s">
        <v>513</v>
      </c>
      <c r="W515" s="477" t="s">
        <v>584</v>
      </c>
    </row>
    <row r="516" spans="1:23" s="472" customFormat="1" ht="9.75" customHeight="1" x14ac:dyDescent="0.2">
      <c r="A516" s="859" t="s">
        <v>1238</v>
      </c>
      <c r="B516" s="472">
        <v>747</v>
      </c>
      <c r="C516" s="472">
        <v>65</v>
      </c>
      <c r="D516" s="472">
        <v>442</v>
      </c>
      <c r="E516" s="472">
        <v>9</v>
      </c>
      <c r="F516" s="472">
        <v>8</v>
      </c>
      <c r="G516" s="472">
        <v>3</v>
      </c>
      <c r="H516" s="472">
        <v>4659</v>
      </c>
      <c r="I516" s="472">
        <v>4</v>
      </c>
      <c r="J516" s="472" t="s">
        <v>513</v>
      </c>
      <c r="K516" s="472">
        <v>54</v>
      </c>
      <c r="L516" s="472">
        <v>4128</v>
      </c>
      <c r="M516" s="472">
        <v>6</v>
      </c>
      <c r="N516" s="472" t="s">
        <v>513</v>
      </c>
      <c r="O516" s="472">
        <v>268</v>
      </c>
      <c r="P516" s="472">
        <v>199</v>
      </c>
      <c r="Q516" s="472">
        <v>24211</v>
      </c>
      <c r="R516" s="472">
        <v>288</v>
      </c>
      <c r="S516" s="472">
        <v>20496</v>
      </c>
      <c r="T516" s="472" t="s">
        <v>513</v>
      </c>
      <c r="U516" s="472" t="s">
        <v>513</v>
      </c>
      <c r="V516" s="472" t="s">
        <v>513</v>
      </c>
      <c r="W516" s="477" t="s">
        <v>816</v>
      </c>
    </row>
    <row r="517" spans="1:23" s="472" customFormat="1" ht="6.75" customHeight="1" x14ac:dyDescent="0.2">
      <c r="A517" s="859"/>
      <c r="W517" s="477"/>
    </row>
    <row r="518" spans="1:23" s="472" customFormat="1" ht="9.75" customHeight="1" x14ac:dyDescent="0.2">
      <c r="A518" s="859" t="s">
        <v>817</v>
      </c>
      <c r="B518" s="472">
        <v>90</v>
      </c>
      <c r="C518" s="472">
        <v>29</v>
      </c>
      <c r="D518" s="472">
        <v>200</v>
      </c>
      <c r="E518" s="472" t="s">
        <v>513</v>
      </c>
      <c r="F518" s="472" t="s">
        <v>513</v>
      </c>
      <c r="G518" s="472" t="s">
        <v>513</v>
      </c>
      <c r="H518" s="472">
        <v>722</v>
      </c>
      <c r="I518" s="472">
        <v>1</v>
      </c>
      <c r="J518" s="472">
        <v>4</v>
      </c>
      <c r="K518" s="472" t="s">
        <v>513</v>
      </c>
      <c r="L518" s="472">
        <v>551</v>
      </c>
      <c r="M518" s="472">
        <v>6</v>
      </c>
      <c r="N518" s="472" t="s">
        <v>513</v>
      </c>
      <c r="O518" s="472">
        <v>112</v>
      </c>
      <c r="P518" s="472">
        <v>48</v>
      </c>
      <c r="Q518" s="472">
        <v>1352</v>
      </c>
      <c r="R518" s="472">
        <v>18</v>
      </c>
      <c r="S518" s="472">
        <v>1233</v>
      </c>
      <c r="T518" s="472" t="s">
        <v>513</v>
      </c>
      <c r="U518" s="472">
        <v>14</v>
      </c>
      <c r="V518" s="472" t="s">
        <v>513</v>
      </c>
      <c r="W518" s="477" t="s">
        <v>587</v>
      </c>
    </row>
    <row r="519" spans="1:23" s="472" customFormat="1" ht="9.75" customHeight="1" x14ac:dyDescent="0.2">
      <c r="A519" s="859" t="s">
        <v>1299</v>
      </c>
      <c r="B519" s="472">
        <v>177</v>
      </c>
      <c r="C519" s="472">
        <v>9</v>
      </c>
      <c r="D519" s="472">
        <v>17</v>
      </c>
      <c r="E519" s="472" t="s">
        <v>513</v>
      </c>
      <c r="F519" s="472" t="s">
        <v>513</v>
      </c>
      <c r="G519" s="472" t="s">
        <v>513</v>
      </c>
      <c r="H519" s="472">
        <v>1313</v>
      </c>
      <c r="I519" s="472">
        <v>1</v>
      </c>
      <c r="J519" s="472" t="s">
        <v>513</v>
      </c>
      <c r="K519" s="472">
        <v>18</v>
      </c>
      <c r="L519" s="472">
        <v>1238</v>
      </c>
      <c r="M519" s="472" t="s">
        <v>513</v>
      </c>
      <c r="N519" s="472" t="s">
        <v>513</v>
      </c>
      <c r="O519" s="472">
        <v>45</v>
      </c>
      <c r="P519" s="472">
        <v>11</v>
      </c>
      <c r="Q519" s="472">
        <v>6145</v>
      </c>
      <c r="R519" s="472">
        <v>72</v>
      </c>
      <c r="S519" s="472">
        <v>5710</v>
      </c>
      <c r="T519" s="472" t="s">
        <v>513</v>
      </c>
      <c r="U519" s="472" t="s">
        <v>513</v>
      </c>
      <c r="V519" s="472" t="s">
        <v>513</v>
      </c>
      <c r="W519" s="477" t="s">
        <v>94</v>
      </c>
    </row>
    <row r="520" spans="1:23" s="472" customFormat="1" ht="9.75" customHeight="1" x14ac:dyDescent="0.2">
      <c r="A520" s="859" t="s">
        <v>1202</v>
      </c>
      <c r="B520" s="472">
        <v>400</v>
      </c>
      <c r="C520" s="472" t="s">
        <v>513</v>
      </c>
      <c r="D520" s="472">
        <v>174</v>
      </c>
      <c r="E520" s="472">
        <v>8</v>
      </c>
      <c r="F520" s="472" t="s">
        <v>513</v>
      </c>
      <c r="G520" s="472">
        <v>2</v>
      </c>
      <c r="H520" s="472">
        <v>560</v>
      </c>
      <c r="I520" s="472">
        <v>1</v>
      </c>
      <c r="J520" s="472" t="s">
        <v>513</v>
      </c>
      <c r="K520" s="472">
        <v>18</v>
      </c>
      <c r="L520" s="472">
        <v>413</v>
      </c>
      <c r="M520" s="472">
        <v>6</v>
      </c>
      <c r="N520" s="472" t="s">
        <v>513</v>
      </c>
      <c r="O520" s="472">
        <v>67</v>
      </c>
      <c r="P520" s="472">
        <v>55</v>
      </c>
      <c r="Q520" s="472">
        <v>5215</v>
      </c>
      <c r="R520" s="472">
        <v>36</v>
      </c>
      <c r="S520" s="472">
        <v>4870</v>
      </c>
      <c r="T520" s="472" t="s">
        <v>513</v>
      </c>
      <c r="U520" s="472" t="s">
        <v>513</v>
      </c>
      <c r="V520" s="472" t="s">
        <v>513</v>
      </c>
      <c r="W520" s="477" t="s">
        <v>95</v>
      </c>
    </row>
    <row r="521" spans="1:23" s="472" customFormat="1" ht="9.75" customHeight="1" x14ac:dyDescent="0.2">
      <c r="A521" s="859" t="s">
        <v>1296</v>
      </c>
      <c r="B521" s="472">
        <v>117</v>
      </c>
      <c r="C521" s="472">
        <v>17</v>
      </c>
      <c r="D521" s="472">
        <v>87</v>
      </c>
      <c r="E521" s="472">
        <v>1</v>
      </c>
      <c r="F521" s="472">
        <v>8</v>
      </c>
      <c r="G521" s="472">
        <v>1</v>
      </c>
      <c r="H521" s="472">
        <v>1035</v>
      </c>
      <c r="I521" s="472">
        <v>1</v>
      </c>
      <c r="J521" s="472" t="s">
        <v>513</v>
      </c>
      <c r="K521" s="472">
        <v>18</v>
      </c>
      <c r="L521" s="472">
        <v>826</v>
      </c>
      <c r="M521" s="472" t="s">
        <v>513</v>
      </c>
      <c r="N521" s="472" t="s">
        <v>513</v>
      </c>
      <c r="O521" s="472">
        <v>112</v>
      </c>
      <c r="P521" s="472">
        <v>78</v>
      </c>
      <c r="Q521" s="472">
        <v>5488</v>
      </c>
      <c r="R521" s="472">
        <v>72</v>
      </c>
      <c r="S521" s="472">
        <v>4298</v>
      </c>
      <c r="T521" s="472" t="s">
        <v>513</v>
      </c>
      <c r="U521" s="472" t="s">
        <v>513</v>
      </c>
      <c r="V521" s="472" t="s">
        <v>513</v>
      </c>
      <c r="W521" s="477" t="s">
        <v>96</v>
      </c>
    </row>
    <row r="522" spans="1:23" s="472" customFormat="1" ht="9.75" customHeight="1" x14ac:dyDescent="0.2">
      <c r="A522" s="859" t="s">
        <v>1265</v>
      </c>
      <c r="B522" s="472">
        <v>53</v>
      </c>
      <c r="C522" s="472">
        <v>39</v>
      </c>
      <c r="D522" s="472">
        <v>164</v>
      </c>
      <c r="E522" s="472" t="s">
        <v>513</v>
      </c>
      <c r="F522" s="472" t="s">
        <v>513</v>
      </c>
      <c r="G522" s="472" t="s">
        <v>513</v>
      </c>
      <c r="H522" s="472">
        <v>1751</v>
      </c>
      <c r="I522" s="472">
        <v>1</v>
      </c>
      <c r="J522" s="472" t="s">
        <v>513</v>
      </c>
      <c r="K522" s="472" t="s">
        <v>513</v>
      </c>
      <c r="L522" s="472">
        <v>1651</v>
      </c>
      <c r="M522" s="472" t="s">
        <v>513</v>
      </c>
      <c r="N522" s="472" t="s">
        <v>513</v>
      </c>
      <c r="O522" s="472">
        <v>44</v>
      </c>
      <c r="P522" s="472">
        <v>55</v>
      </c>
      <c r="Q522" s="472">
        <v>7363</v>
      </c>
      <c r="R522" s="472">
        <v>108</v>
      </c>
      <c r="S522" s="472">
        <v>5618</v>
      </c>
      <c r="T522" s="472" t="s">
        <v>513</v>
      </c>
      <c r="U522" s="472" t="s">
        <v>513</v>
      </c>
      <c r="V522" s="472" t="s">
        <v>513</v>
      </c>
      <c r="W522" s="477" t="s">
        <v>820</v>
      </c>
    </row>
    <row r="523" spans="1:23" s="472" customFormat="1" ht="6.75" customHeight="1" x14ac:dyDescent="0.2">
      <c r="A523" s="859"/>
      <c r="W523" s="477"/>
    </row>
    <row r="524" spans="1:23" s="472" customFormat="1" ht="9.75" customHeight="1" x14ac:dyDescent="0.2">
      <c r="A524" s="859" t="s">
        <v>1224</v>
      </c>
      <c r="B524" s="472">
        <v>18</v>
      </c>
      <c r="C524" s="472">
        <v>17</v>
      </c>
      <c r="D524" s="472">
        <v>26</v>
      </c>
      <c r="E524" s="472" t="s">
        <v>513</v>
      </c>
      <c r="F524" s="472" t="s">
        <v>513</v>
      </c>
      <c r="G524" s="472" t="s">
        <v>513</v>
      </c>
      <c r="H524" s="472">
        <v>176</v>
      </c>
      <c r="I524" s="472">
        <v>1</v>
      </c>
      <c r="J524" s="472">
        <v>4</v>
      </c>
      <c r="K524" s="472" t="s">
        <v>513</v>
      </c>
      <c r="L524" s="472">
        <v>138</v>
      </c>
      <c r="M524" s="472" t="s">
        <v>513</v>
      </c>
      <c r="N524" s="472" t="s">
        <v>513</v>
      </c>
      <c r="O524" s="472">
        <v>22</v>
      </c>
      <c r="P524" s="472">
        <v>11</v>
      </c>
      <c r="Q524" s="472">
        <v>286</v>
      </c>
      <c r="R524" s="472" t="s">
        <v>513</v>
      </c>
      <c r="S524" s="472">
        <v>272</v>
      </c>
      <c r="T524" s="472" t="s">
        <v>513</v>
      </c>
      <c r="U524" s="472">
        <v>14</v>
      </c>
      <c r="V524" s="472" t="s">
        <v>513</v>
      </c>
      <c r="W524" s="477" t="s">
        <v>598</v>
      </c>
    </row>
    <row r="525" spans="1:23" s="472" customFormat="1" ht="9.75" customHeight="1" x14ac:dyDescent="0.2">
      <c r="A525" s="859" t="s">
        <v>588</v>
      </c>
      <c r="B525" s="472">
        <v>36</v>
      </c>
      <c r="C525" s="472">
        <v>12</v>
      </c>
      <c r="D525" s="472">
        <v>87</v>
      </c>
      <c r="E525" s="472" t="s">
        <v>513</v>
      </c>
      <c r="F525" s="472" t="s">
        <v>513</v>
      </c>
      <c r="G525" s="472" t="s">
        <v>513</v>
      </c>
      <c r="H525" s="472">
        <v>337</v>
      </c>
      <c r="I525" s="472" t="s">
        <v>513</v>
      </c>
      <c r="J525" s="472" t="s">
        <v>513</v>
      </c>
      <c r="K525" s="472" t="s">
        <v>513</v>
      </c>
      <c r="L525" s="472">
        <v>275</v>
      </c>
      <c r="M525" s="472">
        <v>6</v>
      </c>
      <c r="N525" s="472" t="s">
        <v>513</v>
      </c>
      <c r="O525" s="472">
        <v>45</v>
      </c>
      <c r="P525" s="472">
        <v>11</v>
      </c>
      <c r="Q525" s="472">
        <v>619</v>
      </c>
      <c r="R525" s="472" t="s">
        <v>513</v>
      </c>
      <c r="S525" s="472">
        <v>532</v>
      </c>
      <c r="T525" s="472" t="s">
        <v>513</v>
      </c>
      <c r="U525" s="472" t="s">
        <v>513</v>
      </c>
      <c r="V525" s="472" t="s">
        <v>513</v>
      </c>
      <c r="W525" s="477" t="s">
        <v>82</v>
      </c>
    </row>
    <row r="526" spans="1:23" s="472" customFormat="1" ht="9.75" customHeight="1" x14ac:dyDescent="0.2">
      <c r="A526" s="859" t="s">
        <v>1272</v>
      </c>
      <c r="B526" s="472">
        <v>36</v>
      </c>
      <c r="C526" s="472" t="s">
        <v>513</v>
      </c>
      <c r="D526" s="472">
        <v>87</v>
      </c>
      <c r="E526" s="472" t="s">
        <v>513</v>
      </c>
      <c r="F526" s="472" t="s">
        <v>513</v>
      </c>
      <c r="G526" s="472" t="s">
        <v>513</v>
      </c>
      <c r="H526" s="472">
        <v>209</v>
      </c>
      <c r="I526" s="472" t="s">
        <v>513</v>
      </c>
      <c r="J526" s="472" t="s">
        <v>513</v>
      </c>
      <c r="K526" s="472" t="s">
        <v>513</v>
      </c>
      <c r="L526" s="472">
        <v>138</v>
      </c>
      <c r="M526" s="472" t="s">
        <v>513</v>
      </c>
      <c r="N526" s="472" t="s">
        <v>513</v>
      </c>
      <c r="O526" s="472">
        <v>45</v>
      </c>
      <c r="P526" s="472">
        <v>26</v>
      </c>
      <c r="Q526" s="472">
        <v>447</v>
      </c>
      <c r="R526" s="472">
        <v>18</v>
      </c>
      <c r="S526" s="472">
        <v>429</v>
      </c>
      <c r="T526" s="472" t="s">
        <v>513</v>
      </c>
      <c r="U526" s="472" t="s">
        <v>513</v>
      </c>
      <c r="V526" s="472" t="s">
        <v>513</v>
      </c>
      <c r="W526" s="477" t="s">
        <v>83</v>
      </c>
    </row>
    <row r="527" spans="1:23" s="472" customFormat="1" ht="9.75" customHeight="1" x14ac:dyDescent="0.2">
      <c r="A527" s="859" t="s">
        <v>1298</v>
      </c>
      <c r="B527" s="472">
        <v>64</v>
      </c>
      <c r="C527" s="472">
        <v>9</v>
      </c>
      <c r="D527" s="472" t="s">
        <v>513</v>
      </c>
      <c r="E527" s="472" t="s">
        <v>513</v>
      </c>
      <c r="F527" s="472" t="s">
        <v>513</v>
      </c>
      <c r="G527" s="472" t="s">
        <v>513</v>
      </c>
      <c r="H527" s="472">
        <v>689</v>
      </c>
      <c r="I527" s="472">
        <v>1</v>
      </c>
      <c r="J527" s="472" t="s">
        <v>513</v>
      </c>
      <c r="K527" s="472" t="s">
        <v>513</v>
      </c>
      <c r="L527" s="472">
        <v>688</v>
      </c>
      <c r="M527" s="472" t="s">
        <v>513</v>
      </c>
      <c r="N527" s="472" t="s">
        <v>513</v>
      </c>
      <c r="O527" s="472" t="s">
        <v>513</v>
      </c>
      <c r="P527" s="472" t="s">
        <v>513</v>
      </c>
      <c r="Q527" s="472">
        <v>3746</v>
      </c>
      <c r="R527" s="472">
        <v>54</v>
      </c>
      <c r="S527" s="472">
        <v>3536</v>
      </c>
      <c r="T527" s="472" t="s">
        <v>513</v>
      </c>
      <c r="U527" s="472" t="s">
        <v>513</v>
      </c>
      <c r="V527" s="472" t="s">
        <v>513</v>
      </c>
      <c r="W527" s="477" t="s">
        <v>84</v>
      </c>
    </row>
    <row r="528" spans="1:23" s="472" customFormat="1" ht="9.75" customHeight="1" x14ac:dyDescent="0.2">
      <c r="A528" s="859" t="s">
        <v>1305</v>
      </c>
      <c r="B528" s="472">
        <v>63</v>
      </c>
      <c r="C528" s="472" t="s">
        <v>513</v>
      </c>
      <c r="D528" s="472" t="s">
        <v>513</v>
      </c>
      <c r="E528" s="472" t="s">
        <v>513</v>
      </c>
      <c r="F528" s="472" t="s">
        <v>513</v>
      </c>
      <c r="G528" s="472" t="s">
        <v>513</v>
      </c>
      <c r="H528" s="472">
        <v>338</v>
      </c>
      <c r="I528" s="472" t="s">
        <v>513</v>
      </c>
      <c r="J528" s="472" t="s">
        <v>513</v>
      </c>
      <c r="K528" s="472">
        <v>18</v>
      </c>
      <c r="L528" s="472">
        <v>275</v>
      </c>
      <c r="M528" s="472" t="s">
        <v>513</v>
      </c>
      <c r="N528" s="472" t="s">
        <v>513</v>
      </c>
      <c r="O528" s="472">
        <v>45</v>
      </c>
      <c r="P528" s="472" t="s">
        <v>513</v>
      </c>
      <c r="Q528" s="472">
        <v>118</v>
      </c>
      <c r="R528" s="472" t="s">
        <v>513</v>
      </c>
      <c r="S528" s="472">
        <v>66</v>
      </c>
      <c r="T528" s="472" t="s">
        <v>513</v>
      </c>
      <c r="U528" s="472" t="s">
        <v>513</v>
      </c>
      <c r="V528" s="472" t="s">
        <v>513</v>
      </c>
      <c r="W528" s="477" t="s">
        <v>97</v>
      </c>
    </row>
    <row r="529" spans="1:23" s="472" customFormat="1" ht="9.75" customHeight="1" x14ac:dyDescent="0.2">
      <c r="A529" s="859" t="s">
        <v>1306</v>
      </c>
      <c r="B529" s="472">
        <v>50</v>
      </c>
      <c r="C529" s="472" t="s">
        <v>513</v>
      </c>
      <c r="D529" s="472">
        <v>17</v>
      </c>
      <c r="E529" s="472" t="s">
        <v>513</v>
      </c>
      <c r="F529" s="472" t="s">
        <v>513</v>
      </c>
      <c r="G529" s="472" t="s">
        <v>513</v>
      </c>
      <c r="H529" s="472">
        <v>286</v>
      </c>
      <c r="I529" s="472" t="s">
        <v>513</v>
      </c>
      <c r="J529" s="472" t="s">
        <v>513</v>
      </c>
      <c r="K529" s="472" t="s">
        <v>513</v>
      </c>
      <c r="L529" s="472">
        <v>275</v>
      </c>
      <c r="M529" s="472" t="s">
        <v>513</v>
      </c>
      <c r="N529" s="472" t="s">
        <v>513</v>
      </c>
      <c r="O529" s="472" t="s">
        <v>513</v>
      </c>
      <c r="P529" s="472">
        <v>11</v>
      </c>
      <c r="Q529" s="472">
        <v>2281</v>
      </c>
      <c r="R529" s="472">
        <v>18</v>
      </c>
      <c r="S529" s="472">
        <v>2108</v>
      </c>
      <c r="T529" s="472" t="s">
        <v>513</v>
      </c>
      <c r="U529" s="472" t="s">
        <v>513</v>
      </c>
      <c r="V529" s="472" t="s">
        <v>513</v>
      </c>
      <c r="W529" s="477" t="s">
        <v>98</v>
      </c>
    </row>
    <row r="530" spans="1:23" s="472" customFormat="1" ht="9.75" customHeight="1" x14ac:dyDescent="0.2">
      <c r="A530" s="859" t="s">
        <v>1260</v>
      </c>
      <c r="B530" s="472">
        <v>192</v>
      </c>
      <c r="C530" s="472" t="s">
        <v>513</v>
      </c>
      <c r="D530" s="472">
        <v>52</v>
      </c>
      <c r="E530" s="472">
        <v>8</v>
      </c>
      <c r="F530" s="472" t="s">
        <v>513</v>
      </c>
      <c r="G530" s="472">
        <v>1</v>
      </c>
      <c r="H530" s="472">
        <v>293</v>
      </c>
      <c r="I530" s="472">
        <v>1</v>
      </c>
      <c r="J530" s="472" t="s">
        <v>513</v>
      </c>
      <c r="K530" s="472" t="s">
        <v>513</v>
      </c>
      <c r="L530" s="472">
        <v>275</v>
      </c>
      <c r="M530" s="472">
        <v>6</v>
      </c>
      <c r="N530" s="472" t="s">
        <v>513</v>
      </c>
      <c r="O530" s="472" t="s">
        <v>513</v>
      </c>
      <c r="P530" s="472">
        <v>11</v>
      </c>
      <c r="Q530" s="472">
        <v>309</v>
      </c>
      <c r="R530" s="472">
        <v>18</v>
      </c>
      <c r="S530" s="472">
        <v>291</v>
      </c>
      <c r="T530" s="472" t="s">
        <v>513</v>
      </c>
      <c r="U530" s="472" t="s">
        <v>513</v>
      </c>
      <c r="V530" s="472" t="s">
        <v>513</v>
      </c>
      <c r="W530" s="477" t="s">
        <v>99</v>
      </c>
    </row>
    <row r="531" spans="1:23" s="472" customFormat="1" ht="9.75" customHeight="1" x14ac:dyDescent="0.2">
      <c r="A531" s="859" t="s">
        <v>1307</v>
      </c>
      <c r="B531" s="472">
        <v>159</v>
      </c>
      <c r="C531" s="472" t="s">
        <v>513</v>
      </c>
      <c r="D531" s="472">
        <v>61</v>
      </c>
      <c r="E531" s="472" t="s">
        <v>513</v>
      </c>
      <c r="F531" s="472" t="s">
        <v>513</v>
      </c>
      <c r="G531" s="472">
        <v>1</v>
      </c>
      <c r="H531" s="472">
        <v>62</v>
      </c>
      <c r="I531" s="472" t="s">
        <v>513</v>
      </c>
      <c r="J531" s="472" t="s">
        <v>513</v>
      </c>
      <c r="K531" s="472">
        <v>18</v>
      </c>
      <c r="L531" s="472" t="s">
        <v>513</v>
      </c>
      <c r="M531" s="472" t="s">
        <v>513</v>
      </c>
      <c r="N531" s="472" t="s">
        <v>513</v>
      </c>
      <c r="O531" s="472">
        <v>22</v>
      </c>
      <c r="P531" s="472">
        <v>22</v>
      </c>
      <c r="Q531" s="472">
        <v>340</v>
      </c>
      <c r="R531" s="472" t="s">
        <v>513</v>
      </c>
      <c r="S531" s="472">
        <v>237</v>
      </c>
      <c r="T531" s="472" t="s">
        <v>513</v>
      </c>
      <c r="U531" s="472" t="s">
        <v>513</v>
      </c>
      <c r="V531" s="472" t="s">
        <v>513</v>
      </c>
      <c r="W531" s="477" t="s">
        <v>100</v>
      </c>
    </row>
    <row r="532" spans="1:23" s="472" customFormat="1" ht="9.75" customHeight="1" x14ac:dyDescent="0.2">
      <c r="A532" s="859" t="s">
        <v>1245</v>
      </c>
      <c r="B532" s="472">
        <v>49</v>
      </c>
      <c r="C532" s="472" t="s">
        <v>513</v>
      </c>
      <c r="D532" s="472">
        <v>61</v>
      </c>
      <c r="E532" s="472" t="s">
        <v>513</v>
      </c>
      <c r="F532" s="472" t="s">
        <v>513</v>
      </c>
      <c r="G532" s="472" t="s">
        <v>513</v>
      </c>
      <c r="H532" s="472">
        <v>205</v>
      </c>
      <c r="I532" s="472" t="s">
        <v>513</v>
      </c>
      <c r="J532" s="472" t="s">
        <v>513</v>
      </c>
      <c r="K532" s="472" t="s">
        <v>513</v>
      </c>
      <c r="L532" s="472">
        <v>138</v>
      </c>
      <c r="M532" s="472" t="s">
        <v>513</v>
      </c>
      <c r="N532" s="472" t="s">
        <v>513</v>
      </c>
      <c r="O532" s="472">
        <v>45</v>
      </c>
      <c r="P532" s="472">
        <v>22</v>
      </c>
      <c r="Q532" s="472">
        <v>4566</v>
      </c>
      <c r="R532" s="472">
        <v>18</v>
      </c>
      <c r="S532" s="472">
        <v>4342</v>
      </c>
      <c r="T532" s="472" t="s">
        <v>513</v>
      </c>
      <c r="U532" s="472" t="s">
        <v>513</v>
      </c>
      <c r="V532" s="472" t="s">
        <v>513</v>
      </c>
      <c r="W532" s="477" t="s">
        <v>101</v>
      </c>
    </row>
    <row r="533" spans="1:23" s="472" customFormat="1" ht="9.75" customHeight="1" x14ac:dyDescent="0.2">
      <c r="A533" s="859" t="s">
        <v>1231</v>
      </c>
      <c r="B533" s="472">
        <v>1</v>
      </c>
      <c r="C533" s="472">
        <v>17</v>
      </c>
      <c r="D533" s="472">
        <v>61</v>
      </c>
      <c r="E533" s="472" t="s">
        <v>513</v>
      </c>
      <c r="F533" s="472" t="s">
        <v>513</v>
      </c>
      <c r="G533" s="472" t="s">
        <v>513</v>
      </c>
      <c r="H533" s="472">
        <v>206</v>
      </c>
      <c r="I533" s="472">
        <v>1</v>
      </c>
      <c r="J533" s="472" t="s">
        <v>513</v>
      </c>
      <c r="K533" s="472" t="s">
        <v>513</v>
      </c>
      <c r="L533" s="472">
        <v>138</v>
      </c>
      <c r="M533" s="472" t="s">
        <v>513</v>
      </c>
      <c r="N533" s="472" t="s">
        <v>513</v>
      </c>
      <c r="O533" s="472">
        <v>45</v>
      </c>
      <c r="P533" s="472">
        <v>22</v>
      </c>
      <c r="Q533" s="472">
        <v>729</v>
      </c>
      <c r="R533" s="472">
        <v>36</v>
      </c>
      <c r="S533" s="472">
        <v>344</v>
      </c>
      <c r="T533" s="472" t="s">
        <v>513</v>
      </c>
      <c r="U533" s="472" t="s">
        <v>513</v>
      </c>
      <c r="V533" s="472" t="s">
        <v>513</v>
      </c>
      <c r="W533" s="477" t="s">
        <v>85</v>
      </c>
    </row>
    <row r="534" spans="1:23" s="472" customFormat="1" ht="9.75" customHeight="1" x14ac:dyDescent="0.2">
      <c r="A534" s="859" t="s">
        <v>1268</v>
      </c>
      <c r="B534" s="472">
        <v>115</v>
      </c>
      <c r="C534" s="472" t="s">
        <v>513</v>
      </c>
      <c r="D534" s="472" t="s">
        <v>513</v>
      </c>
      <c r="E534" s="472">
        <v>1</v>
      </c>
      <c r="F534" s="472">
        <v>8</v>
      </c>
      <c r="G534" s="472" t="s">
        <v>513</v>
      </c>
      <c r="H534" s="472">
        <v>498</v>
      </c>
      <c r="I534" s="472" t="s">
        <v>513</v>
      </c>
      <c r="J534" s="472" t="s">
        <v>513</v>
      </c>
      <c r="K534" s="472">
        <v>18</v>
      </c>
      <c r="L534" s="472">
        <v>413</v>
      </c>
      <c r="M534" s="472" t="s">
        <v>513</v>
      </c>
      <c r="N534" s="472" t="s">
        <v>513</v>
      </c>
      <c r="O534" s="472">
        <v>45</v>
      </c>
      <c r="P534" s="472">
        <v>22</v>
      </c>
      <c r="Q534" s="472">
        <v>3344</v>
      </c>
      <c r="R534" s="472">
        <v>18</v>
      </c>
      <c r="S534" s="472">
        <v>2837</v>
      </c>
      <c r="T534" s="472" t="s">
        <v>513</v>
      </c>
      <c r="U534" s="472" t="s">
        <v>513</v>
      </c>
      <c r="V534" s="472" t="s">
        <v>513</v>
      </c>
      <c r="W534" s="477" t="s">
        <v>86</v>
      </c>
    </row>
    <row r="535" spans="1:23" s="472" customFormat="1" ht="9.75" customHeight="1" x14ac:dyDescent="0.2">
      <c r="A535" s="859" t="s">
        <v>1233</v>
      </c>
      <c r="B535" s="472">
        <v>1</v>
      </c>
      <c r="C535" s="472" t="s">
        <v>513</v>
      </c>
      <c r="D535" s="472">
        <v>26</v>
      </c>
      <c r="E535" s="472" t="s">
        <v>513</v>
      </c>
      <c r="F535" s="472" t="s">
        <v>513</v>
      </c>
      <c r="G535" s="472">
        <v>1</v>
      </c>
      <c r="H535" s="472">
        <v>331</v>
      </c>
      <c r="I535" s="472" t="s">
        <v>513</v>
      </c>
      <c r="J535" s="472" t="s">
        <v>513</v>
      </c>
      <c r="K535" s="472" t="s">
        <v>513</v>
      </c>
      <c r="L535" s="472">
        <v>275</v>
      </c>
      <c r="M535" s="472" t="s">
        <v>513</v>
      </c>
      <c r="N535" s="472" t="s">
        <v>513</v>
      </c>
      <c r="O535" s="472">
        <v>22</v>
      </c>
      <c r="P535" s="472">
        <v>34</v>
      </c>
      <c r="Q535" s="472">
        <v>1415</v>
      </c>
      <c r="R535" s="472">
        <v>18</v>
      </c>
      <c r="S535" s="472">
        <v>1117</v>
      </c>
      <c r="T535" s="472" t="s">
        <v>513</v>
      </c>
      <c r="U535" s="472" t="s">
        <v>513</v>
      </c>
      <c r="V535" s="472" t="s">
        <v>513</v>
      </c>
      <c r="W535" s="477" t="s">
        <v>87</v>
      </c>
    </row>
    <row r="536" spans="1:23" s="472" customFormat="1" ht="9.75" customHeight="1" x14ac:dyDescent="0.2">
      <c r="A536" s="859" t="s">
        <v>822</v>
      </c>
      <c r="B536" s="472" t="s">
        <v>513</v>
      </c>
      <c r="C536" s="472" t="s">
        <v>513</v>
      </c>
      <c r="D536" s="472">
        <v>121</v>
      </c>
      <c r="E536" s="472" t="s">
        <v>513</v>
      </c>
      <c r="F536" s="472" t="s">
        <v>513</v>
      </c>
      <c r="G536" s="472" t="s">
        <v>513</v>
      </c>
      <c r="H536" s="472">
        <v>319</v>
      </c>
      <c r="I536" s="472" t="s">
        <v>513</v>
      </c>
      <c r="J536" s="472" t="s">
        <v>513</v>
      </c>
      <c r="K536" s="472" t="s">
        <v>513</v>
      </c>
      <c r="L536" s="472">
        <v>275</v>
      </c>
      <c r="M536" s="472" t="s">
        <v>513</v>
      </c>
      <c r="N536" s="472" t="s">
        <v>513</v>
      </c>
      <c r="O536" s="472">
        <v>22</v>
      </c>
      <c r="P536" s="472">
        <v>22</v>
      </c>
      <c r="Q536" s="472">
        <v>621</v>
      </c>
      <c r="R536" s="472">
        <v>18</v>
      </c>
      <c r="S536" s="472">
        <v>481</v>
      </c>
      <c r="T536" s="472" t="s">
        <v>513</v>
      </c>
      <c r="U536" s="472" t="s">
        <v>513</v>
      </c>
      <c r="V536" s="472" t="s">
        <v>513</v>
      </c>
      <c r="W536" s="477" t="s">
        <v>823</v>
      </c>
    </row>
    <row r="537" spans="1:23" s="472" customFormat="1" ht="9.75" customHeight="1" x14ac:dyDescent="0.2">
      <c r="A537" s="859" t="s">
        <v>1205</v>
      </c>
      <c r="B537" s="472">
        <v>52</v>
      </c>
      <c r="C537" s="472">
        <v>21</v>
      </c>
      <c r="D537" s="472">
        <v>43</v>
      </c>
      <c r="E537" s="472" t="s">
        <v>513</v>
      </c>
      <c r="F537" s="472" t="s">
        <v>513</v>
      </c>
      <c r="G537" s="472" t="s">
        <v>513</v>
      </c>
      <c r="H537" s="472">
        <v>457</v>
      </c>
      <c r="I537" s="472" t="s">
        <v>513</v>
      </c>
      <c r="J537" s="472" t="s">
        <v>513</v>
      </c>
      <c r="K537" s="472" t="s">
        <v>513</v>
      </c>
      <c r="L537" s="472">
        <v>413</v>
      </c>
      <c r="M537" s="472" t="s">
        <v>513</v>
      </c>
      <c r="N537" s="472" t="s">
        <v>513</v>
      </c>
      <c r="O537" s="472">
        <v>22</v>
      </c>
      <c r="P537" s="472">
        <v>22</v>
      </c>
      <c r="Q537" s="472">
        <v>1947</v>
      </c>
      <c r="R537" s="472">
        <v>36</v>
      </c>
      <c r="S537" s="472">
        <v>1635</v>
      </c>
      <c r="T537" s="472" t="s">
        <v>513</v>
      </c>
      <c r="U537" s="472" t="s">
        <v>513</v>
      </c>
      <c r="V537" s="472" t="s">
        <v>513</v>
      </c>
      <c r="W537" s="477" t="s">
        <v>82</v>
      </c>
    </row>
    <row r="538" spans="1:23" s="472" customFormat="1" ht="9.75" customHeight="1" x14ac:dyDescent="0.2">
      <c r="A538" s="860" t="s">
        <v>1272</v>
      </c>
      <c r="B538" s="476">
        <v>1</v>
      </c>
      <c r="C538" s="475">
        <v>18</v>
      </c>
      <c r="D538" s="475" t="s">
        <v>513</v>
      </c>
      <c r="E538" s="475" t="s">
        <v>513</v>
      </c>
      <c r="F538" s="475" t="s">
        <v>513</v>
      </c>
      <c r="G538" s="475" t="s">
        <v>513</v>
      </c>
      <c r="H538" s="475">
        <v>975</v>
      </c>
      <c r="I538" s="475">
        <v>1</v>
      </c>
      <c r="J538" s="475" t="s">
        <v>513</v>
      </c>
      <c r="K538" s="475" t="s">
        <v>513</v>
      </c>
      <c r="L538" s="475">
        <v>963</v>
      </c>
      <c r="M538" s="475" t="s">
        <v>513</v>
      </c>
      <c r="N538" s="475" t="s">
        <v>513</v>
      </c>
      <c r="O538" s="475" t="s">
        <v>513</v>
      </c>
      <c r="P538" s="475">
        <v>11</v>
      </c>
      <c r="Q538" s="475">
        <v>4795</v>
      </c>
      <c r="R538" s="475">
        <v>54</v>
      </c>
      <c r="S538" s="475">
        <v>3502</v>
      </c>
      <c r="T538" s="475" t="s">
        <v>513</v>
      </c>
      <c r="U538" s="475" t="s">
        <v>513</v>
      </c>
      <c r="V538" s="475" t="s">
        <v>513</v>
      </c>
      <c r="W538" s="473" t="s">
        <v>83</v>
      </c>
    </row>
    <row r="539" spans="1:23" ht="12" customHeight="1" x14ac:dyDescent="0.25"/>
    <row r="540" spans="1:23" ht="12" customHeight="1" x14ac:dyDescent="0.25"/>
    <row r="541" spans="1:23" ht="12" customHeight="1" x14ac:dyDescent="0.25">
      <c r="K541" s="487" t="s">
        <v>102</v>
      </c>
    </row>
    <row r="542" spans="1:23" s="483" customFormat="1" ht="21" customHeight="1" x14ac:dyDescent="0.25">
      <c r="A542" s="1084" t="s">
        <v>205</v>
      </c>
      <c r="B542" s="486" t="s">
        <v>388</v>
      </c>
      <c r="C542" s="485"/>
      <c r="D542" s="485"/>
      <c r="E542" s="485"/>
      <c r="F542" s="485"/>
      <c r="G542" s="485"/>
      <c r="H542" s="485"/>
      <c r="I542" s="485"/>
      <c r="J542" s="485"/>
      <c r="K542" s="485"/>
      <c r="L542" s="485"/>
      <c r="M542" s="485"/>
      <c r="N542" s="485"/>
      <c r="O542" s="485"/>
      <c r="P542" s="485"/>
      <c r="Q542" s="485"/>
      <c r="R542" s="878"/>
      <c r="S542" s="879" t="s">
        <v>330</v>
      </c>
      <c r="T542" s="485"/>
      <c r="U542" s="485"/>
      <c r="V542" s="485"/>
      <c r="W542" s="1087" t="s">
        <v>88</v>
      </c>
    </row>
    <row r="543" spans="1:23" s="483" customFormat="1" ht="21" customHeight="1" x14ac:dyDescent="0.25">
      <c r="A543" s="1085"/>
      <c r="B543" s="486" t="s">
        <v>387</v>
      </c>
      <c r="C543" s="878"/>
      <c r="D543" s="879" t="s">
        <v>306</v>
      </c>
      <c r="E543" s="485"/>
      <c r="F543" s="485"/>
      <c r="G543" s="485"/>
      <c r="H543" s="485"/>
      <c r="I543" s="485"/>
      <c r="J543" s="485"/>
      <c r="K543" s="485"/>
      <c r="L543" s="878"/>
      <c r="M543" s="879" t="s">
        <v>290</v>
      </c>
      <c r="N543" s="485"/>
      <c r="O543" s="878"/>
      <c r="P543" s="879" t="s">
        <v>289</v>
      </c>
      <c r="Q543" s="485"/>
      <c r="R543" s="878"/>
      <c r="S543" s="1090" t="s">
        <v>328</v>
      </c>
      <c r="T543" s="879" t="s">
        <v>316</v>
      </c>
      <c r="U543" s="485"/>
      <c r="V543" s="485"/>
      <c r="W543" s="1088"/>
    </row>
    <row r="544" spans="1:23" s="483" customFormat="1" ht="52.5" customHeight="1" x14ac:dyDescent="0.25">
      <c r="A544" s="1086"/>
      <c r="B544" s="484" t="s">
        <v>1308</v>
      </c>
      <c r="C544" s="484" t="s">
        <v>386</v>
      </c>
      <c r="D544" s="881" t="s">
        <v>707</v>
      </c>
      <c r="E544" s="484" t="s">
        <v>385</v>
      </c>
      <c r="F544" s="484" t="s">
        <v>1309</v>
      </c>
      <c r="G544" s="484" t="s">
        <v>384</v>
      </c>
      <c r="H544" s="484" t="s">
        <v>292</v>
      </c>
      <c r="I544" s="484" t="s">
        <v>383</v>
      </c>
      <c r="J544" s="484" t="s">
        <v>288</v>
      </c>
      <c r="K544" s="484" t="s">
        <v>714</v>
      </c>
      <c r="L544" s="484" t="s">
        <v>310</v>
      </c>
      <c r="M544" s="881" t="s">
        <v>26</v>
      </c>
      <c r="N544" s="484" t="s">
        <v>382</v>
      </c>
      <c r="O544" s="484" t="s">
        <v>381</v>
      </c>
      <c r="P544" s="881" t="s">
        <v>58</v>
      </c>
      <c r="Q544" s="484" t="s">
        <v>282</v>
      </c>
      <c r="R544" s="484" t="s">
        <v>352</v>
      </c>
      <c r="S544" s="1091"/>
      <c r="T544" s="881" t="s">
        <v>706</v>
      </c>
      <c r="U544" s="484" t="s">
        <v>305</v>
      </c>
      <c r="V544" s="488" t="s">
        <v>1169</v>
      </c>
      <c r="W544" s="1089"/>
    </row>
    <row r="545" spans="1:23" s="472" customFormat="1" ht="9.75" customHeight="1" x14ac:dyDescent="0.2">
      <c r="A545" s="858" t="s">
        <v>811</v>
      </c>
      <c r="B545" s="482">
        <v>139</v>
      </c>
      <c r="C545" s="481">
        <v>140</v>
      </c>
      <c r="D545" s="481">
        <v>792</v>
      </c>
      <c r="E545" s="481">
        <v>156</v>
      </c>
      <c r="F545" s="481" t="s">
        <v>513</v>
      </c>
      <c r="G545" s="481">
        <v>86</v>
      </c>
      <c r="H545" s="481">
        <v>262</v>
      </c>
      <c r="I545" s="481">
        <v>210</v>
      </c>
      <c r="J545" s="481">
        <v>78</v>
      </c>
      <c r="K545" s="481" t="s">
        <v>513</v>
      </c>
      <c r="L545" s="481" t="s">
        <v>513</v>
      </c>
      <c r="M545" s="481">
        <v>531</v>
      </c>
      <c r="N545" s="481">
        <v>105</v>
      </c>
      <c r="O545" s="481">
        <v>426</v>
      </c>
      <c r="P545" s="481">
        <v>279</v>
      </c>
      <c r="Q545" s="481">
        <v>174</v>
      </c>
      <c r="R545" s="481">
        <v>105</v>
      </c>
      <c r="S545" s="481">
        <v>246909</v>
      </c>
      <c r="T545" s="481">
        <v>246091</v>
      </c>
      <c r="U545" s="481">
        <v>94143</v>
      </c>
      <c r="V545" s="481">
        <v>105017</v>
      </c>
      <c r="W545" s="479" t="s">
        <v>208</v>
      </c>
    </row>
    <row r="546" spans="1:23" s="472" customFormat="1" ht="9.75" customHeight="1" x14ac:dyDescent="0.2">
      <c r="A546" s="859" t="s">
        <v>1217</v>
      </c>
      <c r="B546" s="472">
        <v>397</v>
      </c>
      <c r="C546" s="472">
        <v>587</v>
      </c>
      <c r="D546" s="472">
        <v>639</v>
      </c>
      <c r="E546" s="472">
        <v>131</v>
      </c>
      <c r="F546" s="472" t="s">
        <v>513</v>
      </c>
      <c r="G546" s="472">
        <v>70</v>
      </c>
      <c r="H546" s="472">
        <v>226</v>
      </c>
      <c r="I546" s="472">
        <v>122</v>
      </c>
      <c r="J546" s="472">
        <v>90</v>
      </c>
      <c r="K546" s="472" t="s">
        <v>513</v>
      </c>
      <c r="L546" s="472" t="s">
        <v>513</v>
      </c>
      <c r="M546" s="472">
        <v>408</v>
      </c>
      <c r="N546" s="472">
        <v>87</v>
      </c>
      <c r="O546" s="472">
        <v>321</v>
      </c>
      <c r="P546" s="472">
        <v>363</v>
      </c>
      <c r="Q546" s="472">
        <v>227</v>
      </c>
      <c r="R546" s="472">
        <v>136</v>
      </c>
      <c r="S546" s="472">
        <v>200018</v>
      </c>
      <c r="T546" s="472">
        <v>200018</v>
      </c>
      <c r="U546" s="472">
        <v>68304</v>
      </c>
      <c r="V546" s="472">
        <v>106360</v>
      </c>
      <c r="W546" s="477" t="s">
        <v>492</v>
      </c>
    </row>
    <row r="547" spans="1:23" s="472" customFormat="1" ht="9.75" customHeight="1" x14ac:dyDescent="0.2">
      <c r="A547" s="859" t="s">
        <v>1237</v>
      </c>
      <c r="B547" s="472">
        <v>481</v>
      </c>
      <c r="C547" s="472" t="s">
        <v>513</v>
      </c>
      <c r="D547" s="472">
        <v>517</v>
      </c>
      <c r="E547" s="472">
        <v>69</v>
      </c>
      <c r="F547" s="472" t="s">
        <v>513</v>
      </c>
      <c r="G547" s="472">
        <v>52</v>
      </c>
      <c r="H547" s="472">
        <v>9</v>
      </c>
      <c r="I547" s="472">
        <v>192</v>
      </c>
      <c r="J547" s="472">
        <v>56</v>
      </c>
      <c r="K547" s="472" t="s">
        <v>513</v>
      </c>
      <c r="L547" s="472">
        <v>139</v>
      </c>
      <c r="M547" s="472">
        <v>406</v>
      </c>
      <c r="N547" s="472">
        <v>140</v>
      </c>
      <c r="O547" s="472">
        <v>266</v>
      </c>
      <c r="P547" s="472">
        <v>323</v>
      </c>
      <c r="Q547" s="472">
        <v>209</v>
      </c>
      <c r="R547" s="472">
        <v>114</v>
      </c>
      <c r="S547" s="472">
        <v>259632</v>
      </c>
      <c r="T547" s="472">
        <v>259632</v>
      </c>
      <c r="U547" s="472">
        <v>48920</v>
      </c>
      <c r="V547" s="472">
        <v>206047</v>
      </c>
      <c r="W547" s="477" t="s">
        <v>518</v>
      </c>
    </row>
    <row r="548" spans="1:23" s="472" customFormat="1" ht="9.75" customHeight="1" x14ac:dyDescent="0.2">
      <c r="A548" s="859" t="s">
        <v>582</v>
      </c>
      <c r="B548" s="472">
        <v>310</v>
      </c>
      <c r="C548" s="472">
        <v>103</v>
      </c>
      <c r="D548" s="472">
        <v>350</v>
      </c>
      <c r="E548" s="472">
        <v>99</v>
      </c>
      <c r="F548" s="472" t="s">
        <v>513</v>
      </c>
      <c r="G548" s="472">
        <v>24</v>
      </c>
      <c r="H548" s="472" t="s">
        <v>513</v>
      </c>
      <c r="I548" s="472">
        <v>156</v>
      </c>
      <c r="J548" s="472" t="s">
        <v>513</v>
      </c>
      <c r="K548" s="472" t="s">
        <v>513</v>
      </c>
      <c r="L548" s="472">
        <v>71</v>
      </c>
      <c r="M548" s="472">
        <v>307</v>
      </c>
      <c r="N548" s="472">
        <v>87</v>
      </c>
      <c r="O548" s="472">
        <v>220</v>
      </c>
      <c r="P548" s="472">
        <v>304</v>
      </c>
      <c r="Q548" s="472">
        <v>184</v>
      </c>
      <c r="R548" s="472">
        <v>120</v>
      </c>
      <c r="S548" s="472">
        <v>186335</v>
      </c>
      <c r="T548" s="472">
        <v>186078</v>
      </c>
      <c r="U548" s="472">
        <v>16613</v>
      </c>
      <c r="V548" s="472">
        <v>169465</v>
      </c>
      <c r="W548" s="477" t="s">
        <v>583</v>
      </c>
    </row>
    <row r="549" spans="1:23" s="472" customFormat="1" ht="9.75" customHeight="1" x14ac:dyDescent="0.2">
      <c r="A549" s="859" t="s">
        <v>1200</v>
      </c>
      <c r="B549" s="472">
        <v>1463</v>
      </c>
      <c r="C549" s="472">
        <v>414</v>
      </c>
      <c r="D549" s="472">
        <v>4652</v>
      </c>
      <c r="E549" s="472">
        <v>72</v>
      </c>
      <c r="F549" s="472">
        <v>129</v>
      </c>
      <c r="G549" s="472">
        <v>36</v>
      </c>
      <c r="H549" s="472">
        <v>86</v>
      </c>
      <c r="I549" s="472">
        <v>173</v>
      </c>
      <c r="J549" s="472">
        <v>4036</v>
      </c>
      <c r="K549" s="472">
        <v>34</v>
      </c>
      <c r="L549" s="472">
        <v>86</v>
      </c>
      <c r="M549" s="472">
        <v>191</v>
      </c>
      <c r="N549" s="472">
        <v>34</v>
      </c>
      <c r="O549" s="472">
        <v>157</v>
      </c>
      <c r="P549" s="472">
        <v>311</v>
      </c>
      <c r="Q549" s="472">
        <v>190</v>
      </c>
      <c r="R549" s="472">
        <v>121</v>
      </c>
      <c r="S549" s="472">
        <v>133245</v>
      </c>
      <c r="T549" s="472">
        <v>133245</v>
      </c>
      <c r="U549" s="472">
        <v>26131</v>
      </c>
      <c r="V549" s="472">
        <v>93639</v>
      </c>
      <c r="W549" s="477" t="s">
        <v>814</v>
      </c>
    </row>
    <row r="550" spans="1:23" s="472" customFormat="1" ht="6.75" customHeight="1" x14ac:dyDescent="0.2">
      <c r="A550" s="859"/>
      <c r="W550" s="477"/>
    </row>
    <row r="551" spans="1:23" s="472" customFormat="1" ht="9.75" customHeight="1" x14ac:dyDescent="0.2">
      <c r="A551" s="859" t="s">
        <v>1219</v>
      </c>
      <c r="B551" s="472">
        <v>362</v>
      </c>
      <c r="C551" s="472">
        <v>103</v>
      </c>
      <c r="D551" s="472">
        <v>381</v>
      </c>
      <c r="E551" s="472">
        <v>85</v>
      </c>
      <c r="F551" s="472" t="s">
        <v>513</v>
      </c>
      <c r="G551" s="472">
        <v>36</v>
      </c>
      <c r="H551" s="472">
        <v>34</v>
      </c>
      <c r="I551" s="472">
        <v>156</v>
      </c>
      <c r="J551" s="472" t="s">
        <v>513</v>
      </c>
      <c r="K551" s="472">
        <v>17</v>
      </c>
      <c r="L551" s="472">
        <v>53</v>
      </c>
      <c r="M551" s="472">
        <v>289</v>
      </c>
      <c r="N551" s="472">
        <v>70</v>
      </c>
      <c r="O551" s="472">
        <v>219</v>
      </c>
      <c r="P551" s="472">
        <v>321</v>
      </c>
      <c r="Q551" s="472">
        <v>201</v>
      </c>
      <c r="R551" s="472">
        <v>120</v>
      </c>
      <c r="S551" s="472">
        <v>171786</v>
      </c>
      <c r="T551" s="472">
        <v>171529</v>
      </c>
      <c r="U551" s="472">
        <v>19671</v>
      </c>
      <c r="V551" s="472">
        <v>150305</v>
      </c>
      <c r="W551" s="477" t="s">
        <v>584</v>
      </c>
    </row>
    <row r="552" spans="1:23" s="472" customFormat="1" ht="9.75" customHeight="1" x14ac:dyDescent="0.2">
      <c r="A552" s="859" t="s">
        <v>813</v>
      </c>
      <c r="B552" s="472">
        <v>3013</v>
      </c>
      <c r="C552" s="472">
        <v>414</v>
      </c>
      <c r="D552" s="472">
        <v>4763</v>
      </c>
      <c r="E552" s="472">
        <v>55</v>
      </c>
      <c r="F552" s="472">
        <v>129</v>
      </c>
      <c r="G552" s="472">
        <v>18</v>
      </c>
      <c r="H552" s="472">
        <v>86</v>
      </c>
      <c r="I552" s="472">
        <v>191</v>
      </c>
      <c r="J552" s="472">
        <v>4165</v>
      </c>
      <c r="K552" s="472">
        <v>17</v>
      </c>
      <c r="L552" s="472">
        <v>102</v>
      </c>
      <c r="M552" s="472">
        <v>128</v>
      </c>
      <c r="N552" s="472">
        <v>17</v>
      </c>
      <c r="O552" s="472">
        <v>111</v>
      </c>
      <c r="P552" s="472">
        <v>292</v>
      </c>
      <c r="Q552" s="472">
        <v>171</v>
      </c>
      <c r="R552" s="472">
        <v>121</v>
      </c>
      <c r="S552" s="472">
        <v>117480</v>
      </c>
      <c r="T552" s="472">
        <v>117480</v>
      </c>
      <c r="U552" s="472">
        <v>25458</v>
      </c>
      <c r="V552" s="472">
        <v>80100</v>
      </c>
      <c r="W552" s="477" t="s">
        <v>816</v>
      </c>
    </row>
    <row r="553" spans="1:23" s="472" customFormat="1" ht="6.75" customHeight="1" x14ac:dyDescent="0.2">
      <c r="A553" s="859"/>
      <c r="W553" s="477"/>
    </row>
    <row r="554" spans="1:23" s="472" customFormat="1" ht="9.75" customHeight="1" x14ac:dyDescent="0.2">
      <c r="A554" s="859" t="s">
        <v>817</v>
      </c>
      <c r="B554" s="472">
        <v>87</v>
      </c>
      <c r="C554" s="472" t="s">
        <v>513</v>
      </c>
      <c r="D554" s="472">
        <v>155</v>
      </c>
      <c r="E554" s="472">
        <v>17</v>
      </c>
      <c r="F554" s="472" t="s">
        <v>513</v>
      </c>
      <c r="G554" s="472">
        <v>18</v>
      </c>
      <c r="H554" s="472">
        <v>34</v>
      </c>
      <c r="I554" s="472">
        <v>52</v>
      </c>
      <c r="J554" s="472" t="s">
        <v>513</v>
      </c>
      <c r="K554" s="472">
        <v>17</v>
      </c>
      <c r="L554" s="472">
        <v>17</v>
      </c>
      <c r="M554" s="472">
        <v>95</v>
      </c>
      <c r="N554" s="472">
        <v>17</v>
      </c>
      <c r="O554" s="472">
        <v>78</v>
      </c>
      <c r="P554" s="472">
        <v>84</v>
      </c>
      <c r="Q554" s="472">
        <v>49</v>
      </c>
      <c r="R554" s="472">
        <v>35</v>
      </c>
      <c r="S554" s="472">
        <v>25659</v>
      </c>
      <c r="T554" s="472">
        <v>25659</v>
      </c>
      <c r="U554" s="472">
        <v>4610</v>
      </c>
      <c r="V554" s="472">
        <v>19496</v>
      </c>
      <c r="W554" s="477" t="s">
        <v>587</v>
      </c>
    </row>
    <row r="555" spans="1:23" s="472" customFormat="1" ht="9.75" customHeight="1" x14ac:dyDescent="0.2">
      <c r="A555" s="859" t="s">
        <v>1295</v>
      </c>
      <c r="B555" s="472">
        <v>52</v>
      </c>
      <c r="C555" s="472">
        <v>311</v>
      </c>
      <c r="D555" s="472">
        <v>69</v>
      </c>
      <c r="E555" s="472">
        <v>52</v>
      </c>
      <c r="F555" s="472" t="s">
        <v>513</v>
      </c>
      <c r="G555" s="472" t="s">
        <v>513</v>
      </c>
      <c r="H555" s="472" t="s">
        <v>513</v>
      </c>
      <c r="I555" s="472">
        <v>17</v>
      </c>
      <c r="J555" s="472" t="s">
        <v>513</v>
      </c>
      <c r="K555" s="472" t="s">
        <v>513</v>
      </c>
      <c r="L555" s="472" t="s">
        <v>513</v>
      </c>
      <c r="M555" s="472">
        <v>32</v>
      </c>
      <c r="N555" s="472" t="s">
        <v>513</v>
      </c>
      <c r="O555" s="472">
        <v>32</v>
      </c>
      <c r="P555" s="472">
        <v>83</v>
      </c>
      <c r="Q555" s="472">
        <v>48</v>
      </c>
      <c r="R555" s="472">
        <v>35</v>
      </c>
      <c r="S555" s="472">
        <v>36023</v>
      </c>
      <c r="T555" s="472">
        <v>36023</v>
      </c>
      <c r="U555" s="472">
        <v>4503</v>
      </c>
      <c r="V555" s="472">
        <v>23953</v>
      </c>
      <c r="W555" s="477" t="s">
        <v>94</v>
      </c>
    </row>
    <row r="556" spans="1:23" s="472" customFormat="1" ht="9.75" customHeight="1" x14ac:dyDescent="0.2">
      <c r="A556" s="859" t="s">
        <v>1202</v>
      </c>
      <c r="B556" s="472">
        <v>206</v>
      </c>
      <c r="C556" s="472">
        <v>103</v>
      </c>
      <c r="D556" s="472">
        <v>2050</v>
      </c>
      <c r="E556" s="472" t="s">
        <v>513</v>
      </c>
      <c r="F556" s="472">
        <v>94</v>
      </c>
      <c r="G556" s="472" t="s">
        <v>513</v>
      </c>
      <c r="H556" s="472" t="s">
        <v>513</v>
      </c>
      <c r="I556" s="472">
        <v>35</v>
      </c>
      <c r="J556" s="472">
        <v>1870</v>
      </c>
      <c r="K556" s="472">
        <v>17</v>
      </c>
      <c r="L556" s="472">
        <v>34</v>
      </c>
      <c r="M556" s="472">
        <v>31</v>
      </c>
      <c r="N556" s="472" t="s">
        <v>513</v>
      </c>
      <c r="O556" s="472">
        <v>31</v>
      </c>
      <c r="P556" s="472">
        <v>66</v>
      </c>
      <c r="Q556" s="472">
        <v>32</v>
      </c>
      <c r="R556" s="472">
        <v>34</v>
      </c>
      <c r="S556" s="472">
        <v>37353</v>
      </c>
      <c r="T556" s="472">
        <v>37353</v>
      </c>
      <c r="U556" s="472">
        <v>12464</v>
      </c>
      <c r="V556" s="472">
        <v>21987</v>
      </c>
      <c r="W556" s="477" t="s">
        <v>95</v>
      </c>
    </row>
    <row r="557" spans="1:23" s="472" customFormat="1" ht="9.75" customHeight="1" x14ac:dyDescent="0.2">
      <c r="A557" s="859" t="s">
        <v>1222</v>
      </c>
      <c r="B557" s="472">
        <v>1118</v>
      </c>
      <c r="C557" s="472" t="s">
        <v>513</v>
      </c>
      <c r="D557" s="472">
        <v>2378</v>
      </c>
      <c r="E557" s="472">
        <v>3</v>
      </c>
      <c r="F557" s="472">
        <v>35</v>
      </c>
      <c r="G557" s="472">
        <v>18</v>
      </c>
      <c r="H557" s="472">
        <v>52</v>
      </c>
      <c r="I557" s="472">
        <v>69</v>
      </c>
      <c r="J557" s="472">
        <v>2166</v>
      </c>
      <c r="K557" s="472" t="s">
        <v>513</v>
      </c>
      <c r="L557" s="472">
        <v>35</v>
      </c>
      <c r="M557" s="472">
        <v>33</v>
      </c>
      <c r="N557" s="472">
        <v>17</v>
      </c>
      <c r="O557" s="472">
        <v>16</v>
      </c>
      <c r="P557" s="472">
        <v>78</v>
      </c>
      <c r="Q557" s="472">
        <v>61</v>
      </c>
      <c r="R557" s="472">
        <v>17</v>
      </c>
      <c r="S557" s="472">
        <v>34210</v>
      </c>
      <c r="T557" s="472">
        <v>34210</v>
      </c>
      <c r="U557" s="472">
        <v>4554</v>
      </c>
      <c r="V557" s="472">
        <v>28203</v>
      </c>
      <c r="W557" s="477" t="s">
        <v>96</v>
      </c>
    </row>
    <row r="558" spans="1:23" s="472" customFormat="1" ht="9.75" customHeight="1" x14ac:dyDescent="0.2">
      <c r="A558" s="859" t="s">
        <v>1265</v>
      </c>
      <c r="B558" s="472">
        <v>1637</v>
      </c>
      <c r="C558" s="472" t="s">
        <v>513</v>
      </c>
      <c r="D558" s="472">
        <v>266</v>
      </c>
      <c r="E558" s="472" t="s">
        <v>513</v>
      </c>
      <c r="F558" s="472" t="s">
        <v>513</v>
      </c>
      <c r="G558" s="472" t="s">
        <v>513</v>
      </c>
      <c r="H558" s="472">
        <v>34</v>
      </c>
      <c r="I558" s="472">
        <v>70</v>
      </c>
      <c r="J558" s="472">
        <v>129</v>
      </c>
      <c r="K558" s="472" t="s">
        <v>513</v>
      </c>
      <c r="L558" s="472">
        <v>33</v>
      </c>
      <c r="M558" s="472">
        <v>32</v>
      </c>
      <c r="N558" s="472" t="s">
        <v>513</v>
      </c>
      <c r="O558" s="472">
        <v>32</v>
      </c>
      <c r="P558" s="472">
        <v>65</v>
      </c>
      <c r="Q558" s="472">
        <v>30</v>
      </c>
      <c r="R558" s="472">
        <v>35</v>
      </c>
      <c r="S558" s="472">
        <v>9894</v>
      </c>
      <c r="T558" s="472">
        <v>9894</v>
      </c>
      <c r="U558" s="472">
        <v>3937</v>
      </c>
      <c r="V558" s="472">
        <v>5957</v>
      </c>
      <c r="W558" s="477" t="s">
        <v>820</v>
      </c>
    </row>
    <row r="559" spans="1:23" s="472" customFormat="1" ht="6.75" customHeight="1" x14ac:dyDescent="0.2">
      <c r="A559" s="859"/>
      <c r="W559" s="477"/>
    </row>
    <row r="560" spans="1:23" s="472" customFormat="1" ht="9.75" customHeight="1" x14ac:dyDescent="0.2">
      <c r="A560" s="859" t="s">
        <v>1310</v>
      </c>
      <c r="B560" s="472" t="s">
        <v>513</v>
      </c>
      <c r="C560" s="472" t="s">
        <v>513</v>
      </c>
      <c r="D560" s="472">
        <v>18</v>
      </c>
      <c r="E560" s="472" t="s">
        <v>513</v>
      </c>
      <c r="F560" s="472" t="s">
        <v>513</v>
      </c>
      <c r="G560" s="472" t="s">
        <v>513</v>
      </c>
      <c r="H560" s="472" t="s">
        <v>513</v>
      </c>
      <c r="I560" s="472">
        <v>18</v>
      </c>
      <c r="J560" s="472" t="s">
        <v>513</v>
      </c>
      <c r="K560" s="472" t="s">
        <v>513</v>
      </c>
      <c r="L560" s="472" t="s">
        <v>513</v>
      </c>
      <c r="M560" s="472">
        <v>31</v>
      </c>
      <c r="N560" s="472" t="s">
        <v>513</v>
      </c>
      <c r="O560" s="472">
        <v>31</v>
      </c>
      <c r="P560" s="472">
        <v>15</v>
      </c>
      <c r="Q560" s="472">
        <v>15</v>
      </c>
      <c r="R560" s="472" t="s">
        <v>513</v>
      </c>
      <c r="S560" s="472">
        <v>11643</v>
      </c>
      <c r="T560" s="472">
        <v>11643</v>
      </c>
      <c r="U560" s="472">
        <v>1555</v>
      </c>
      <c r="V560" s="472">
        <v>10088</v>
      </c>
      <c r="W560" s="477" t="s">
        <v>598</v>
      </c>
    </row>
    <row r="561" spans="1:23" s="472" customFormat="1" ht="9.75" customHeight="1" x14ac:dyDescent="0.2">
      <c r="A561" s="859" t="s">
        <v>1205</v>
      </c>
      <c r="B561" s="472">
        <v>87</v>
      </c>
      <c r="C561" s="472" t="s">
        <v>513</v>
      </c>
      <c r="D561" s="472">
        <v>51</v>
      </c>
      <c r="E561" s="472" t="s">
        <v>513</v>
      </c>
      <c r="F561" s="472" t="s">
        <v>513</v>
      </c>
      <c r="G561" s="472" t="s">
        <v>513</v>
      </c>
      <c r="H561" s="472">
        <v>17</v>
      </c>
      <c r="I561" s="472">
        <v>17</v>
      </c>
      <c r="J561" s="472" t="s">
        <v>513</v>
      </c>
      <c r="K561" s="472">
        <v>17</v>
      </c>
      <c r="L561" s="472" t="s">
        <v>513</v>
      </c>
      <c r="M561" s="472">
        <v>33</v>
      </c>
      <c r="N561" s="472">
        <v>17</v>
      </c>
      <c r="O561" s="472">
        <v>16</v>
      </c>
      <c r="P561" s="472">
        <v>17</v>
      </c>
      <c r="Q561" s="472">
        <v>17</v>
      </c>
      <c r="R561" s="472" t="s">
        <v>513</v>
      </c>
      <c r="S561" s="472">
        <v>6302</v>
      </c>
      <c r="T561" s="472">
        <v>6302</v>
      </c>
      <c r="U561" s="472" t="s">
        <v>513</v>
      </c>
      <c r="V561" s="472">
        <v>6302</v>
      </c>
      <c r="W561" s="477" t="s">
        <v>82</v>
      </c>
    </row>
    <row r="562" spans="1:23" s="472" customFormat="1" ht="9.75" customHeight="1" x14ac:dyDescent="0.2">
      <c r="A562" s="859" t="s">
        <v>1247</v>
      </c>
      <c r="B562" s="472" t="s">
        <v>513</v>
      </c>
      <c r="C562" s="472" t="s">
        <v>513</v>
      </c>
      <c r="D562" s="472">
        <v>86</v>
      </c>
      <c r="E562" s="472">
        <v>17</v>
      </c>
      <c r="F562" s="472" t="s">
        <v>513</v>
      </c>
      <c r="G562" s="472">
        <v>18</v>
      </c>
      <c r="H562" s="472">
        <v>17</v>
      </c>
      <c r="I562" s="472">
        <v>17</v>
      </c>
      <c r="J562" s="472" t="s">
        <v>513</v>
      </c>
      <c r="K562" s="472" t="s">
        <v>513</v>
      </c>
      <c r="L562" s="472">
        <v>17</v>
      </c>
      <c r="M562" s="472">
        <v>31</v>
      </c>
      <c r="N562" s="472" t="s">
        <v>513</v>
      </c>
      <c r="O562" s="472">
        <v>31</v>
      </c>
      <c r="P562" s="472">
        <v>52</v>
      </c>
      <c r="Q562" s="472">
        <v>17</v>
      </c>
      <c r="R562" s="472">
        <v>35</v>
      </c>
      <c r="S562" s="472">
        <v>7714</v>
      </c>
      <c r="T562" s="472">
        <v>7714</v>
      </c>
      <c r="U562" s="472">
        <v>3055</v>
      </c>
      <c r="V562" s="472">
        <v>3106</v>
      </c>
      <c r="W562" s="477" t="s">
        <v>83</v>
      </c>
    </row>
    <row r="563" spans="1:23" s="472" customFormat="1" ht="9.75" customHeight="1" x14ac:dyDescent="0.2">
      <c r="A563" s="859" t="s">
        <v>1226</v>
      </c>
      <c r="B563" s="472" t="s">
        <v>513</v>
      </c>
      <c r="C563" s="472">
        <v>156</v>
      </c>
      <c r="D563" s="472">
        <v>35</v>
      </c>
      <c r="E563" s="472">
        <v>35</v>
      </c>
      <c r="F563" s="472" t="s">
        <v>513</v>
      </c>
      <c r="G563" s="472" t="s">
        <v>513</v>
      </c>
      <c r="H563" s="472" t="s">
        <v>513</v>
      </c>
      <c r="I563" s="472" t="s">
        <v>513</v>
      </c>
      <c r="J563" s="472" t="s">
        <v>513</v>
      </c>
      <c r="K563" s="472" t="s">
        <v>513</v>
      </c>
      <c r="L563" s="472" t="s">
        <v>513</v>
      </c>
      <c r="M563" s="472" t="s">
        <v>513</v>
      </c>
      <c r="N563" s="472" t="s">
        <v>513</v>
      </c>
      <c r="O563" s="472" t="s">
        <v>513</v>
      </c>
      <c r="P563" s="472">
        <v>50</v>
      </c>
      <c r="Q563" s="472">
        <v>33</v>
      </c>
      <c r="R563" s="472">
        <v>17</v>
      </c>
      <c r="S563" s="472">
        <v>13887</v>
      </c>
      <c r="T563" s="472">
        <v>13887</v>
      </c>
      <c r="U563" s="472">
        <v>1501</v>
      </c>
      <c r="V563" s="472">
        <v>7721</v>
      </c>
      <c r="W563" s="477" t="s">
        <v>84</v>
      </c>
    </row>
    <row r="564" spans="1:23" s="472" customFormat="1" ht="9.75" customHeight="1" x14ac:dyDescent="0.2">
      <c r="A564" s="859" t="s">
        <v>1282</v>
      </c>
      <c r="B564" s="472">
        <v>52</v>
      </c>
      <c r="C564" s="472" t="s">
        <v>513</v>
      </c>
      <c r="D564" s="472" t="s">
        <v>513</v>
      </c>
      <c r="E564" s="472" t="s">
        <v>513</v>
      </c>
      <c r="F564" s="472" t="s">
        <v>513</v>
      </c>
      <c r="G564" s="472" t="s">
        <v>513</v>
      </c>
      <c r="H564" s="472" t="s">
        <v>513</v>
      </c>
      <c r="I564" s="472" t="s">
        <v>513</v>
      </c>
      <c r="J564" s="472" t="s">
        <v>513</v>
      </c>
      <c r="K564" s="472" t="s">
        <v>513</v>
      </c>
      <c r="L564" s="472" t="s">
        <v>513</v>
      </c>
      <c r="M564" s="472">
        <v>16</v>
      </c>
      <c r="N564" s="472" t="s">
        <v>513</v>
      </c>
      <c r="O564" s="472">
        <v>16</v>
      </c>
      <c r="P564" s="472" t="s">
        <v>513</v>
      </c>
      <c r="Q564" s="472" t="s">
        <v>513</v>
      </c>
      <c r="R564" s="472" t="s">
        <v>513</v>
      </c>
      <c r="S564" s="472">
        <v>11822</v>
      </c>
      <c r="T564" s="472">
        <v>11822</v>
      </c>
      <c r="U564" s="472">
        <v>1501</v>
      </c>
      <c r="V564" s="472">
        <v>8870</v>
      </c>
      <c r="W564" s="477" t="s">
        <v>97</v>
      </c>
    </row>
    <row r="565" spans="1:23" s="472" customFormat="1" ht="9.75" customHeight="1" x14ac:dyDescent="0.2">
      <c r="A565" s="859" t="s">
        <v>590</v>
      </c>
      <c r="B565" s="472" t="s">
        <v>513</v>
      </c>
      <c r="C565" s="472">
        <v>155</v>
      </c>
      <c r="D565" s="472">
        <v>34</v>
      </c>
      <c r="E565" s="472">
        <v>17</v>
      </c>
      <c r="F565" s="472" t="s">
        <v>513</v>
      </c>
      <c r="G565" s="472" t="s">
        <v>513</v>
      </c>
      <c r="H565" s="472" t="s">
        <v>513</v>
      </c>
      <c r="I565" s="472">
        <v>17</v>
      </c>
      <c r="J565" s="472" t="s">
        <v>513</v>
      </c>
      <c r="K565" s="472" t="s">
        <v>513</v>
      </c>
      <c r="L565" s="472" t="s">
        <v>513</v>
      </c>
      <c r="M565" s="472">
        <v>16</v>
      </c>
      <c r="N565" s="472" t="s">
        <v>513</v>
      </c>
      <c r="O565" s="472">
        <v>16</v>
      </c>
      <c r="P565" s="472">
        <v>33</v>
      </c>
      <c r="Q565" s="472">
        <v>15</v>
      </c>
      <c r="R565" s="472">
        <v>18</v>
      </c>
      <c r="S565" s="472">
        <v>10314</v>
      </c>
      <c r="T565" s="472">
        <v>10314</v>
      </c>
      <c r="U565" s="472">
        <v>1501</v>
      </c>
      <c r="V565" s="472">
        <v>7362</v>
      </c>
      <c r="W565" s="477" t="s">
        <v>98</v>
      </c>
    </row>
    <row r="566" spans="1:23" s="472" customFormat="1" ht="9.75" customHeight="1" x14ac:dyDescent="0.2">
      <c r="A566" s="859" t="s">
        <v>591</v>
      </c>
      <c r="B566" s="472" t="s">
        <v>513</v>
      </c>
      <c r="C566" s="472" t="s">
        <v>513</v>
      </c>
      <c r="D566" s="472">
        <v>17</v>
      </c>
      <c r="E566" s="472" t="s">
        <v>513</v>
      </c>
      <c r="F566" s="472" t="s">
        <v>513</v>
      </c>
      <c r="G566" s="472" t="s">
        <v>513</v>
      </c>
      <c r="H566" s="472" t="s">
        <v>513</v>
      </c>
      <c r="I566" s="472" t="s">
        <v>513</v>
      </c>
      <c r="J566" s="472" t="s">
        <v>513</v>
      </c>
      <c r="K566" s="472" t="s">
        <v>513</v>
      </c>
      <c r="L566" s="472">
        <v>17</v>
      </c>
      <c r="M566" s="472" t="s">
        <v>513</v>
      </c>
      <c r="N566" s="472" t="s">
        <v>513</v>
      </c>
      <c r="O566" s="472" t="s">
        <v>513</v>
      </c>
      <c r="P566" s="472">
        <v>17</v>
      </c>
      <c r="Q566" s="472">
        <v>17</v>
      </c>
      <c r="R566" s="472" t="s">
        <v>513</v>
      </c>
      <c r="S566" s="472">
        <v>10364</v>
      </c>
      <c r="T566" s="472">
        <v>10364</v>
      </c>
      <c r="U566" s="472">
        <v>3101</v>
      </c>
      <c r="V566" s="472">
        <v>7263</v>
      </c>
      <c r="W566" s="477" t="s">
        <v>99</v>
      </c>
    </row>
    <row r="567" spans="1:23" s="472" customFormat="1" ht="9.75" customHeight="1" x14ac:dyDescent="0.2">
      <c r="A567" s="859" t="s">
        <v>1307</v>
      </c>
      <c r="B567" s="472" t="s">
        <v>513</v>
      </c>
      <c r="C567" s="472">
        <v>103</v>
      </c>
      <c r="D567" s="472">
        <v>565</v>
      </c>
      <c r="E567" s="472" t="s">
        <v>513</v>
      </c>
      <c r="F567" s="472">
        <v>41</v>
      </c>
      <c r="G567" s="472" t="s">
        <v>513</v>
      </c>
      <c r="H567" s="472" t="s">
        <v>513</v>
      </c>
      <c r="I567" s="472">
        <v>35</v>
      </c>
      <c r="J567" s="472">
        <v>472</v>
      </c>
      <c r="K567" s="472">
        <v>17</v>
      </c>
      <c r="L567" s="472" t="s">
        <v>513</v>
      </c>
      <c r="M567" s="472">
        <v>31</v>
      </c>
      <c r="N567" s="472" t="s">
        <v>513</v>
      </c>
      <c r="O567" s="472">
        <v>31</v>
      </c>
      <c r="P567" s="472">
        <v>17</v>
      </c>
      <c r="Q567" s="472" t="s">
        <v>513</v>
      </c>
      <c r="R567" s="472">
        <v>17</v>
      </c>
      <c r="S567" s="472">
        <v>12141</v>
      </c>
      <c r="T567" s="472">
        <v>12141</v>
      </c>
      <c r="U567" s="472">
        <v>6333</v>
      </c>
      <c r="V567" s="472">
        <v>4357</v>
      </c>
      <c r="W567" s="477" t="s">
        <v>100</v>
      </c>
    </row>
    <row r="568" spans="1:23" s="472" customFormat="1" ht="9.75" customHeight="1" x14ac:dyDescent="0.2">
      <c r="A568" s="859" t="s">
        <v>1245</v>
      </c>
      <c r="B568" s="472">
        <v>206</v>
      </c>
      <c r="C568" s="472" t="s">
        <v>513</v>
      </c>
      <c r="D568" s="472">
        <v>1468</v>
      </c>
      <c r="E568" s="472" t="s">
        <v>513</v>
      </c>
      <c r="F568" s="472">
        <v>53</v>
      </c>
      <c r="G568" s="472" t="s">
        <v>513</v>
      </c>
      <c r="H568" s="472" t="s">
        <v>513</v>
      </c>
      <c r="I568" s="472" t="s">
        <v>513</v>
      </c>
      <c r="J568" s="472">
        <v>1398</v>
      </c>
      <c r="K568" s="472" t="s">
        <v>513</v>
      </c>
      <c r="L568" s="472">
        <v>17</v>
      </c>
      <c r="M568" s="472" t="s">
        <v>513</v>
      </c>
      <c r="N568" s="472" t="s">
        <v>513</v>
      </c>
      <c r="O568" s="472" t="s">
        <v>513</v>
      </c>
      <c r="P568" s="472">
        <v>32</v>
      </c>
      <c r="Q568" s="472">
        <v>15</v>
      </c>
      <c r="R568" s="472">
        <v>17</v>
      </c>
      <c r="S568" s="472">
        <v>14848</v>
      </c>
      <c r="T568" s="472">
        <v>14848</v>
      </c>
      <c r="U568" s="472">
        <v>3030</v>
      </c>
      <c r="V568" s="472">
        <v>10367</v>
      </c>
      <c r="W568" s="477" t="s">
        <v>101</v>
      </c>
    </row>
    <row r="569" spans="1:23" s="472" customFormat="1" ht="9.75" customHeight="1" x14ac:dyDescent="0.2">
      <c r="A569" s="859" t="s">
        <v>1267</v>
      </c>
      <c r="B569" s="472">
        <v>349</v>
      </c>
      <c r="C569" s="472" t="s">
        <v>513</v>
      </c>
      <c r="D569" s="472">
        <v>999</v>
      </c>
      <c r="E569" s="472">
        <v>3</v>
      </c>
      <c r="F569" s="472">
        <v>35</v>
      </c>
      <c r="G569" s="472">
        <v>18</v>
      </c>
      <c r="H569" s="472">
        <v>35</v>
      </c>
      <c r="I569" s="472">
        <v>35</v>
      </c>
      <c r="J569" s="472">
        <v>873</v>
      </c>
      <c r="K569" s="472" t="s">
        <v>513</v>
      </c>
      <c r="L569" s="472" t="s">
        <v>513</v>
      </c>
      <c r="M569" s="472" t="s">
        <v>513</v>
      </c>
      <c r="N569" s="472" t="s">
        <v>513</v>
      </c>
      <c r="O569" s="472" t="s">
        <v>513</v>
      </c>
      <c r="P569" s="472">
        <v>32</v>
      </c>
      <c r="Q569" s="472">
        <v>32</v>
      </c>
      <c r="R569" s="472" t="s">
        <v>513</v>
      </c>
      <c r="S569" s="472">
        <v>11831</v>
      </c>
      <c r="T569" s="472">
        <v>11831</v>
      </c>
      <c r="U569" s="472">
        <v>3032</v>
      </c>
      <c r="V569" s="472">
        <v>8799</v>
      </c>
      <c r="W569" s="477" t="s">
        <v>85</v>
      </c>
    </row>
    <row r="570" spans="1:23" s="472" customFormat="1" ht="9.75" customHeight="1" x14ac:dyDescent="0.2">
      <c r="A570" s="859" t="s">
        <v>595</v>
      </c>
      <c r="B570" s="472">
        <v>489</v>
      </c>
      <c r="C570" s="472" t="s">
        <v>513</v>
      </c>
      <c r="D570" s="472">
        <v>1362</v>
      </c>
      <c r="E570" s="472" t="s">
        <v>513</v>
      </c>
      <c r="F570" s="472" t="s">
        <v>513</v>
      </c>
      <c r="G570" s="472" t="s">
        <v>513</v>
      </c>
      <c r="H570" s="472">
        <v>17</v>
      </c>
      <c r="I570" s="472">
        <v>17</v>
      </c>
      <c r="J570" s="472">
        <v>1293</v>
      </c>
      <c r="K570" s="472" t="s">
        <v>513</v>
      </c>
      <c r="L570" s="472">
        <v>35</v>
      </c>
      <c r="M570" s="472">
        <v>33</v>
      </c>
      <c r="N570" s="472">
        <v>17</v>
      </c>
      <c r="O570" s="472">
        <v>16</v>
      </c>
      <c r="P570" s="472" t="s">
        <v>513</v>
      </c>
      <c r="Q570" s="472" t="s">
        <v>513</v>
      </c>
      <c r="R570" s="472" t="s">
        <v>513</v>
      </c>
      <c r="S570" s="472">
        <v>10249</v>
      </c>
      <c r="T570" s="472">
        <v>10249</v>
      </c>
      <c r="U570" s="472" t="s">
        <v>513</v>
      </c>
      <c r="V570" s="472">
        <v>8796</v>
      </c>
      <c r="W570" s="477" t="s">
        <v>86</v>
      </c>
    </row>
    <row r="571" spans="1:23" s="472" customFormat="1" ht="9.75" customHeight="1" x14ac:dyDescent="0.2">
      <c r="A571" s="859" t="s">
        <v>1311</v>
      </c>
      <c r="B571" s="472">
        <v>280</v>
      </c>
      <c r="C571" s="472" t="s">
        <v>513</v>
      </c>
      <c r="D571" s="472">
        <v>17</v>
      </c>
      <c r="E571" s="472" t="s">
        <v>513</v>
      </c>
      <c r="F571" s="472" t="s">
        <v>513</v>
      </c>
      <c r="G571" s="472" t="s">
        <v>513</v>
      </c>
      <c r="H571" s="472" t="s">
        <v>513</v>
      </c>
      <c r="I571" s="472">
        <v>17</v>
      </c>
      <c r="J571" s="472" t="s">
        <v>513</v>
      </c>
      <c r="K571" s="472" t="s">
        <v>513</v>
      </c>
      <c r="L571" s="472" t="s">
        <v>513</v>
      </c>
      <c r="M571" s="472" t="s">
        <v>513</v>
      </c>
      <c r="N571" s="472" t="s">
        <v>513</v>
      </c>
      <c r="O571" s="472" t="s">
        <v>513</v>
      </c>
      <c r="P571" s="472">
        <v>46</v>
      </c>
      <c r="Q571" s="472">
        <v>29</v>
      </c>
      <c r="R571" s="472">
        <v>17</v>
      </c>
      <c r="S571" s="472">
        <v>12130</v>
      </c>
      <c r="T571" s="472">
        <v>12130</v>
      </c>
      <c r="U571" s="472">
        <v>1522</v>
      </c>
      <c r="V571" s="472">
        <v>10608</v>
      </c>
      <c r="W571" s="477" t="s">
        <v>87</v>
      </c>
    </row>
    <row r="572" spans="1:23" s="472" customFormat="1" ht="9.75" customHeight="1" x14ac:dyDescent="0.2">
      <c r="A572" s="859" t="s">
        <v>1262</v>
      </c>
      <c r="B572" s="472">
        <v>122</v>
      </c>
      <c r="C572" s="472" t="s">
        <v>513</v>
      </c>
      <c r="D572" s="472">
        <v>52</v>
      </c>
      <c r="E572" s="472" t="s">
        <v>513</v>
      </c>
      <c r="F572" s="472" t="s">
        <v>513</v>
      </c>
      <c r="G572" s="472" t="s">
        <v>513</v>
      </c>
      <c r="H572" s="472">
        <v>17</v>
      </c>
      <c r="I572" s="472">
        <v>35</v>
      </c>
      <c r="J572" s="472" t="s">
        <v>513</v>
      </c>
      <c r="K572" s="472" t="s">
        <v>513</v>
      </c>
      <c r="L572" s="472" t="s">
        <v>513</v>
      </c>
      <c r="M572" s="472" t="s">
        <v>513</v>
      </c>
      <c r="N572" s="472" t="s">
        <v>513</v>
      </c>
      <c r="O572" s="472" t="s">
        <v>513</v>
      </c>
      <c r="P572" s="472" t="s">
        <v>513</v>
      </c>
      <c r="Q572" s="472" t="s">
        <v>513</v>
      </c>
      <c r="R572" s="472" t="s">
        <v>513</v>
      </c>
      <c r="S572" s="472">
        <v>5957</v>
      </c>
      <c r="T572" s="472">
        <v>5957</v>
      </c>
      <c r="U572" s="472">
        <v>1456</v>
      </c>
      <c r="V572" s="472">
        <v>4501</v>
      </c>
      <c r="W572" s="477" t="s">
        <v>823</v>
      </c>
    </row>
    <row r="573" spans="1:23" s="472" customFormat="1" ht="9.75" customHeight="1" x14ac:dyDescent="0.2">
      <c r="A573" s="859" t="s">
        <v>1276</v>
      </c>
      <c r="B573" s="472">
        <v>276</v>
      </c>
      <c r="C573" s="472" t="s">
        <v>513</v>
      </c>
      <c r="D573" s="472">
        <v>17</v>
      </c>
      <c r="E573" s="472" t="s">
        <v>513</v>
      </c>
      <c r="F573" s="472" t="s">
        <v>513</v>
      </c>
      <c r="G573" s="472" t="s">
        <v>513</v>
      </c>
      <c r="H573" s="472">
        <v>17</v>
      </c>
      <c r="I573" s="472" t="s">
        <v>513</v>
      </c>
      <c r="J573" s="472" t="s">
        <v>513</v>
      </c>
      <c r="K573" s="472" t="s">
        <v>513</v>
      </c>
      <c r="L573" s="472" t="s">
        <v>513</v>
      </c>
      <c r="M573" s="472">
        <v>16</v>
      </c>
      <c r="N573" s="472" t="s">
        <v>513</v>
      </c>
      <c r="O573" s="472">
        <v>16</v>
      </c>
      <c r="P573" s="472">
        <v>15</v>
      </c>
      <c r="Q573" s="472">
        <v>15</v>
      </c>
      <c r="R573" s="472" t="s">
        <v>513</v>
      </c>
      <c r="S573" s="472" t="s">
        <v>513</v>
      </c>
      <c r="T573" s="472" t="s">
        <v>513</v>
      </c>
      <c r="U573" s="472" t="s">
        <v>513</v>
      </c>
      <c r="V573" s="472" t="s">
        <v>513</v>
      </c>
      <c r="W573" s="477" t="s">
        <v>82</v>
      </c>
    </row>
    <row r="574" spans="1:23" s="472" customFormat="1" ht="9.75" customHeight="1" x14ac:dyDescent="0.2">
      <c r="A574" s="860" t="s">
        <v>599</v>
      </c>
      <c r="B574" s="476">
        <v>1239</v>
      </c>
      <c r="C574" s="475" t="s">
        <v>513</v>
      </c>
      <c r="D574" s="475">
        <v>197</v>
      </c>
      <c r="E574" s="475" t="s">
        <v>513</v>
      </c>
      <c r="F574" s="475" t="s">
        <v>513</v>
      </c>
      <c r="G574" s="475" t="s">
        <v>513</v>
      </c>
      <c r="H574" s="475" t="s">
        <v>513</v>
      </c>
      <c r="I574" s="475">
        <v>35</v>
      </c>
      <c r="J574" s="475">
        <v>129</v>
      </c>
      <c r="K574" s="475" t="s">
        <v>513</v>
      </c>
      <c r="L574" s="475">
        <v>33</v>
      </c>
      <c r="M574" s="475">
        <v>16</v>
      </c>
      <c r="N574" s="475" t="s">
        <v>513</v>
      </c>
      <c r="O574" s="475">
        <v>16</v>
      </c>
      <c r="P574" s="475">
        <v>50</v>
      </c>
      <c r="Q574" s="475">
        <v>15</v>
      </c>
      <c r="R574" s="475">
        <v>35</v>
      </c>
      <c r="S574" s="475">
        <v>3937</v>
      </c>
      <c r="T574" s="475">
        <v>3937</v>
      </c>
      <c r="U574" s="475">
        <v>2481</v>
      </c>
      <c r="V574" s="475">
        <v>1456</v>
      </c>
      <c r="W574" s="473" t="s">
        <v>83</v>
      </c>
    </row>
    <row r="575" spans="1:23" ht="12" customHeight="1" x14ac:dyDescent="0.25"/>
    <row r="576" spans="1:23" ht="12" customHeight="1" x14ac:dyDescent="0.25"/>
    <row r="577" spans="1:20" ht="12" customHeight="1" x14ac:dyDescent="0.2">
      <c r="K577" s="487" t="s">
        <v>102</v>
      </c>
      <c r="T577" s="490" t="s">
        <v>703</v>
      </c>
    </row>
    <row r="578" spans="1:20" s="483" customFormat="1" ht="21" customHeight="1" x14ac:dyDescent="0.25">
      <c r="A578" s="1084" t="s">
        <v>205</v>
      </c>
      <c r="B578" s="486" t="s">
        <v>326</v>
      </c>
      <c r="C578" s="485"/>
      <c r="D578" s="485"/>
      <c r="E578" s="878"/>
      <c r="F578" s="879" t="s">
        <v>325</v>
      </c>
      <c r="G578" s="485"/>
      <c r="H578" s="485"/>
      <c r="I578" s="485"/>
      <c r="J578" s="485"/>
      <c r="K578" s="485"/>
      <c r="L578" s="485"/>
      <c r="M578" s="878"/>
      <c r="N578" s="879" t="s">
        <v>322</v>
      </c>
      <c r="O578" s="485"/>
      <c r="P578" s="485"/>
      <c r="Q578" s="485"/>
      <c r="R578" s="485"/>
      <c r="S578" s="878"/>
      <c r="T578" s="1087" t="s">
        <v>88</v>
      </c>
    </row>
    <row r="579" spans="1:20" s="483" customFormat="1" ht="21" customHeight="1" x14ac:dyDescent="0.25">
      <c r="A579" s="1085"/>
      <c r="B579" s="486" t="s">
        <v>309</v>
      </c>
      <c r="C579" s="878"/>
      <c r="D579" s="879" t="s">
        <v>1235</v>
      </c>
      <c r="E579" s="878"/>
      <c r="F579" s="1090" t="s">
        <v>324</v>
      </c>
      <c r="G579" s="879" t="s">
        <v>316</v>
      </c>
      <c r="H579" s="485"/>
      <c r="I579" s="485"/>
      <c r="J579" s="485"/>
      <c r="K579" s="878"/>
      <c r="L579" s="879" t="s">
        <v>1235</v>
      </c>
      <c r="M579" s="878"/>
      <c r="N579" s="1090" t="s">
        <v>321</v>
      </c>
      <c r="O579" s="879" t="s">
        <v>316</v>
      </c>
      <c r="P579" s="485"/>
      <c r="Q579" s="485"/>
      <c r="R579" s="485"/>
      <c r="S579" s="878"/>
      <c r="T579" s="1088"/>
    </row>
    <row r="580" spans="1:20" s="483" customFormat="1" ht="52.5" customHeight="1" x14ac:dyDescent="0.25">
      <c r="A580" s="1086"/>
      <c r="B580" s="484" t="s">
        <v>327</v>
      </c>
      <c r="C580" s="484" t="s">
        <v>368</v>
      </c>
      <c r="D580" s="881" t="s">
        <v>379</v>
      </c>
      <c r="E580" s="484" t="s">
        <v>378</v>
      </c>
      <c r="F580" s="1091"/>
      <c r="G580" s="881" t="s">
        <v>706</v>
      </c>
      <c r="H580" s="484" t="s">
        <v>305</v>
      </c>
      <c r="I580" s="484" t="s">
        <v>1169</v>
      </c>
      <c r="J580" s="484" t="s">
        <v>327</v>
      </c>
      <c r="K580" s="484" t="s">
        <v>368</v>
      </c>
      <c r="L580" s="881" t="s">
        <v>379</v>
      </c>
      <c r="M580" s="484" t="s">
        <v>378</v>
      </c>
      <c r="N580" s="1091"/>
      <c r="O580" s="881" t="s">
        <v>706</v>
      </c>
      <c r="P580" s="484" t="s">
        <v>305</v>
      </c>
      <c r="Q580" s="484" t="s">
        <v>1169</v>
      </c>
      <c r="R580" s="484" t="s">
        <v>327</v>
      </c>
      <c r="S580" s="484" t="s">
        <v>368</v>
      </c>
      <c r="T580" s="1089"/>
    </row>
    <row r="581" spans="1:20" s="472" customFormat="1" ht="9.75" customHeight="1" x14ac:dyDescent="0.2">
      <c r="A581" s="858" t="s">
        <v>1257</v>
      </c>
      <c r="B581" s="482">
        <v>31838</v>
      </c>
      <c r="C581" s="481">
        <v>15093</v>
      </c>
      <c r="D581" s="481">
        <v>818</v>
      </c>
      <c r="E581" s="481">
        <v>818</v>
      </c>
      <c r="F581" s="481">
        <v>192819</v>
      </c>
      <c r="G581" s="481">
        <v>192001</v>
      </c>
      <c r="H581" s="481">
        <v>72439</v>
      </c>
      <c r="I581" s="481">
        <v>90182</v>
      </c>
      <c r="J581" s="481">
        <v>21838</v>
      </c>
      <c r="K581" s="481">
        <v>7542</v>
      </c>
      <c r="L581" s="481">
        <v>818</v>
      </c>
      <c r="M581" s="481">
        <v>818</v>
      </c>
      <c r="N581" s="481">
        <v>54090</v>
      </c>
      <c r="O581" s="481">
        <v>54090</v>
      </c>
      <c r="P581" s="481">
        <v>21704</v>
      </c>
      <c r="Q581" s="481">
        <v>14835</v>
      </c>
      <c r="R581" s="481">
        <v>10000</v>
      </c>
      <c r="S581" s="480">
        <v>7551</v>
      </c>
      <c r="T581" s="479" t="s">
        <v>208</v>
      </c>
    </row>
    <row r="582" spans="1:20" s="472" customFormat="1" ht="9.75" customHeight="1" x14ac:dyDescent="0.2">
      <c r="A582" s="859" t="s">
        <v>1312</v>
      </c>
      <c r="B582" s="472">
        <v>4364</v>
      </c>
      <c r="C582" s="472">
        <v>20990</v>
      </c>
      <c r="D582" s="472" t="s">
        <v>513</v>
      </c>
      <c r="E582" s="472" t="s">
        <v>513</v>
      </c>
      <c r="F582" s="472">
        <v>146301</v>
      </c>
      <c r="G582" s="472">
        <v>146301</v>
      </c>
      <c r="H582" s="472">
        <v>46828</v>
      </c>
      <c r="I582" s="472">
        <v>84613</v>
      </c>
      <c r="J582" s="472">
        <v>4364</v>
      </c>
      <c r="K582" s="472">
        <v>10496</v>
      </c>
      <c r="L582" s="472" t="s">
        <v>513</v>
      </c>
      <c r="M582" s="472" t="s">
        <v>513</v>
      </c>
      <c r="N582" s="472">
        <v>53717</v>
      </c>
      <c r="O582" s="472">
        <v>53717</v>
      </c>
      <c r="P582" s="472">
        <v>21476</v>
      </c>
      <c r="Q582" s="472">
        <v>21747</v>
      </c>
      <c r="R582" s="472" t="s">
        <v>513</v>
      </c>
      <c r="S582" s="478">
        <v>10494</v>
      </c>
      <c r="T582" s="477" t="s">
        <v>492</v>
      </c>
    </row>
    <row r="583" spans="1:20" s="472" customFormat="1" ht="9.75" customHeight="1" x14ac:dyDescent="0.2">
      <c r="A583" s="859" t="s">
        <v>1198</v>
      </c>
      <c r="B583" s="472">
        <v>4665</v>
      </c>
      <c r="C583" s="472" t="s">
        <v>513</v>
      </c>
      <c r="D583" s="472" t="s">
        <v>513</v>
      </c>
      <c r="E583" s="472" t="s">
        <v>513</v>
      </c>
      <c r="F583" s="472">
        <v>210580</v>
      </c>
      <c r="G583" s="472">
        <v>210580</v>
      </c>
      <c r="H583" s="472">
        <v>22346</v>
      </c>
      <c r="I583" s="472">
        <v>183569</v>
      </c>
      <c r="J583" s="472">
        <v>4665</v>
      </c>
      <c r="K583" s="472" t="s">
        <v>513</v>
      </c>
      <c r="L583" s="472" t="s">
        <v>513</v>
      </c>
      <c r="M583" s="472" t="s">
        <v>513</v>
      </c>
      <c r="N583" s="472">
        <v>49052</v>
      </c>
      <c r="O583" s="472">
        <v>49052</v>
      </c>
      <c r="P583" s="472">
        <v>26574</v>
      </c>
      <c r="Q583" s="472">
        <v>22478</v>
      </c>
      <c r="R583" s="472" t="s">
        <v>513</v>
      </c>
      <c r="S583" s="478" t="s">
        <v>513</v>
      </c>
      <c r="T583" s="477" t="s">
        <v>518</v>
      </c>
    </row>
    <row r="584" spans="1:20" s="472" customFormat="1" ht="9.75" customHeight="1" x14ac:dyDescent="0.2">
      <c r="A584" s="859" t="s">
        <v>582</v>
      </c>
      <c r="B584" s="472" t="s">
        <v>513</v>
      </c>
      <c r="C584" s="472" t="s">
        <v>513</v>
      </c>
      <c r="D584" s="472">
        <v>257</v>
      </c>
      <c r="E584" s="472">
        <v>257</v>
      </c>
      <c r="F584" s="472">
        <v>163822</v>
      </c>
      <c r="G584" s="472">
        <v>163565</v>
      </c>
      <c r="H584" s="472">
        <v>6107</v>
      </c>
      <c r="I584" s="472">
        <v>157458</v>
      </c>
      <c r="J584" s="472" t="s">
        <v>513</v>
      </c>
      <c r="K584" s="472" t="s">
        <v>513</v>
      </c>
      <c r="L584" s="472">
        <v>257</v>
      </c>
      <c r="M584" s="472">
        <v>257</v>
      </c>
      <c r="N584" s="472">
        <v>22513</v>
      </c>
      <c r="O584" s="472">
        <v>22513</v>
      </c>
      <c r="P584" s="472">
        <v>10506</v>
      </c>
      <c r="Q584" s="472">
        <v>12007</v>
      </c>
      <c r="R584" s="472" t="s">
        <v>513</v>
      </c>
      <c r="S584" s="478" t="s">
        <v>513</v>
      </c>
      <c r="T584" s="477" t="s">
        <v>583</v>
      </c>
    </row>
    <row r="585" spans="1:20" s="472" customFormat="1" ht="9.75" customHeight="1" x14ac:dyDescent="0.2">
      <c r="A585" s="859" t="s">
        <v>813</v>
      </c>
      <c r="B585" s="472">
        <v>13475</v>
      </c>
      <c r="C585" s="472" t="s">
        <v>513</v>
      </c>
      <c r="D585" s="472" t="s">
        <v>513</v>
      </c>
      <c r="E585" s="472" t="s">
        <v>513</v>
      </c>
      <c r="F585" s="472">
        <v>110328</v>
      </c>
      <c r="G585" s="472">
        <v>110328</v>
      </c>
      <c r="H585" s="472">
        <v>9217</v>
      </c>
      <c r="I585" s="472">
        <v>87636</v>
      </c>
      <c r="J585" s="472">
        <v>13475</v>
      </c>
      <c r="K585" s="472" t="s">
        <v>513</v>
      </c>
      <c r="L585" s="472" t="s">
        <v>513</v>
      </c>
      <c r="M585" s="472" t="s">
        <v>513</v>
      </c>
      <c r="N585" s="472">
        <v>22917</v>
      </c>
      <c r="O585" s="472">
        <v>22917</v>
      </c>
      <c r="P585" s="472">
        <v>16914</v>
      </c>
      <c r="Q585" s="472">
        <v>6003</v>
      </c>
      <c r="R585" s="472" t="s">
        <v>513</v>
      </c>
      <c r="S585" s="478" t="s">
        <v>513</v>
      </c>
      <c r="T585" s="477" t="s">
        <v>814</v>
      </c>
    </row>
    <row r="586" spans="1:20" s="472" customFormat="1" ht="6.75" customHeight="1" x14ac:dyDescent="0.2">
      <c r="A586" s="859"/>
      <c r="S586" s="478"/>
      <c r="T586" s="477"/>
    </row>
    <row r="587" spans="1:20" s="472" customFormat="1" ht="9.75" customHeight="1" x14ac:dyDescent="0.2">
      <c r="A587" s="859" t="s">
        <v>1219</v>
      </c>
      <c r="B587" s="472">
        <v>1553</v>
      </c>
      <c r="C587" s="472" t="s">
        <v>513</v>
      </c>
      <c r="D587" s="472">
        <v>257</v>
      </c>
      <c r="E587" s="472">
        <v>257</v>
      </c>
      <c r="F587" s="472">
        <v>149275</v>
      </c>
      <c r="G587" s="472">
        <v>149018</v>
      </c>
      <c r="H587" s="472">
        <v>7664</v>
      </c>
      <c r="I587" s="472">
        <v>139801</v>
      </c>
      <c r="J587" s="472">
        <v>1553</v>
      </c>
      <c r="K587" s="472" t="s">
        <v>513</v>
      </c>
      <c r="L587" s="472">
        <v>257</v>
      </c>
      <c r="M587" s="472">
        <v>257</v>
      </c>
      <c r="N587" s="472">
        <v>22511</v>
      </c>
      <c r="O587" s="472">
        <v>22511</v>
      </c>
      <c r="P587" s="472">
        <v>12007</v>
      </c>
      <c r="Q587" s="472">
        <v>10504</v>
      </c>
      <c r="R587" s="472" t="s">
        <v>513</v>
      </c>
      <c r="S587" s="478" t="s">
        <v>513</v>
      </c>
      <c r="T587" s="477" t="s">
        <v>584</v>
      </c>
    </row>
    <row r="588" spans="1:20" s="472" customFormat="1" ht="9.75" customHeight="1" x14ac:dyDescent="0.2">
      <c r="A588" s="859" t="s">
        <v>1259</v>
      </c>
      <c r="B588" s="472">
        <v>11922</v>
      </c>
      <c r="C588" s="472" t="s">
        <v>513</v>
      </c>
      <c r="D588" s="472" t="s">
        <v>513</v>
      </c>
      <c r="E588" s="472" t="s">
        <v>513</v>
      </c>
      <c r="F588" s="472">
        <v>94562</v>
      </c>
      <c r="G588" s="472">
        <v>94562</v>
      </c>
      <c r="H588" s="472">
        <v>8543</v>
      </c>
      <c r="I588" s="472">
        <v>74097</v>
      </c>
      <c r="J588" s="472">
        <v>11922</v>
      </c>
      <c r="K588" s="472" t="s">
        <v>513</v>
      </c>
      <c r="L588" s="472" t="s">
        <v>513</v>
      </c>
      <c r="M588" s="472" t="s">
        <v>513</v>
      </c>
      <c r="N588" s="472">
        <v>22918</v>
      </c>
      <c r="O588" s="472">
        <v>22918</v>
      </c>
      <c r="P588" s="472">
        <v>16915</v>
      </c>
      <c r="Q588" s="472">
        <v>6003</v>
      </c>
      <c r="R588" s="472" t="s">
        <v>513</v>
      </c>
      <c r="S588" s="478" t="s">
        <v>513</v>
      </c>
      <c r="T588" s="477" t="s">
        <v>816</v>
      </c>
    </row>
    <row r="589" spans="1:20" s="472" customFormat="1" ht="6.75" customHeight="1" x14ac:dyDescent="0.2">
      <c r="A589" s="859"/>
      <c r="S589" s="478"/>
      <c r="T589" s="477"/>
    </row>
    <row r="590" spans="1:20" s="472" customFormat="1" ht="9.75" customHeight="1" x14ac:dyDescent="0.2">
      <c r="A590" s="859" t="s">
        <v>817</v>
      </c>
      <c r="B590" s="472">
        <v>1553</v>
      </c>
      <c r="C590" s="472" t="s">
        <v>513</v>
      </c>
      <c r="D590" s="472" t="s">
        <v>513</v>
      </c>
      <c r="E590" s="472" t="s">
        <v>513</v>
      </c>
      <c r="F590" s="472">
        <v>24158</v>
      </c>
      <c r="G590" s="472">
        <v>24158</v>
      </c>
      <c r="H590" s="472">
        <v>3109</v>
      </c>
      <c r="I590" s="472">
        <v>19496</v>
      </c>
      <c r="J590" s="472">
        <v>1553</v>
      </c>
      <c r="K590" s="472" t="s">
        <v>513</v>
      </c>
      <c r="L590" s="472" t="s">
        <v>513</v>
      </c>
      <c r="M590" s="472" t="s">
        <v>513</v>
      </c>
      <c r="N590" s="472">
        <v>1501</v>
      </c>
      <c r="O590" s="472">
        <v>1501</v>
      </c>
      <c r="P590" s="472">
        <v>1501</v>
      </c>
      <c r="Q590" s="472" t="s">
        <v>513</v>
      </c>
      <c r="R590" s="472" t="s">
        <v>513</v>
      </c>
      <c r="S590" s="478" t="s">
        <v>513</v>
      </c>
      <c r="T590" s="477" t="s">
        <v>587</v>
      </c>
    </row>
    <row r="591" spans="1:20" s="472" customFormat="1" ht="9.75" customHeight="1" x14ac:dyDescent="0.2">
      <c r="A591" s="859" t="s">
        <v>585</v>
      </c>
      <c r="B591" s="472">
        <v>7567</v>
      </c>
      <c r="C591" s="472" t="s">
        <v>513</v>
      </c>
      <c r="D591" s="472" t="s">
        <v>513</v>
      </c>
      <c r="E591" s="472" t="s">
        <v>513</v>
      </c>
      <c r="F591" s="472">
        <v>27018</v>
      </c>
      <c r="G591" s="472">
        <v>27018</v>
      </c>
      <c r="H591" s="472" t="s">
        <v>513</v>
      </c>
      <c r="I591" s="472">
        <v>19451</v>
      </c>
      <c r="J591" s="472">
        <v>7567</v>
      </c>
      <c r="K591" s="472" t="s">
        <v>513</v>
      </c>
      <c r="L591" s="472" t="s">
        <v>513</v>
      </c>
      <c r="M591" s="472" t="s">
        <v>513</v>
      </c>
      <c r="N591" s="472">
        <v>9005</v>
      </c>
      <c r="O591" s="472">
        <v>9005</v>
      </c>
      <c r="P591" s="472">
        <v>4503</v>
      </c>
      <c r="Q591" s="472">
        <v>4502</v>
      </c>
      <c r="R591" s="472" t="s">
        <v>513</v>
      </c>
      <c r="S591" s="478" t="s">
        <v>513</v>
      </c>
      <c r="T591" s="477" t="s">
        <v>94</v>
      </c>
    </row>
    <row r="592" spans="1:20" s="472" customFormat="1" ht="9.75" customHeight="1" x14ac:dyDescent="0.2">
      <c r="A592" s="859" t="s">
        <v>818</v>
      </c>
      <c r="B592" s="472">
        <v>2902</v>
      </c>
      <c r="C592" s="472" t="s">
        <v>513</v>
      </c>
      <c r="D592" s="472" t="s">
        <v>513</v>
      </c>
      <c r="E592" s="472" t="s">
        <v>513</v>
      </c>
      <c r="F592" s="472">
        <v>26442</v>
      </c>
      <c r="G592" s="472">
        <v>26442</v>
      </c>
      <c r="H592" s="472">
        <v>3054</v>
      </c>
      <c r="I592" s="472">
        <v>20486</v>
      </c>
      <c r="J592" s="472">
        <v>2902</v>
      </c>
      <c r="K592" s="472" t="s">
        <v>513</v>
      </c>
      <c r="L592" s="472" t="s">
        <v>513</v>
      </c>
      <c r="M592" s="472" t="s">
        <v>513</v>
      </c>
      <c r="N592" s="472">
        <v>10911</v>
      </c>
      <c r="O592" s="472">
        <v>10911</v>
      </c>
      <c r="P592" s="472">
        <v>9410</v>
      </c>
      <c r="Q592" s="472">
        <v>1501</v>
      </c>
      <c r="R592" s="472" t="s">
        <v>513</v>
      </c>
      <c r="S592" s="478" t="s">
        <v>513</v>
      </c>
      <c r="T592" s="477" t="s">
        <v>95</v>
      </c>
    </row>
    <row r="593" spans="1:20" s="472" customFormat="1" ht="9.75" customHeight="1" x14ac:dyDescent="0.2">
      <c r="A593" s="859" t="s">
        <v>586</v>
      </c>
      <c r="B593" s="472">
        <v>1453</v>
      </c>
      <c r="C593" s="472" t="s">
        <v>513</v>
      </c>
      <c r="D593" s="472" t="s">
        <v>513</v>
      </c>
      <c r="E593" s="472" t="s">
        <v>513</v>
      </c>
      <c r="F593" s="472">
        <v>32710</v>
      </c>
      <c r="G593" s="472">
        <v>32710</v>
      </c>
      <c r="H593" s="472">
        <v>3054</v>
      </c>
      <c r="I593" s="472">
        <v>28203</v>
      </c>
      <c r="J593" s="472">
        <v>1453</v>
      </c>
      <c r="K593" s="472" t="s">
        <v>513</v>
      </c>
      <c r="L593" s="472" t="s">
        <v>513</v>
      </c>
      <c r="M593" s="472" t="s">
        <v>513</v>
      </c>
      <c r="N593" s="472">
        <v>1500</v>
      </c>
      <c r="O593" s="472">
        <v>1500</v>
      </c>
      <c r="P593" s="472">
        <v>1500</v>
      </c>
      <c r="Q593" s="472" t="s">
        <v>513</v>
      </c>
      <c r="R593" s="472" t="s">
        <v>513</v>
      </c>
      <c r="S593" s="478" t="s">
        <v>513</v>
      </c>
      <c r="T593" s="477" t="s">
        <v>96</v>
      </c>
    </row>
    <row r="594" spans="1:20" s="472" customFormat="1" ht="9.75" customHeight="1" x14ac:dyDescent="0.2">
      <c r="A594" s="859" t="s">
        <v>1265</v>
      </c>
      <c r="B594" s="472" t="s">
        <v>513</v>
      </c>
      <c r="C594" s="472" t="s">
        <v>513</v>
      </c>
      <c r="D594" s="472" t="s">
        <v>513</v>
      </c>
      <c r="E594" s="472" t="s">
        <v>513</v>
      </c>
      <c r="F594" s="472">
        <v>8392</v>
      </c>
      <c r="G594" s="472">
        <v>8392</v>
      </c>
      <c r="H594" s="472">
        <v>2435</v>
      </c>
      <c r="I594" s="472">
        <v>5957</v>
      </c>
      <c r="J594" s="472" t="s">
        <v>513</v>
      </c>
      <c r="K594" s="472" t="s">
        <v>513</v>
      </c>
      <c r="L594" s="472" t="s">
        <v>513</v>
      </c>
      <c r="M594" s="472" t="s">
        <v>513</v>
      </c>
      <c r="N594" s="472">
        <v>1502</v>
      </c>
      <c r="O594" s="472">
        <v>1502</v>
      </c>
      <c r="P594" s="472">
        <v>1502</v>
      </c>
      <c r="Q594" s="472" t="s">
        <v>513</v>
      </c>
      <c r="R594" s="472" t="s">
        <v>513</v>
      </c>
      <c r="S594" s="478" t="s">
        <v>513</v>
      </c>
      <c r="T594" s="477" t="s">
        <v>820</v>
      </c>
    </row>
    <row r="595" spans="1:20" s="472" customFormat="1" ht="6.75" customHeight="1" x14ac:dyDescent="0.2">
      <c r="A595" s="859"/>
      <c r="S595" s="478"/>
      <c r="T595" s="477"/>
    </row>
    <row r="596" spans="1:20" s="472" customFormat="1" ht="9.75" customHeight="1" x14ac:dyDescent="0.2">
      <c r="A596" s="859" t="s">
        <v>1313</v>
      </c>
      <c r="B596" s="472" t="s">
        <v>513</v>
      </c>
      <c r="C596" s="472" t="s">
        <v>513</v>
      </c>
      <c r="D596" s="472" t="s">
        <v>513</v>
      </c>
      <c r="E596" s="472" t="s">
        <v>513</v>
      </c>
      <c r="F596" s="472">
        <v>11643</v>
      </c>
      <c r="G596" s="472">
        <v>11643</v>
      </c>
      <c r="H596" s="472">
        <v>1555</v>
      </c>
      <c r="I596" s="472">
        <v>10088</v>
      </c>
      <c r="J596" s="472" t="s">
        <v>513</v>
      </c>
      <c r="K596" s="472" t="s">
        <v>513</v>
      </c>
      <c r="L596" s="472" t="s">
        <v>513</v>
      </c>
      <c r="M596" s="472" t="s">
        <v>513</v>
      </c>
      <c r="N596" s="472" t="s">
        <v>513</v>
      </c>
      <c r="O596" s="472" t="s">
        <v>513</v>
      </c>
      <c r="P596" s="472" t="s">
        <v>513</v>
      </c>
      <c r="Q596" s="472" t="s">
        <v>513</v>
      </c>
      <c r="R596" s="472" t="s">
        <v>513</v>
      </c>
      <c r="S596" s="478" t="s">
        <v>513</v>
      </c>
      <c r="T596" s="477" t="s">
        <v>598</v>
      </c>
    </row>
    <row r="597" spans="1:20" s="472" customFormat="1" ht="9.75" customHeight="1" x14ac:dyDescent="0.2">
      <c r="A597" s="859" t="s">
        <v>1276</v>
      </c>
      <c r="B597" s="472" t="s">
        <v>513</v>
      </c>
      <c r="C597" s="472" t="s">
        <v>513</v>
      </c>
      <c r="D597" s="472" t="s">
        <v>513</v>
      </c>
      <c r="E597" s="472" t="s">
        <v>513</v>
      </c>
      <c r="F597" s="472">
        <v>6302</v>
      </c>
      <c r="G597" s="472">
        <v>6302</v>
      </c>
      <c r="H597" s="472" t="s">
        <v>513</v>
      </c>
      <c r="I597" s="472">
        <v>6302</v>
      </c>
      <c r="J597" s="472" t="s">
        <v>513</v>
      </c>
      <c r="K597" s="472" t="s">
        <v>513</v>
      </c>
      <c r="L597" s="472" t="s">
        <v>513</v>
      </c>
      <c r="M597" s="472" t="s">
        <v>513</v>
      </c>
      <c r="N597" s="472" t="s">
        <v>513</v>
      </c>
      <c r="O597" s="472" t="s">
        <v>513</v>
      </c>
      <c r="P597" s="472" t="s">
        <v>513</v>
      </c>
      <c r="Q597" s="472" t="s">
        <v>513</v>
      </c>
      <c r="R597" s="472" t="s">
        <v>513</v>
      </c>
      <c r="S597" s="478" t="s">
        <v>513</v>
      </c>
      <c r="T597" s="477" t="s">
        <v>82</v>
      </c>
    </row>
    <row r="598" spans="1:20" s="472" customFormat="1" ht="9.75" customHeight="1" x14ac:dyDescent="0.2">
      <c r="A598" s="859" t="s">
        <v>1214</v>
      </c>
      <c r="B598" s="472">
        <v>1553</v>
      </c>
      <c r="C598" s="472" t="s">
        <v>513</v>
      </c>
      <c r="D598" s="472" t="s">
        <v>513</v>
      </c>
      <c r="E598" s="472" t="s">
        <v>513</v>
      </c>
      <c r="F598" s="472">
        <v>6213</v>
      </c>
      <c r="G598" s="472">
        <v>6213</v>
      </c>
      <c r="H598" s="472">
        <v>1554</v>
      </c>
      <c r="I598" s="472">
        <v>3106</v>
      </c>
      <c r="J598" s="472">
        <v>1553</v>
      </c>
      <c r="K598" s="472" t="s">
        <v>513</v>
      </c>
      <c r="L598" s="472" t="s">
        <v>513</v>
      </c>
      <c r="M598" s="472" t="s">
        <v>513</v>
      </c>
      <c r="N598" s="472">
        <v>1501</v>
      </c>
      <c r="O598" s="472">
        <v>1501</v>
      </c>
      <c r="P598" s="472">
        <v>1501</v>
      </c>
      <c r="Q598" s="472" t="s">
        <v>513</v>
      </c>
      <c r="R598" s="472" t="s">
        <v>513</v>
      </c>
      <c r="S598" s="478" t="s">
        <v>513</v>
      </c>
      <c r="T598" s="477" t="s">
        <v>83</v>
      </c>
    </row>
    <row r="599" spans="1:20" s="472" customFormat="1" ht="9.75" customHeight="1" x14ac:dyDescent="0.2">
      <c r="A599" s="859" t="s">
        <v>1252</v>
      </c>
      <c r="B599" s="472">
        <v>4665</v>
      </c>
      <c r="C599" s="472" t="s">
        <v>513</v>
      </c>
      <c r="D599" s="472" t="s">
        <v>513</v>
      </c>
      <c r="E599" s="472" t="s">
        <v>513</v>
      </c>
      <c r="F599" s="472">
        <v>10885</v>
      </c>
      <c r="G599" s="472">
        <v>10885</v>
      </c>
      <c r="H599" s="472" t="s">
        <v>513</v>
      </c>
      <c r="I599" s="472">
        <v>6220</v>
      </c>
      <c r="J599" s="472">
        <v>4665</v>
      </c>
      <c r="K599" s="472" t="s">
        <v>513</v>
      </c>
      <c r="L599" s="472" t="s">
        <v>513</v>
      </c>
      <c r="M599" s="472" t="s">
        <v>513</v>
      </c>
      <c r="N599" s="472">
        <v>3002</v>
      </c>
      <c r="O599" s="472">
        <v>3002</v>
      </c>
      <c r="P599" s="472">
        <v>1501</v>
      </c>
      <c r="Q599" s="472">
        <v>1501</v>
      </c>
      <c r="R599" s="472" t="s">
        <v>513</v>
      </c>
      <c r="S599" s="478" t="s">
        <v>513</v>
      </c>
      <c r="T599" s="477" t="s">
        <v>84</v>
      </c>
    </row>
    <row r="600" spans="1:20" s="472" customFormat="1" ht="9.75" customHeight="1" x14ac:dyDescent="0.2">
      <c r="A600" s="859" t="s">
        <v>1206</v>
      </c>
      <c r="B600" s="472">
        <v>1451</v>
      </c>
      <c r="C600" s="472" t="s">
        <v>513</v>
      </c>
      <c r="D600" s="472" t="s">
        <v>513</v>
      </c>
      <c r="E600" s="472" t="s">
        <v>513</v>
      </c>
      <c r="F600" s="472">
        <v>8820</v>
      </c>
      <c r="G600" s="472">
        <v>8820</v>
      </c>
      <c r="H600" s="472" t="s">
        <v>513</v>
      </c>
      <c r="I600" s="472">
        <v>7369</v>
      </c>
      <c r="J600" s="472">
        <v>1451</v>
      </c>
      <c r="K600" s="472" t="s">
        <v>513</v>
      </c>
      <c r="L600" s="472" t="s">
        <v>513</v>
      </c>
      <c r="M600" s="472" t="s">
        <v>513</v>
      </c>
      <c r="N600" s="472">
        <v>3002</v>
      </c>
      <c r="O600" s="472">
        <v>3002</v>
      </c>
      <c r="P600" s="472">
        <v>1501</v>
      </c>
      <c r="Q600" s="472">
        <v>1501</v>
      </c>
      <c r="R600" s="472" t="s">
        <v>513</v>
      </c>
      <c r="S600" s="478" t="s">
        <v>513</v>
      </c>
      <c r="T600" s="477" t="s">
        <v>97</v>
      </c>
    </row>
    <row r="601" spans="1:20" s="472" customFormat="1" ht="9.75" customHeight="1" x14ac:dyDescent="0.2">
      <c r="A601" s="859" t="s">
        <v>1253</v>
      </c>
      <c r="B601" s="472">
        <v>1451</v>
      </c>
      <c r="C601" s="472" t="s">
        <v>513</v>
      </c>
      <c r="D601" s="472" t="s">
        <v>513</v>
      </c>
      <c r="E601" s="472" t="s">
        <v>513</v>
      </c>
      <c r="F601" s="472">
        <v>7313</v>
      </c>
      <c r="G601" s="472">
        <v>7313</v>
      </c>
      <c r="H601" s="472" t="s">
        <v>513</v>
      </c>
      <c r="I601" s="472">
        <v>5862</v>
      </c>
      <c r="J601" s="472">
        <v>1451</v>
      </c>
      <c r="K601" s="472" t="s">
        <v>513</v>
      </c>
      <c r="L601" s="472" t="s">
        <v>513</v>
      </c>
      <c r="M601" s="472" t="s">
        <v>513</v>
      </c>
      <c r="N601" s="472">
        <v>3001</v>
      </c>
      <c r="O601" s="472">
        <v>3001</v>
      </c>
      <c r="P601" s="472">
        <v>1501</v>
      </c>
      <c r="Q601" s="472">
        <v>1500</v>
      </c>
      <c r="R601" s="472" t="s">
        <v>513</v>
      </c>
      <c r="S601" s="478" t="s">
        <v>513</v>
      </c>
      <c r="T601" s="477" t="s">
        <v>98</v>
      </c>
    </row>
    <row r="602" spans="1:20" s="472" customFormat="1" ht="9.75" customHeight="1" x14ac:dyDescent="0.2">
      <c r="A602" s="859" t="s">
        <v>1229</v>
      </c>
      <c r="B602" s="472" t="s">
        <v>513</v>
      </c>
      <c r="C602" s="472" t="s">
        <v>513</v>
      </c>
      <c r="D602" s="472" t="s">
        <v>513</v>
      </c>
      <c r="E602" s="472" t="s">
        <v>513</v>
      </c>
      <c r="F602" s="472">
        <v>7263</v>
      </c>
      <c r="G602" s="472">
        <v>7263</v>
      </c>
      <c r="H602" s="472" t="s">
        <v>513</v>
      </c>
      <c r="I602" s="472">
        <v>7263</v>
      </c>
      <c r="J602" s="472" t="s">
        <v>513</v>
      </c>
      <c r="K602" s="472" t="s">
        <v>513</v>
      </c>
      <c r="L602" s="472" t="s">
        <v>513</v>
      </c>
      <c r="M602" s="472" t="s">
        <v>513</v>
      </c>
      <c r="N602" s="472">
        <v>3101</v>
      </c>
      <c r="O602" s="472">
        <v>3101</v>
      </c>
      <c r="P602" s="472">
        <v>3101</v>
      </c>
      <c r="Q602" s="472" t="s">
        <v>513</v>
      </c>
      <c r="R602" s="472" t="s">
        <v>513</v>
      </c>
      <c r="S602" s="478" t="s">
        <v>513</v>
      </c>
      <c r="T602" s="477" t="s">
        <v>99</v>
      </c>
    </row>
    <row r="603" spans="1:20" s="472" customFormat="1" ht="9.75" customHeight="1" x14ac:dyDescent="0.2">
      <c r="A603" s="859" t="s">
        <v>1230</v>
      </c>
      <c r="B603" s="472">
        <v>1451</v>
      </c>
      <c r="C603" s="472" t="s">
        <v>513</v>
      </c>
      <c r="D603" s="472" t="s">
        <v>513</v>
      </c>
      <c r="E603" s="472" t="s">
        <v>513</v>
      </c>
      <c r="F603" s="472">
        <v>7333</v>
      </c>
      <c r="G603" s="472">
        <v>7333</v>
      </c>
      <c r="H603" s="472">
        <v>1525</v>
      </c>
      <c r="I603" s="472">
        <v>4357</v>
      </c>
      <c r="J603" s="472">
        <v>1451</v>
      </c>
      <c r="K603" s="472" t="s">
        <v>513</v>
      </c>
      <c r="L603" s="472" t="s">
        <v>513</v>
      </c>
      <c r="M603" s="472" t="s">
        <v>513</v>
      </c>
      <c r="N603" s="472">
        <v>4808</v>
      </c>
      <c r="O603" s="472">
        <v>4808</v>
      </c>
      <c r="P603" s="472">
        <v>4808</v>
      </c>
      <c r="Q603" s="472" t="s">
        <v>513</v>
      </c>
      <c r="R603" s="472" t="s">
        <v>513</v>
      </c>
      <c r="S603" s="478" t="s">
        <v>513</v>
      </c>
      <c r="T603" s="477" t="s">
        <v>100</v>
      </c>
    </row>
    <row r="604" spans="1:20" s="472" customFormat="1" ht="9.75" customHeight="1" x14ac:dyDescent="0.2">
      <c r="A604" s="859" t="s">
        <v>593</v>
      </c>
      <c r="B604" s="472">
        <v>1451</v>
      </c>
      <c r="C604" s="472" t="s">
        <v>513</v>
      </c>
      <c r="D604" s="472" t="s">
        <v>513</v>
      </c>
      <c r="E604" s="472" t="s">
        <v>513</v>
      </c>
      <c r="F604" s="472">
        <v>11846</v>
      </c>
      <c r="G604" s="472">
        <v>11846</v>
      </c>
      <c r="H604" s="472">
        <v>1529</v>
      </c>
      <c r="I604" s="472">
        <v>8866</v>
      </c>
      <c r="J604" s="472">
        <v>1451</v>
      </c>
      <c r="K604" s="472" t="s">
        <v>513</v>
      </c>
      <c r="L604" s="472" t="s">
        <v>513</v>
      </c>
      <c r="M604" s="472" t="s">
        <v>513</v>
      </c>
      <c r="N604" s="472">
        <v>3002</v>
      </c>
      <c r="O604" s="472">
        <v>3002</v>
      </c>
      <c r="P604" s="472">
        <v>1501</v>
      </c>
      <c r="Q604" s="472">
        <v>1501</v>
      </c>
      <c r="R604" s="472" t="s">
        <v>513</v>
      </c>
      <c r="S604" s="478" t="s">
        <v>513</v>
      </c>
      <c r="T604" s="477" t="s">
        <v>101</v>
      </c>
    </row>
    <row r="605" spans="1:20" s="472" customFormat="1" ht="9.75" customHeight="1" x14ac:dyDescent="0.2">
      <c r="A605" s="859" t="s">
        <v>594</v>
      </c>
      <c r="B605" s="472" t="s">
        <v>513</v>
      </c>
      <c r="C605" s="472" t="s">
        <v>513</v>
      </c>
      <c r="D605" s="472" t="s">
        <v>513</v>
      </c>
      <c r="E605" s="472" t="s">
        <v>513</v>
      </c>
      <c r="F605" s="472">
        <v>10331</v>
      </c>
      <c r="G605" s="472">
        <v>10331</v>
      </c>
      <c r="H605" s="472">
        <v>1532</v>
      </c>
      <c r="I605" s="472">
        <v>8799</v>
      </c>
      <c r="J605" s="472" t="s">
        <v>513</v>
      </c>
      <c r="K605" s="472" t="s">
        <v>513</v>
      </c>
      <c r="L605" s="472" t="s">
        <v>513</v>
      </c>
      <c r="M605" s="472" t="s">
        <v>513</v>
      </c>
      <c r="N605" s="472">
        <v>1500</v>
      </c>
      <c r="O605" s="472">
        <v>1500</v>
      </c>
      <c r="P605" s="472">
        <v>1500</v>
      </c>
      <c r="Q605" s="472" t="s">
        <v>513</v>
      </c>
      <c r="R605" s="472" t="s">
        <v>513</v>
      </c>
      <c r="S605" s="478" t="s">
        <v>513</v>
      </c>
      <c r="T605" s="477" t="s">
        <v>85</v>
      </c>
    </row>
    <row r="606" spans="1:20" s="472" customFormat="1" ht="9.75" customHeight="1" x14ac:dyDescent="0.2">
      <c r="A606" s="859" t="s">
        <v>595</v>
      </c>
      <c r="B606" s="472">
        <v>1453</v>
      </c>
      <c r="C606" s="472" t="s">
        <v>513</v>
      </c>
      <c r="D606" s="472" t="s">
        <v>513</v>
      </c>
      <c r="E606" s="472" t="s">
        <v>513</v>
      </c>
      <c r="F606" s="472">
        <v>10249</v>
      </c>
      <c r="G606" s="472">
        <v>10249</v>
      </c>
      <c r="H606" s="472" t="s">
        <v>513</v>
      </c>
      <c r="I606" s="472">
        <v>8796</v>
      </c>
      <c r="J606" s="472">
        <v>1453</v>
      </c>
      <c r="K606" s="472" t="s">
        <v>513</v>
      </c>
      <c r="L606" s="472" t="s">
        <v>513</v>
      </c>
      <c r="M606" s="472" t="s">
        <v>513</v>
      </c>
      <c r="N606" s="472" t="s">
        <v>513</v>
      </c>
      <c r="O606" s="472" t="s">
        <v>513</v>
      </c>
      <c r="P606" s="472" t="s">
        <v>513</v>
      </c>
      <c r="Q606" s="472" t="s">
        <v>513</v>
      </c>
      <c r="R606" s="472" t="s">
        <v>513</v>
      </c>
      <c r="S606" s="478" t="s">
        <v>513</v>
      </c>
      <c r="T606" s="477" t="s">
        <v>86</v>
      </c>
    </row>
    <row r="607" spans="1:20" s="472" customFormat="1" ht="9.75" customHeight="1" x14ac:dyDescent="0.2">
      <c r="A607" s="859" t="s">
        <v>596</v>
      </c>
      <c r="B607" s="472" t="s">
        <v>513</v>
      </c>
      <c r="C607" s="472" t="s">
        <v>513</v>
      </c>
      <c r="D607" s="472" t="s">
        <v>513</v>
      </c>
      <c r="E607" s="472" t="s">
        <v>513</v>
      </c>
      <c r="F607" s="472">
        <v>12130</v>
      </c>
      <c r="G607" s="472">
        <v>12130</v>
      </c>
      <c r="H607" s="472">
        <v>1522</v>
      </c>
      <c r="I607" s="472">
        <v>10608</v>
      </c>
      <c r="J607" s="472" t="s">
        <v>513</v>
      </c>
      <c r="K607" s="472" t="s">
        <v>513</v>
      </c>
      <c r="L607" s="472" t="s">
        <v>513</v>
      </c>
      <c r="M607" s="472" t="s">
        <v>513</v>
      </c>
      <c r="N607" s="472" t="s">
        <v>513</v>
      </c>
      <c r="O607" s="472" t="s">
        <v>513</v>
      </c>
      <c r="P607" s="472" t="s">
        <v>513</v>
      </c>
      <c r="Q607" s="472" t="s">
        <v>513</v>
      </c>
      <c r="R607" s="472" t="s">
        <v>513</v>
      </c>
      <c r="S607" s="478" t="s">
        <v>513</v>
      </c>
      <c r="T607" s="477" t="s">
        <v>87</v>
      </c>
    </row>
    <row r="608" spans="1:20" s="472" customFormat="1" ht="9.75" customHeight="1" x14ac:dyDescent="0.2">
      <c r="A608" s="859" t="s">
        <v>1234</v>
      </c>
      <c r="B608" s="472" t="s">
        <v>513</v>
      </c>
      <c r="C608" s="472" t="s">
        <v>513</v>
      </c>
      <c r="D608" s="472" t="s">
        <v>513</v>
      </c>
      <c r="E608" s="472" t="s">
        <v>513</v>
      </c>
      <c r="F608" s="472">
        <v>5957</v>
      </c>
      <c r="G608" s="472">
        <v>5957</v>
      </c>
      <c r="H608" s="472">
        <v>1456</v>
      </c>
      <c r="I608" s="472">
        <v>4501</v>
      </c>
      <c r="J608" s="472" t="s">
        <v>513</v>
      </c>
      <c r="K608" s="472" t="s">
        <v>513</v>
      </c>
      <c r="L608" s="472" t="s">
        <v>513</v>
      </c>
      <c r="M608" s="472" t="s">
        <v>513</v>
      </c>
      <c r="N608" s="472" t="s">
        <v>513</v>
      </c>
      <c r="O608" s="472" t="s">
        <v>513</v>
      </c>
      <c r="P608" s="472" t="s">
        <v>513</v>
      </c>
      <c r="Q608" s="472" t="s">
        <v>513</v>
      </c>
      <c r="R608" s="472" t="s">
        <v>513</v>
      </c>
      <c r="S608" s="478" t="s">
        <v>513</v>
      </c>
      <c r="T608" s="477" t="s">
        <v>823</v>
      </c>
    </row>
    <row r="609" spans="1:20" s="472" customFormat="1" ht="9.75" customHeight="1" x14ac:dyDescent="0.2">
      <c r="A609" s="859" t="s">
        <v>1263</v>
      </c>
      <c r="B609" s="472" t="s">
        <v>513</v>
      </c>
      <c r="C609" s="472" t="s">
        <v>513</v>
      </c>
      <c r="D609" s="472" t="s">
        <v>513</v>
      </c>
      <c r="E609" s="472" t="s">
        <v>513</v>
      </c>
      <c r="F609" s="472" t="s">
        <v>513</v>
      </c>
      <c r="G609" s="472" t="s">
        <v>513</v>
      </c>
      <c r="H609" s="472" t="s">
        <v>513</v>
      </c>
      <c r="I609" s="472" t="s">
        <v>513</v>
      </c>
      <c r="J609" s="472" t="s">
        <v>513</v>
      </c>
      <c r="K609" s="472" t="s">
        <v>513</v>
      </c>
      <c r="L609" s="472" t="s">
        <v>513</v>
      </c>
      <c r="M609" s="472" t="s">
        <v>513</v>
      </c>
      <c r="N609" s="472" t="s">
        <v>513</v>
      </c>
      <c r="O609" s="472" t="s">
        <v>513</v>
      </c>
      <c r="P609" s="472" t="s">
        <v>513</v>
      </c>
      <c r="Q609" s="472" t="s">
        <v>513</v>
      </c>
      <c r="R609" s="472" t="s">
        <v>513</v>
      </c>
      <c r="S609" s="478" t="s">
        <v>513</v>
      </c>
      <c r="T609" s="477" t="s">
        <v>82</v>
      </c>
    </row>
    <row r="610" spans="1:20" s="472" customFormat="1" ht="9.75" customHeight="1" x14ac:dyDescent="0.2">
      <c r="A610" s="860" t="s">
        <v>1214</v>
      </c>
      <c r="B610" s="476" t="s">
        <v>513</v>
      </c>
      <c r="C610" s="475" t="s">
        <v>513</v>
      </c>
      <c r="D610" s="475" t="s">
        <v>513</v>
      </c>
      <c r="E610" s="475" t="s">
        <v>513</v>
      </c>
      <c r="F610" s="475">
        <v>2435</v>
      </c>
      <c r="G610" s="475">
        <v>2435</v>
      </c>
      <c r="H610" s="475">
        <v>979</v>
      </c>
      <c r="I610" s="475">
        <v>1456</v>
      </c>
      <c r="J610" s="475" t="s">
        <v>513</v>
      </c>
      <c r="K610" s="475" t="s">
        <v>513</v>
      </c>
      <c r="L610" s="475" t="s">
        <v>513</v>
      </c>
      <c r="M610" s="475" t="s">
        <v>513</v>
      </c>
      <c r="N610" s="475">
        <v>1502</v>
      </c>
      <c r="O610" s="475">
        <v>1502</v>
      </c>
      <c r="P610" s="475">
        <v>1502</v>
      </c>
      <c r="Q610" s="475" t="s">
        <v>513</v>
      </c>
      <c r="R610" s="475" t="s">
        <v>513</v>
      </c>
      <c r="S610" s="474" t="s">
        <v>513</v>
      </c>
      <c r="T610" s="473" t="s">
        <v>83</v>
      </c>
    </row>
    <row r="611" spans="1:20" ht="12" customHeight="1" x14ac:dyDescent="0.25"/>
    <row r="612" spans="1:20" ht="12" customHeight="1" x14ac:dyDescent="0.25"/>
    <row r="613" spans="1:20" ht="12" customHeight="1" x14ac:dyDescent="0.25"/>
  </sheetData>
  <mergeCells count="49">
    <mergeCell ref="A542:A544"/>
    <mergeCell ref="W542:W544"/>
    <mergeCell ref="S543:S544"/>
    <mergeCell ref="A578:A580"/>
    <mergeCell ref="T578:T580"/>
    <mergeCell ref="F579:F580"/>
    <mergeCell ref="N579:N580"/>
    <mergeCell ref="A434:A436"/>
    <mergeCell ref="A506:A508"/>
    <mergeCell ref="W434:W436"/>
    <mergeCell ref="E435:E436"/>
    <mergeCell ref="A470:A472"/>
    <mergeCell ref="W470:W472"/>
    <mergeCell ref="K471:K472"/>
    <mergeCell ref="W506:W508"/>
    <mergeCell ref="A326:A328"/>
    <mergeCell ref="W326:W328"/>
    <mergeCell ref="A362:A364"/>
    <mergeCell ref="W362:W364"/>
    <mergeCell ref="A398:A400"/>
    <mergeCell ref="W398:W400"/>
    <mergeCell ref="S399:S400"/>
    <mergeCell ref="A254:A256"/>
    <mergeCell ref="W254:W256"/>
    <mergeCell ref="M255:M256"/>
    <mergeCell ref="A290:A292"/>
    <mergeCell ref="W290:W292"/>
    <mergeCell ref="B291:B292"/>
    <mergeCell ref="Q291:Q292"/>
    <mergeCell ref="A182:A184"/>
    <mergeCell ref="W182:W184"/>
    <mergeCell ref="E183:E184"/>
    <mergeCell ref="O183:O184"/>
    <mergeCell ref="A218:A220"/>
    <mergeCell ref="W218:W220"/>
    <mergeCell ref="A110:A112"/>
    <mergeCell ref="W110:W112"/>
    <mergeCell ref="K111:K112"/>
    <mergeCell ref="P111:P112"/>
    <mergeCell ref="A146:A148"/>
    <mergeCell ref="W146:W148"/>
    <mergeCell ref="A74:A76"/>
    <mergeCell ref="W74:W76"/>
    <mergeCell ref="E75:E76"/>
    <mergeCell ref="A2:A4"/>
    <mergeCell ref="W2:W4"/>
    <mergeCell ref="B3:B4"/>
    <mergeCell ref="A38:A40"/>
    <mergeCell ref="W38:W40"/>
  </mergeCells>
  <phoneticPr fontId="29"/>
  <pageMargins left="0.59055118110236227" right="0.59055118110236227" top="0.59055118110236227" bottom="0.59055118110236227" header="0.51181102362204722" footer="0.51181102362204722"/>
  <pageSetup paperSize="9" pageOrder="overThenDown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60"/>
  <sheetViews>
    <sheetView view="pageBreakPreview" topLeftCell="A3" zoomScaleNormal="75" zoomScaleSheetLayoutView="100" workbookViewId="0">
      <pane xSplit="5" ySplit="8" topLeftCell="F11" activePane="bottomRight" state="frozen"/>
      <selection activeCell="A3" sqref="A3"/>
      <selection pane="topRight" activeCell="G3" sqref="G3"/>
      <selection pane="bottomLeft" activeCell="A12" sqref="A12"/>
      <selection pane="bottomRight" activeCell="A3" sqref="A3"/>
    </sheetView>
  </sheetViews>
  <sheetFormatPr defaultColWidth="9" defaultRowHeight="13.3" x14ac:dyDescent="0.25"/>
  <cols>
    <col min="1" max="1" width="2.61328125" style="200" customWidth="1"/>
    <col min="2" max="2" width="3.61328125" style="200" customWidth="1"/>
    <col min="3" max="3" width="11.61328125" style="200" customWidth="1"/>
    <col min="4" max="4" width="0.84375" style="200" customWidth="1"/>
    <col min="5" max="5" width="9.15234375" style="200" customWidth="1"/>
    <col min="6" max="20" width="8.15234375" style="200" customWidth="1"/>
    <col min="21" max="21" width="9.23046875" style="200" customWidth="1"/>
    <col min="22" max="22" width="12.3828125" style="200" customWidth="1"/>
    <col min="23" max="23" width="2.61328125" style="201" customWidth="1"/>
    <col min="24" max="16384" width="9" style="200"/>
  </cols>
  <sheetData>
    <row r="1" spans="1:25" ht="25" customHeight="1" x14ac:dyDescent="0.25"/>
    <row r="2" spans="1:25" ht="30" customHeight="1" x14ac:dyDescent="0.3">
      <c r="A2" s="571" t="s">
        <v>413</v>
      </c>
      <c r="B2" s="587"/>
      <c r="C2" s="587"/>
      <c r="D2" s="587"/>
      <c r="E2" s="583"/>
      <c r="F2" s="583"/>
      <c r="G2" s="583"/>
      <c r="H2" s="583"/>
      <c r="I2" s="586"/>
      <c r="J2" s="585"/>
      <c r="K2" s="585"/>
      <c r="L2" s="585"/>
      <c r="M2" s="585"/>
      <c r="N2" s="585"/>
      <c r="O2" s="585"/>
      <c r="P2" s="585"/>
      <c r="Q2" s="585"/>
      <c r="R2" s="584"/>
      <c r="S2" s="584"/>
      <c r="T2" s="584"/>
      <c r="U2" s="584"/>
      <c r="V2" s="583"/>
      <c r="W2" s="583"/>
    </row>
    <row r="3" spans="1:25" ht="17.149999999999999" customHeight="1" x14ac:dyDescent="0.25">
      <c r="I3" s="582"/>
      <c r="J3" s="582"/>
      <c r="K3" s="582"/>
      <c r="L3" s="582"/>
      <c r="M3" s="582"/>
      <c r="N3" s="582"/>
      <c r="O3" s="582"/>
      <c r="P3" s="582"/>
      <c r="Q3" s="582"/>
      <c r="W3" s="200"/>
    </row>
    <row r="4" spans="1:25" s="576" customFormat="1" ht="14.9" customHeight="1" x14ac:dyDescent="0.25">
      <c r="A4" s="581"/>
      <c r="B4" s="580"/>
      <c r="G4" s="569"/>
      <c r="H4" s="577"/>
      <c r="I4" s="577"/>
      <c r="J4" s="577"/>
      <c r="K4" s="577"/>
      <c r="M4" s="579"/>
      <c r="N4" s="569"/>
      <c r="O4" s="569"/>
      <c r="P4" s="569"/>
      <c r="Q4" s="569"/>
      <c r="R4" s="579"/>
      <c r="S4" s="569"/>
      <c r="T4" s="578"/>
      <c r="U4" s="578"/>
      <c r="V4" s="569"/>
      <c r="W4" s="577"/>
    </row>
    <row r="5" spans="1:25" ht="14.9" customHeight="1" x14ac:dyDescent="0.3">
      <c r="A5" s="575"/>
      <c r="B5" s="574"/>
      <c r="G5" s="569"/>
      <c r="H5" s="573"/>
      <c r="I5" s="573"/>
      <c r="J5" s="573"/>
      <c r="K5" s="573"/>
      <c r="L5" s="569"/>
      <c r="M5" s="569"/>
      <c r="N5" s="569"/>
      <c r="O5" s="547"/>
      <c r="P5" s="569"/>
      <c r="Q5" s="569"/>
      <c r="R5" s="572"/>
      <c r="S5" s="571"/>
      <c r="T5" s="570"/>
      <c r="U5" s="570"/>
      <c r="V5" s="569"/>
    </row>
    <row r="6" spans="1:25" ht="14.9" customHeight="1" x14ac:dyDescent="0.3">
      <c r="A6" s="568"/>
      <c r="B6" s="367" t="s">
        <v>412</v>
      </c>
      <c r="C6" s="566"/>
      <c r="D6" s="566"/>
      <c r="E6" s="566"/>
      <c r="F6" s="566"/>
      <c r="G6" s="566"/>
      <c r="H6" s="567"/>
      <c r="I6" s="567"/>
      <c r="J6" s="566"/>
      <c r="K6" s="566"/>
      <c r="L6" s="566"/>
      <c r="M6" s="565"/>
      <c r="N6" s="565"/>
      <c r="O6" s="365"/>
      <c r="P6" s="366"/>
      <c r="Q6" s="564"/>
      <c r="S6" s="563"/>
      <c r="T6" s="562"/>
      <c r="U6" s="174" t="s">
        <v>1314</v>
      </c>
      <c r="V6" s="365"/>
      <c r="W6" s="364"/>
    </row>
    <row r="7" spans="1:25" s="202" customFormat="1" ht="14.9" customHeight="1" x14ac:dyDescent="0.2">
      <c r="A7" s="194"/>
      <c r="B7" s="1048"/>
      <c r="C7" s="1048"/>
      <c r="D7" s="561"/>
      <c r="E7" s="514"/>
      <c r="F7" s="240"/>
      <c r="G7" s="240"/>
      <c r="H7" s="240"/>
      <c r="I7" s="240"/>
      <c r="J7" s="240"/>
      <c r="K7" s="240"/>
      <c r="L7" s="240"/>
      <c r="M7" s="239"/>
      <c r="N7" s="238"/>
      <c r="O7" s="237"/>
      <c r="P7" s="237"/>
      <c r="Q7" s="237"/>
      <c r="R7" s="560"/>
      <c r="S7" s="236"/>
      <c r="T7" s="292"/>
      <c r="U7" s="559"/>
      <c r="V7" s="1092" t="s">
        <v>1489</v>
      </c>
      <c r="W7" s="554"/>
    </row>
    <row r="8" spans="1:25" s="202" customFormat="1" ht="21.75" customHeight="1" x14ac:dyDescent="0.2">
      <c r="A8" s="194"/>
      <c r="B8" s="1066" t="s">
        <v>1490</v>
      </c>
      <c r="C8" s="1066"/>
      <c r="D8" s="1067"/>
      <c r="E8" s="228" t="s">
        <v>270</v>
      </c>
      <c r="F8" s="223" t="s">
        <v>1491</v>
      </c>
      <c r="G8" s="223" t="s">
        <v>1492</v>
      </c>
      <c r="H8" s="223" t="s">
        <v>636</v>
      </c>
      <c r="I8" s="223" t="s">
        <v>1493</v>
      </c>
      <c r="J8" s="223" t="s">
        <v>1494</v>
      </c>
      <c r="K8" s="223" t="s">
        <v>1495</v>
      </c>
      <c r="L8" s="233"/>
      <c r="M8" s="232"/>
      <c r="N8" s="225" t="s">
        <v>1496</v>
      </c>
      <c r="O8" s="226" t="s">
        <v>1497</v>
      </c>
      <c r="P8" s="226" t="s">
        <v>1538</v>
      </c>
      <c r="Q8" s="226" t="s">
        <v>643</v>
      </c>
      <c r="R8" s="231" t="s">
        <v>1498</v>
      </c>
      <c r="S8" s="291"/>
      <c r="T8" s="290"/>
      <c r="U8" s="225" t="s">
        <v>1499</v>
      </c>
      <c r="V8" s="1093"/>
      <c r="W8" s="554"/>
    </row>
    <row r="9" spans="1:25" s="203" customFormat="1" ht="14.25" customHeight="1" x14ac:dyDescent="0.2">
      <c r="A9" s="194"/>
      <c r="B9" s="1048"/>
      <c r="C9" s="558"/>
      <c r="D9" s="557"/>
      <c r="E9" s="228"/>
      <c r="F9" s="223" t="s">
        <v>267</v>
      </c>
      <c r="G9" s="223" t="s">
        <v>267</v>
      </c>
      <c r="H9" s="223" t="s">
        <v>268</v>
      </c>
      <c r="I9" s="223"/>
      <c r="J9" s="223"/>
      <c r="K9" s="223" t="s">
        <v>267</v>
      </c>
      <c r="L9" s="223" t="s">
        <v>266</v>
      </c>
      <c r="M9" s="227" t="s">
        <v>265</v>
      </c>
      <c r="N9" s="225"/>
      <c r="O9" s="226"/>
      <c r="P9" s="226"/>
      <c r="Q9" s="226"/>
      <c r="R9" s="226"/>
      <c r="S9" s="226" t="s">
        <v>1500</v>
      </c>
      <c r="T9" s="225" t="s">
        <v>1501</v>
      </c>
      <c r="U9" s="225"/>
      <c r="V9" s="1093"/>
      <c r="W9" s="554"/>
    </row>
    <row r="10" spans="1:25" s="553" customFormat="1" ht="33.75" customHeight="1" x14ac:dyDescent="0.2">
      <c r="A10" s="556"/>
      <c r="B10" s="1049"/>
      <c r="C10" s="1049"/>
      <c r="D10" s="555"/>
      <c r="E10" s="222" t="s">
        <v>1502</v>
      </c>
      <c r="F10" s="222" t="s">
        <v>264</v>
      </c>
      <c r="G10" s="222" t="s">
        <v>658</v>
      </c>
      <c r="H10" s="222" t="s">
        <v>1503</v>
      </c>
      <c r="I10" s="222" t="s">
        <v>263</v>
      </c>
      <c r="J10" s="222" t="s">
        <v>1504</v>
      </c>
      <c r="K10" s="222" t="s">
        <v>1137</v>
      </c>
      <c r="L10" s="222" t="s">
        <v>1505</v>
      </c>
      <c r="M10" s="221" t="s">
        <v>1506</v>
      </c>
      <c r="N10" s="220" t="s">
        <v>273</v>
      </c>
      <c r="O10" s="220" t="s">
        <v>262</v>
      </c>
      <c r="P10" s="220" t="s">
        <v>261</v>
      </c>
      <c r="Q10" s="219" t="s">
        <v>260</v>
      </c>
      <c r="R10" s="1051" t="s">
        <v>1507</v>
      </c>
      <c r="S10" s="218"/>
      <c r="T10" s="218"/>
      <c r="U10" s="1050" t="s">
        <v>1508</v>
      </c>
      <c r="V10" s="1094"/>
      <c r="W10" s="554"/>
    </row>
    <row r="11" spans="1:25" s="202" customFormat="1" ht="13.5" customHeight="1" x14ac:dyDescent="0.2">
      <c r="A11" s="194"/>
      <c r="B11" s="1095" t="s">
        <v>1316</v>
      </c>
      <c r="C11" s="1095"/>
      <c r="D11" s="552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82"/>
      <c r="R11" s="379"/>
      <c r="S11" s="379"/>
      <c r="T11" s="379"/>
      <c r="U11" s="379"/>
      <c r="V11" s="551"/>
      <c r="W11" s="194"/>
    </row>
    <row r="12" spans="1:25" s="202" customFormat="1" ht="14.25" customHeight="1" x14ac:dyDescent="0.2">
      <c r="A12" s="194"/>
      <c r="B12" s="550"/>
      <c r="C12" s="533" t="s">
        <v>231</v>
      </c>
      <c r="D12" s="532"/>
      <c r="E12" s="549">
        <v>10325409</v>
      </c>
      <c r="F12" s="543">
        <v>1903619</v>
      </c>
      <c r="G12" s="543">
        <v>1734429</v>
      </c>
      <c r="H12" s="543">
        <v>837518</v>
      </c>
      <c r="I12" s="543">
        <v>2109346</v>
      </c>
      <c r="J12" s="543">
        <v>1685403</v>
      </c>
      <c r="K12" s="543">
        <v>2055094</v>
      </c>
      <c r="L12" s="543">
        <v>758598</v>
      </c>
      <c r="M12" s="543">
        <v>1296496</v>
      </c>
      <c r="N12" s="543">
        <v>483030</v>
      </c>
      <c r="O12" s="543">
        <v>224522</v>
      </c>
      <c r="P12" s="543">
        <v>8937</v>
      </c>
      <c r="Q12" s="531">
        <v>16702</v>
      </c>
      <c r="R12" s="542">
        <v>1800939</v>
      </c>
      <c r="S12" s="542">
        <v>1138090</v>
      </c>
      <c r="T12" s="542">
        <v>662849</v>
      </c>
      <c r="U12" s="542">
        <v>88820</v>
      </c>
      <c r="V12" s="529" t="s">
        <v>1509</v>
      </c>
      <c r="W12" s="194"/>
    </row>
    <row r="13" spans="1:25" s="202" customFormat="1" ht="14.15" customHeight="1" x14ac:dyDescent="0.2">
      <c r="A13" s="194"/>
      <c r="B13" s="528" t="s">
        <v>411</v>
      </c>
      <c r="C13" s="527" t="s">
        <v>410</v>
      </c>
      <c r="D13" s="352"/>
      <c r="E13" s="513">
        <v>5691262</v>
      </c>
      <c r="F13" s="513">
        <v>874861</v>
      </c>
      <c r="G13" s="513">
        <v>1220925</v>
      </c>
      <c r="H13" s="513">
        <v>523700</v>
      </c>
      <c r="I13" s="513">
        <v>888060</v>
      </c>
      <c r="J13" s="513">
        <v>929958</v>
      </c>
      <c r="K13" s="513">
        <v>1253758</v>
      </c>
      <c r="L13" s="513">
        <v>299791</v>
      </c>
      <c r="M13" s="513">
        <v>953967</v>
      </c>
      <c r="N13" s="513">
        <v>190696</v>
      </c>
      <c r="O13" s="513">
        <v>158253</v>
      </c>
      <c r="P13" s="513" t="s">
        <v>754</v>
      </c>
      <c r="Q13" s="525">
        <v>4647</v>
      </c>
      <c r="R13" s="541">
        <v>207213</v>
      </c>
      <c r="S13" s="541">
        <v>70719</v>
      </c>
      <c r="T13" s="513">
        <v>136494</v>
      </c>
      <c r="U13" s="513" t="s">
        <v>754</v>
      </c>
      <c r="V13" s="140" t="s">
        <v>239</v>
      </c>
      <c r="W13" s="194"/>
    </row>
    <row r="14" spans="1:25" s="202" customFormat="1" ht="14.15" customHeight="1" x14ac:dyDescent="0.2">
      <c r="A14" s="194"/>
      <c r="B14" s="540"/>
      <c r="C14" s="539" t="s">
        <v>409</v>
      </c>
      <c r="D14" s="538"/>
      <c r="E14" s="537">
        <v>4634147</v>
      </c>
      <c r="F14" s="537">
        <v>1028758</v>
      </c>
      <c r="G14" s="537">
        <v>513504</v>
      </c>
      <c r="H14" s="537">
        <v>313818</v>
      </c>
      <c r="I14" s="537">
        <v>1221286</v>
      </c>
      <c r="J14" s="537">
        <v>755445</v>
      </c>
      <c r="K14" s="537">
        <v>801336</v>
      </c>
      <c r="L14" s="537">
        <v>458807</v>
      </c>
      <c r="M14" s="537">
        <v>342529</v>
      </c>
      <c r="N14" s="537">
        <v>292334</v>
      </c>
      <c r="O14" s="537">
        <v>66269</v>
      </c>
      <c r="P14" s="537">
        <v>8937</v>
      </c>
      <c r="Q14" s="537">
        <v>12055</v>
      </c>
      <c r="R14" s="536">
        <v>1593726</v>
      </c>
      <c r="S14" s="536">
        <v>1067371</v>
      </c>
      <c r="T14" s="536">
        <v>526355</v>
      </c>
      <c r="U14" s="536">
        <v>88820</v>
      </c>
      <c r="V14" s="535" t="s">
        <v>408</v>
      </c>
      <c r="W14" s="194"/>
    </row>
    <row r="15" spans="1:25" s="202" customFormat="1" ht="14.25" customHeight="1" x14ac:dyDescent="0.2">
      <c r="A15" s="194"/>
      <c r="B15" s="534"/>
      <c r="C15" s="533" t="s">
        <v>231</v>
      </c>
      <c r="D15" s="532"/>
      <c r="E15" s="543">
        <v>8902449</v>
      </c>
      <c r="F15" s="543">
        <v>1795519</v>
      </c>
      <c r="G15" s="543">
        <v>1347164</v>
      </c>
      <c r="H15" s="543">
        <v>800694</v>
      </c>
      <c r="I15" s="543">
        <v>1583112</v>
      </c>
      <c r="J15" s="543">
        <v>1432496</v>
      </c>
      <c r="K15" s="543">
        <v>1943464</v>
      </c>
      <c r="L15" s="543">
        <v>721234</v>
      </c>
      <c r="M15" s="543">
        <v>1222230</v>
      </c>
      <c r="N15" s="543">
        <v>478235</v>
      </c>
      <c r="O15" s="543">
        <v>216893</v>
      </c>
      <c r="P15" s="543">
        <v>9039</v>
      </c>
      <c r="Q15" s="531">
        <v>15374</v>
      </c>
      <c r="R15" s="542">
        <v>1616551</v>
      </c>
      <c r="S15" s="542">
        <v>962953</v>
      </c>
      <c r="T15" s="542">
        <v>653598</v>
      </c>
      <c r="U15" s="542">
        <v>79246</v>
      </c>
      <c r="V15" s="548" t="s">
        <v>1510</v>
      </c>
      <c r="W15" s="194"/>
      <c r="Y15" s="547"/>
    </row>
    <row r="16" spans="1:25" s="202" customFormat="1" ht="14.15" customHeight="1" x14ac:dyDescent="0.2">
      <c r="A16" s="194"/>
      <c r="B16" s="528" t="s">
        <v>1511</v>
      </c>
      <c r="C16" s="527" t="s">
        <v>410</v>
      </c>
      <c r="D16" s="352"/>
      <c r="E16" s="513">
        <v>4760606</v>
      </c>
      <c r="F16" s="513">
        <v>775616</v>
      </c>
      <c r="G16" s="513">
        <v>1016582</v>
      </c>
      <c r="H16" s="513">
        <v>454123</v>
      </c>
      <c r="I16" s="513">
        <v>628799</v>
      </c>
      <c r="J16" s="513">
        <v>726863</v>
      </c>
      <c r="K16" s="513">
        <v>1158623</v>
      </c>
      <c r="L16" s="513">
        <v>290316</v>
      </c>
      <c r="M16" s="513">
        <v>868307</v>
      </c>
      <c r="N16" s="513">
        <v>189190</v>
      </c>
      <c r="O16" s="513">
        <v>156427</v>
      </c>
      <c r="P16" s="513" t="s">
        <v>754</v>
      </c>
      <c r="Q16" s="525">
        <v>3629</v>
      </c>
      <c r="R16" s="541">
        <v>222902</v>
      </c>
      <c r="S16" s="541">
        <v>76651</v>
      </c>
      <c r="T16" s="541">
        <v>146251</v>
      </c>
      <c r="U16" s="513" t="s">
        <v>754</v>
      </c>
      <c r="V16" s="140" t="s">
        <v>239</v>
      </c>
      <c r="W16" s="194"/>
    </row>
    <row r="17" spans="1:23" s="202" customFormat="1" ht="14.15" customHeight="1" x14ac:dyDescent="0.2">
      <c r="A17" s="194"/>
      <c r="B17" s="540"/>
      <c r="C17" s="539" t="s">
        <v>409</v>
      </c>
      <c r="D17" s="538"/>
      <c r="E17" s="537">
        <v>4141843</v>
      </c>
      <c r="F17" s="537">
        <v>1019903</v>
      </c>
      <c r="G17" s="537">
        <v>330582</v>
      </c>
      <c r="H17" s="537">
        <v>346571</v>
      </c>
      <c r="I17" s="537">
        <v>954313</v>
      </c>
      <c r="J17" s="537">
        <v>705633</v>
      </c>
      <c r="K17" s="537">
        <v>784841</v>
      </c>
      <c r="L17" s="537">
        <v>430918</v>
      </c>
      <c r="M17" s="537">
        <v>353923</v>
      </c>
      <c r="N17" s="537">
        <v>289045</v>
      </c>
      <c r="O17" s="537">
        <v>60466</v>
      </c>
      <c r="P17" s="537">
        <v>9039</v>
      </c>
      <c r="Q17" s="537">
        <v>11745</v>
      </c>
      <c r="R17" s="536">
        <v>1393649</v>
      </c>
      <c r="S17" s="536">
        <v>886302</v>
      </c>
      <c r="T17" s="536">
        <v>507347</v>
      </c>
      <c r="U17" s="536">
        <v>79246</v>
      </c>
      <c r="V17" s="535" t="s">
        <v>408</v>
      </c>
      <c r="W17" s="194"/>
    </row>
    <row r="18" spans="1:23" s="202" customFormat="1" ht="14.25" customHeight="1" x14ac:dyDescent="0.2">
      <c r="A18" s="194"/>
      <c r="B18" s="534"/>
      <c r="C18" s="533" t="s">
        <v>231</v>
      </c>
      <c r="D18" s="532"/>
      <c r="E18" s="543">
        <v>8737380</v>
      </c>
      <c r="F18" s="543">
        <v>1870435</v>
      </c>
      <c r="G18" s="543">
        <v>1424279</v>
      </c>
      <c r="H18" s="543">
        <v>815744</v>
      </c>
      <c r="I18" s="543">
        <v>1445009</v>
      </c>
      <c r="J18" s="543">
        <v>1410072</v>
      </c>
      <c r="K18" s="543">
        <v>1771841</v>
      </c>
      <c r="L18" s="543">
        <v>712128</v>
      </c>
      <c r="M18" s="543">
        <v>1059713</v>
      </c>
      <c r="N18" s="543">
        <v>504522</v>
      </c>
      <c r="O18" s="543">
        <v>223956</v>
      </c>
      <c r="P18" s="543">
        <v>8893</v>
      </c>
      <c r="Q18" s="531">
        <v>16275</v>
      </c>
      <c r="R18" s="542">
        <v>1610562</v>
      </c>
      <c r="S18" s="542">
        <v>1022180</v>
      </c>
      <c r="T18" s="542">
        <v>588382</v>
      </c>
      <c r="U18" s="542">
        <v>86709</v>
      </c>
      <c r="V18" s="529" t="s">
        <v>1512</v>
      </c>
      <c r="W18" s="194"/>
    </row>
    <row r="19" spans="1:23" s="202" customFormat="1" ht="14.15" customHeight="1" x14ac:dyDescent="0.2">
      <c r="A19" s="194"/>
      <c r="B19" s="528" t="s">
        <v>1513</v>
      </c>
      <c r="C19" s="527" t="s">
        <v>410</v>
      </c>
      <c r="D19" s="352"/>
      <c r="E19" s="513">
        <v>4740549</v>
      </c>
      <c r="F19" s="513">
        <v>778494</v>
      </c>
      <c r="G19" s="513">
        <v>996118</v>
      </c>
      <c r="H19" s="513">
        <v>490115</v>
      </c>
      <c r="I19" s="513">
        <v>700378</v>
      </c>
      <c r="J19" s="513">
        <v>716197</v>
      </c>
      <c r="K19" s="513">
        <v>1059247</v>
      </c>
      <c r="L19" s="513">
        <v>298997</v>
      </c>
      <c r="M19" s="513">
        <v>760250</v>
      </c>
      <c r="N19" s="513">
        <v>204557</v>
      </c>
      <c r="O19" s="513">
        <v>166773</v>
      </c>
      <c r="P19" s="513" t="s">
        <v>754</v>
      </c>
      <c r="Q19" s="525">
        <v>3993</v>
      </c>
      <c r="R19" s="541">
        <v>238512</v>
      </c>
      <c r="S19" s="541">
        <v>92720</v>
      </c>
      <c r="T19" s="541">
        <v>145792</v>
      </c>
      <c r="U19" s="513" t="s">
        <v>754</v>
      </c>
      <c r="V19" s="140" t="s">
        <v>239</v>
      </c>
      <c r="W19" s="194"/>
    </row>
    <row r="20" spans="1:23" s="202" customFormat="1" ht="14.15" customHeight="1" x14ac:dyDescent="0.2">
      <c r="A20" s="194"/>
      <c r="B20" s="540"/>
      <c r="C20" s="539" t="s">
        <v>409</v>
      </c>
      <c r="D20" s="538"/>
      <c r="E20" s="537">
        <v>3996831</v>
      </c>
      <c r="F20" s="537">
        <v>1091941</v>
      </c>
      <c r="G20" s="537">
        <v>428161</v>
      </c>
      <c r="H20" s="537">
        <v>325629</v>
      </c>
      <c r="I20" s="537">
        <v>744631</v>
      </c>
      <c r="J20" s="537">
        <v>693875</v>
      </c>
      <c r="K20" s="537">
        <v>712594</v>
      </c>
      <c r="L20" s="537">
        <v>413131</v>
      </c>
      <c r="M20" s="537">
        <v>299463</v>
      </c>
      <c r="N20" s="537">
        <v>299965</v>
      </c>
      <c r="O20" s="537">
        <v>57183</v>
      </c>
      <c r="P20" s="537">
        <v>8893</v>
      </c>
      <c r="Q20" s="537">
        <v>12282</v>
      </c>
      <c r="R20" s="536">
        <v>1372050</v>
      </c>
      <c r="S20" s="536">
        <v>929460</v>
      </c>
      <c r="T20" s="536">
        <v>442590</v>
      </c>
      <c r="U20" s="536">
        <v>86709</v>
      </c>
      <c r="V20" s="535" t="s">
        <v>408</v>
      </c>
      <c r="W20" s="194"/>
    </row>
    <row r="21" spans="1:23" s="202" customFormat="1" ht="14.25" customHeight="1" x14ac:dyDescent="0.2">
      <c r="A21" s="194"/>
      <c r="B21" s="534"/>
      <c r="C21" s="533" t="s">
        <v>231</v>
      </c>
      <c r="D21" s="532"/>
      <c r="E21" s="543">
        <v>9458284</v>
      </c>
      <c r="F21" s="543">
        <v>2100477</v>
      </c>
      <c r="G21" s="543">
        <v>1475609</v>
      </c>
      <c r="H21" s="543">
        <v>880214</v>
      </c>
      <c r="I21" s="543">
        <v>1473426</v>
      </c>
      <c r="J21" s="543">
        <v>1537446</v>
      </c>
      <c r="K21" s="543">
        <v>1991112</v>
      </c>
      <c r="L21" s="543">
        <v>729558</v>
      </c>
      <c r="M21" s="543">
        <v>1261554</v>
      </c>
      <c r="N21" s="543">
        <v>507518</v>
      </c>
      <c r="O21" s="543">
        <v>208571</v>
      </c>
      <c r="P21" s="543">
        <v>9065</v>
      </c>
      <c r="Q21" s="531">
        <v>17253</v>
      </c>
      <c r="R21" s="542">
        <v>1403663</v>
      </c>
      <c r="S21" s="542">
        <v>843666</v>
      </c>
      <c r="T21" s="542">
        <v>559997</v>
      </c>
      <c r="U21" s="542">
        <v>121690</v>
      </c>
      <c r="V21" s="529" t="s">
        <v>1514</v>
      </c>
      <c r="W21" s="194"/>
    </row>
    <row r="22" spans="1:23" s="202" customFormat="1" ht="14.15" customHeight="1" x14ac:dyDescent="0.2">
      <c r="A22" s="194"/>
      <c r="B22" s="528" t="s">
        <v>1515</v>
      </c>
      <c r="C22" s="527" t="s">
        <v>410</v>
      </c>
      <c r="D22" s="352"/>
      <c r="E22" s="513">
        <v>5131516</v>
      </c>
      <c r="F22" s="513">
        <v>917173</v>
      </c>
      <c r="G22" s="513">
        <v>1053049</v>
      </c>
      <c r="H22" s="513">
        <v>478244</v>
      </c>
      <c r="I22" s="513">
        <v>736082</v>
      </c>
      <c r="J22" s="513">
        <v>772792</v>
      </c>
      <c r="K22" s="513">
        <v>1174176</v>
      </c>
      <c r="L22" s="513">
        <v>303143</v>
      </c>
      <c r="M22" s="513">
        <v>871033</v>
      </c>
      <c r="N22" s="513">
        <v>200635</v>
      </c>
      <c r="O22" s="513">
        <v>166591</v>
      </c>
      <c r="P22" s="513" t="s">
        <v>754</v>
      </c>
      <c r="Q22" s="525">
        <v>4694</v>
      </c>
      <c r="R22" s="541">
        <v>230767</v>
      </c>
      <c r="S22" s="541">
        <v>85921</v>
      </c>
      <c r="T22" s="541">
        <v>144846</v>
      </c>
      <c r="U22" s="513" t="s">
        <v>754</v>
      </c>
      <c r="V22" s="140" t="s">
        <v>239</v>
      </c>
      <c r="W22" s="194"/>
    </row>
    <row r="23" spans="1:23" s="202" customFormat="1" ht="14.15" customHeight="1" x14ac:dyDescent="0.2">
      <c r="A23" s="194"/>
      <c r="B23" s="540"/>
      <c r="C23" s="539" t="s">
        <v>409</v>
      </c>
      <c r="D23" s="538"/>
      <c r="E23" s="537">
        <v>4326768</v>
      </c>
      <c r="F23" s="537">
        <v>1183304</v>
      </c>
      <c r="G23" s="537">
        <v>422560</v>
      </c>
      <c r="H23" s="537">
        <v>401970</v>
      </c>
      <c r="I23" s="537">
        <v>737344</v>
      </c>
      <c r="J23" s="537">
        <v>764654</v>
      </c>
      <c r="K23" s="537">
        <v>816936</v>
      </c>
      <c r="L23" s="537">
        <v>426415</v>
      </c>
      <c r="M23" s="537">
        <v>390521</v>
      </c>
      <c r="N23" s="537">
        <v>306883</v>
      </c>
      <c r="O23" s="537">
        <v>41980</v>
      </c>
      <c r="P23" s="537">
        <v>9065</v>
      </c>
      <c r="Q23" s="537">
        <v>12559</v>
      </c>
      <c r="R23" s="536">
        <v>1172896</v>
      </c>
      <c r="S23" s="536">
        <v>757745</v>
      </c>
      <c r="T23" s="536">
        <v>415151</v>
      </c>
      <c r="U23" s="536">
        <v>121690</v>
      </c>
      <c r="V23" s="535" t="s">
        <v>408</v>
      </c>
      <c r="W23" s="194"/>
    </row>
    <row r="24" spans="1:23" s="202" customFormat="1" ht="14.25" customHeight="1" x14ac:dyDescent="0.2">
      <c r="A24" s="194"/>
      <c r="B24" s="534"/>
      <c r="C24" s="533" t="s">
        <v>231</v>
      </c>
      <c r="D24" s="532"/>
      <c r="E24" s="543">
        <v>9652076</v>
      </c>
      <c r="F24" s="543">
        <v>2005179</v>
      </c>
      <c r="G24" s="543">
        <v>1533396</v>
      </c>
      <c r="H24" s="543">
        <v>947076</v>
      </c>
      <c r="I24" s="543">
        <v>1716906</v>
      </c>
      <c r="J24" s="543">
        <v>1473807</v>
      </c>
      <c r="K24" s="543">
        <v>1975712</v>
      </c>
      <c r="L24" s="543">
        <v>713485</v>
      </c>
      <c r="M24" s="543">
        <v>1262227</v>
      </c>
      <c r="N24" s="543">
        <v>526545</v>
      </c>
      <c r="O24" s="543">
        <v>179438</v>
      </c>
      <c r="P24" s="543">
        <v>9197</v>
      </c>
      <c r="Q24" s="531">
        <v>16615</v>
      </c>
      <c r="R24" s="542">
        <v>1895953</v>
      </c>
      <c r="S24" s="542">
        <v>1217797</v>
      </c>
      <c r="T24" s="542">
        <v>678156</v>
      </c>
      <c r="U24" s="542">
        <v>83126</v>
      </c>
      <c r="V24" s="529" t="s">
        <v>1516</v>
      </c>
      <c r="W24" s="194"/>
    </row>
    <row r="25" spans="1:23" s="202" customFormat="1" ht="14.15" customHeight="1" x14ac:dyDescent="0.2">
      <c r="A25" s="194"/>
      <c r="B25" s="528" t="s">
        <v>1517</v>
      </c>
      <c r="C25" s="527" t="s">
        <v>410</v>
      </c>
      <c r="D25" s="352"/>
      <c r="E25" s="513">
        <v>5219988</v>
      </c>
      <c r="F25" s="513">
        <v>853012</v>
      </c>
      <c r="G25" s="513">
        <v>1120688</v>
      </c>
      <c r="H25" s="513">
        <v>551531</v>
      </c>
      <c r="I25" s="513">
        <v>804032</v>
      </c>
      <c r="J25" s="513">
        <v>721482</v>
      </c>
      <c r="K25" s="513">
        <v>1169243</v>
      </c>
      <c r="L25" s="513">
        <v>288919</v>
      </c>
      <c r="M25" s="513">
        <v>880324</v>
      </c>
      <c r="N25" s="513">
        <v>209082</v>
      </c>
      <c r="O25" s="513">
        <v>126083</v>
      </c>
      <c r="P25" s="513" t="s">
        <v>754</v>
      </c>
      <c r="Q25" s="525">
        <v>5950</v>
      </c>
      <c r="R25" s="541">
        <v>230622</v>
      </c>
      <c r="S25" s="541">
        <v>91990</v>
      </c>
      <c r="T25" s="541">
        <v>138632</v>
      </c>
      <c r="U25" s="513" t="s">
        <v>754</v>
      </c>
      <c r="V25" s="140" t="s">
        <v>1518</v>
      </c>
      <c r="W25" s="194"/>
    </row>
    <row r="26" spans="1:23" s="202" customFormat="1" ht="14.15" customHeight="1" x14ac:dyDescent="0.2">
      <c r="A26" s="194"/>
      <c r="B26" s="540"/>
      <c r="C26" s="539" t="s">
        <v>409</v>
      </c>
      <c r="D26" s="538"/>
      <c r="E26" s="537">
        <v>4432088</v>
      </c>
      <c r="F26" s="537">
        <v>1152167</v>
      </c>
      <c r="G26" s="537">
        <v>412708</v>
      </c>
      <c r="H26" s="537">
        <v>395545</v>
      </c>
      <c r="I26" s="537">
        <v>912874</v>
      </c>
      <c r="J26" s="537">
        <v>752325</v>
      </c>
      <c r="K26" s="537">
        <v>806469</v>
      </c>
      <c r="L26" s="537">
        <v>424566</v>
      </c>
      <c r="M26" s="537">
        <v>381903</v>
      </c>
      <c r="N26" s="537">
        <v>317463</v>
      </c>
      <c r="O26" s="537">
        <v>53355</v>
      </c>
      <c r="P26" s="537">
        <v>9197</v>
      </c>
      <c r="Q26" s="537">
        <v>10665</v>
      </c>
      <c r="R26" s="536">
        <v>1665331</v>
      </c>
      <c r="S26" s="536">
        <v>1125807</v>
      </c>
      <c r="T26" s="536">
        <v>539524</v>
      </c>
      <c r="U26" s="536">
        <v>83126</v>
      </c>
      <c r="V26" s="535" t="s">
        <v>408</v>
      </c>
      <c r="W26" s="194"/>
    </row>
    <row r="27" spans="1:23" s="202" customFormat="1" ht="14.25" customHeight="1" x14ac:dyDescent="0.2">
      <c r="A27" s="194"/>
      <c r="B27" s="534"/>
      <c r="C27" s="533" t="s">
        <v>231</v>
      </c>
      <c r="D27" s="532"/>
      <c r="E27" s="543">
        <v>9651717</v>
      </c>
      <c r="F27" s="543">
        <v>1839654</v>
      </c>
      <c r="G27" s="543">
        <v>1489845</v>
      </c>
      <c r="H27" s="543">
        <v>846603</v>
      </c>
      <c r="I27" s="543">
        <v>1857731</v>
      </c>
      <c r="J27" s="543">
        <v>1638415</v>
      </c>
      <c r="K27" s="543">
        <v>1979469</v>
      </c>
      <c r="L27" s="543">
        <v>731735</v>
      </c>
      <c r="M27" s="543">
        <v>1247734</v>
      </c>
      <c r="N27" s="543">
        <v>506850</v>
      </c>
      <c r="O27" s="543">
        <v>164756</v>
      </c>
      <c r="P27" s="543">
        <v>9237</v>
      </c>
      <c r="Q27" s="531">
        <v>15788</v>
      </c>
      <c r="R27" s="542">
        <v>1895127</v>
      </c>
      <c r="S27" s="542">
        <v>1243443</v>
      </c>
      <c r="T27" s="542">
        <v>651684</v>
      </c>
      <c r="U27" s="542">
        <v>107650</v>
      </c>
      <c r="V27" s="529" t="s">
        <v>1317</v>
      </c>
      <c r="W27" s="194"/>
    </row>
    <row r="28" spans="1:23" s="202" customFormat="1" ht="14.15" customHeight="1" x14ac:dyDescent="0.2">
      <c r="A28" s="194"/>
      <c r="B28" s="528" t="s">
        <v>1519</v>
      </c>
      <c r="C28" s="527" t="s">
        <v>410</v>
      </c>
      <c r="D28" s="352"/>
      <c r="E28" s="513">
        <v>5104611</v>
      </c>
      <c r="F28" s="513">
        <v>780286</v>
      </c>
      <c r="G28" s="513">
        <v>1128558</v>
      </c>
      <c r="H28" s="513">
        <v>479820</v>
      </c>
      <c r="I28" s="513">
        <v>730420</v>
      </c>
      <c r="J28" s="513">
        <v>848640</v>
      </c>
      <c r="K28" s="513">
        <v>1136887</v>
      </c>
      <c r="L28" s="513">
        <v>297647</v>
      </c>
      <c r="M28" s="513">
        <v>839240</v>
      </c>
      <c r="N28" s="513">
        <v>201911</v>
      </c>
      <c r="O28" s="513">
        <v>109313</v>
      </c>
      <c r="P28" s="513" t="s">
        <v>754</v>
      </c>
      <c r="Q28" s="525">
        <v>4852</v>
      </c>
      <c r="R28" s="541">
        <v>217595</v>
      </c>
      <c r="S28" s="541">
        <v>79817</v>
      </c>
      <c r="T28" s="541">
        <v>137778</v>
      </c>
      <c r="U28" s="513" t="s">
        <v>754</v>
      </c>
      <c r="V28" s="140" t="s">
        <v>239</v>
      </c>
      <c r="W28" s="194"/>
    </row>
    <row r="29" spans="1:23" s="202" customFormat="1" ht="14.15" customHeight="1" x14ac:dyDescent="0.2">
      <c r="A29" s="194"/>
      <c r="B29" s="540"/>
      <c r="C29" s="539" t="s">
        <v>409</v>
      </c>
      <c r="D29" s="538"/>
      <c r="E29" s="537">
        <v>4547106</v>
      </c>
      <c r="F29" s="537">
        <v>1059368</v>
      </c>
      <c r="G29" s="537">
        <v>361287</v>
      </c>
      <c r="H29" s="537">
        <v>366783</v>
      </c>
      <c r="I29" s="537">
        <v>1127311</v>
      </c>
      <c r="J29" s="537">
        <v>789775</v>
      </c>
      <c r="K29" s="537">
        <v>842582</v>
      </c>
      <c r="L29" s="537">
        <v>434088</v>
      </c>
      <c r="M29" s="537">
        <v>408494</v>
      </c>
      <c r="N29" s="537">
        <v>304939</v>
      </c>
      <c r="O29" s="537">
        <v>55443</v>
      </c>
      <c r="P29" s="537">
        <v>9237</v>
      </c>
      <c r="Q29" s="537">
        <v>10936</v>
      </c>
      <c r="R29" s="536">
        <v>1677532</v>
      </c>
      <c r="S29" s="536">
        <v>1163626</v>
      </c>
      <c r="T29" s="536">
        <v>513906</v>
      </c>
      <c r="U29" s="536">
        <v>107650</v>
      </c>
      <c r="V29" s="535" t="s">
        <v>408</v>
      </c>
      <c r="W29" s="194"/>
    </row>
    <row r="30" spans="1:23" s="202" customFormat="1" ht="14.25" customHeight="1" x14ac:dyDescent="0.2">
      <c r="A30" s="194"/>
      <c r="B30" s="534"/>
      <c r="C30" s="533" t="s">
        <v>231</v>
      </c>
      <c r="D30" s="532"/>
      <c r="E30" s="543">
        <v>9631425</v>
      </c>
      <c r="F30" s="543">
        <v>1903206</v>
      </c>
      <c r="G30" s="543">
        <v>1230826</v>
      </c>
      <c r="H30" s="543">
        <v>870686</v>
      </c>
      <c r="I30" s="543">
        <v>2013367</v>
      </c>
      <c r="J30" s="543">
        <v>1661684</v>
      </c>
      <c r="K30" s="543">
        <v>1951656</v>
      </c>
      <c r="L30" s="543">
        <v>716237</v>
      </c>
      <c r="M30" s="543">
        <v>1235419</v>
      </c>
      <c r="N30" s="543">
        <v>512167</v>
      </c>
      <c r="O30" s="543">
        <v>192414</v>
      </c>
      <c r="P30" s="543">
        <v>8817</v>
      </c>
      <c r="Q30" s="531">
        <v>17229</v>
      </c>
      <c r="R30" s="542">
        <v>1974655</v>
      </c>
      <c r="S30" s="542">
        <v>1373010</v>
      </c>
      <c r="T30" s="542">
        <v>601645</v>
      </c>
      <c r="U30" s="542">
        <v>141767</v>
      </c>
      <c r="V30" s="529" t="s">
        <v>1520</v>
      </c>
      <c r="W30" s="194"/>
    </row>
    <row r="31" spans="1:23" s="202" customFormat="1" ht="14.15" customHeight="1" x14ac:dyDescent="0.2">
      <c r="A31" s="194"/>
      <c r="B31" s="528" t="s">
        <v>1521</v>
      </c>
      <c r="C31" s="527" t="s">
        <v>410</v>
      </c>
      <c r="D31" s="352"/>
      <c r="E31" s="513">
        <v>4859066</v>
      </c>
      <c r="F31" s="513">
        <v>744215</v>
      </c>
      <c r="G31" s="513">
        <v>958729</v>
      </c>
      <c r="H31" s="513">
        <v>504052</v>
      </c>
      <c r="I31" s="513">
        <v>660858</v>
      </c>
      <c r="J31" s="513">
        <v>850898</v>
      </c>
      <c r="K31" s="513">
        <v>1140314</v>
      </c>
      <c r="L31" s="513">
        <v>290725</v>
      </c>
      <c r="M31" s="513">
        <v>849589</v>
      </c>
      <c r="N31" s="513">
        <v>207049</v>
      </c>
      <c r="O31" s="513">
        <v>132832</v>
      </c>
      <c r="P31" s="513" t="s">
        <v>754</v>
      </c>
      <c r="Q31" s="525">
        <v>5844</v>
      </c>
      <c r="R31" s="541">
        <v>217755</v>
      </c>
      <c r="S31" s="541">
        <v>76481</v>
      </c>
      <c r="T31" s="541">
        <v>141274</v>
      </c>
      <c r="U31" s="513" t="s">
        <v>754</v>
      </c>
      <c r="V31" s="140" t="s">
        <v>239</v>
      </c>
      <c r="W31" s="194"/>
    </row>
    <row r="32" spans="1:23" s="202" customFormat="1" ht="14.15" customHeight="1" x14ac:dyDescent="0.2">
      <c r="A32" s="194"/>
      <c r="B32" s="540"/>
      <c r="C32" s="539" t="s">
        <v>409</v>
      </c>
      <c r="D32" s="538"/>
      <c r="E32" s="537">
        <v>4772359</v>
      </c>
      <c r="F32" s="537">
        <v>1158991</v>
      </c>
      <c r="G32" s="537">
        <v>272097</v>
      </c>
      <c r="H32" s="537">
        <v>366634</v>
      </c>
      <c r="I32" s="537">
        <v>1352509</v>
      </c>
      <c r="J32" s="537">
        <v>810786</v>
      </c>
      <c r="K32" s="537">
        <v>811342</v>
      </c>
      <c r="L32" s="537">
        <v>425512</v>
      </c>
      <c r="M32" s="537">
        <v>385830</v>
      </c>
      <c r="N32" s="537">
        <v>305118</v>
      </c>
      <c r="O32" s="537">
        <v>59582</v>
      </c>
      <c r="P32" s="537">
        <v>8817</v>
      </c>
      <c r="Q32" s="537">
        <v>11385</v>
      </c>
      <c r="R32" s="536">
        <v>1756900</v>
      </c>
      <c r="S32" s="536">
        <v>1296529</v>
      </c>
      <c r="T32" s="536">
        <v>460371</v>
      </c>
      <c r="U32" s="536">
        <v>141767</v>
      </c>
      <c r="V32" s="535" t="s">
        <v>408</v>
      </c>
      <c r="W32" s="194"/>
    </row>
    <row r="33" spans="1:23" s="202" customFormat="1" ht="14.25" customHeight="1" x14ac:dyDescent="0.2">
      <c r="A33" s="194"/>
      <c r="B33" s="534"/>
      <c r="C33" s="533" t="s">
        <v>231</v>
      </c>
      <c r="D33" s="532"/>
      <c r="E33" s="543">
        <v>10364179</v>
      </c>
      <c r="F33" s="543">
        <v>1938797</v>
      </c>
      <c r="G33" s="543">
        <v>1323702</v>
      </c>
      <c r="H33" s="543">
        <v>811939</v>
      </c>
      <c r="I33" s="543">
        <v>2535684</v>
      </c>
      <c r="J33" s="543">
        <v>1798108</v>
      </c>
      <c r="K33" s="543">
        <v>1955949</v>
      </c>
      <c r="L33" s="543">
        <v>752503</v>
      </c>
      <c r="M33" s="543">
        <v>1203446</v>
      </c>
      <c r="N33" s="543">
        <v>517999</v>
      </c>
      <c r="O33" s="543">
        <v>211699</v>
      </c>
      <c r="P33" s="543">
        <v>8415</v>
      </c>
      <c r="Q33" s="531">
        <v>19269</v>
      </c>
      <c r="R33" s="542">
        <v>2106577</v>
      </c>
      <c r="S33" s="542">
        <v>1471245</v>
      </c>
      <c r="T33" s="542">
        <v>635332</v>
      </c>
      <c r="U33" s="542">
        <v>134084</v>
      </c>
      <c r="V33" s="529" t="s">
        <v>1522</v>
      </c>
      <c r="W33" s="194"/>
    </row>
    <row r="34" spans="1:23" s="202" customFormat="1" ht="14.15" customHeight="1" x14ac:dyDescent="0.2">
      <c r="A34" s="194"/>
      <c r="B34" s="528" t="s">
        <v>1523</v>
      </c>
      <c r="C34" s="527" t="s">
        <v>410</v>
      </c>
      <c r="D34" s="352"/>
      <c r="E34" s="513">
        <v>5301076</v>
      </c>
      <c r="F34" s="513">
        <v>758732</v>
      </c>
      <c r="G34" s="513">
        <v>1021884</v>
      </c>
      <c r="H34" s="513">
        <v>462907</v>
      </c>
      <c r="I34" s="513">
        <v>991848</v>
      </c>
      <c r="J34" s="513">
        <v>964262</v>
      </c>
      <c r="K34" s="513">
        <v>1101443</v>
      </c>
      <c r="L34" s="513">
        <v>291954</v>
      </c>
      <c r="M34" s="513">
        <v>809489</v>
      </c>
      <c r="N34" s="513">
        <v>206306</v>
      </c>
      <c r="O34" s="513">
        <v>148776</v>
      </c>
      <c r="P34" s="513" t="s">
        <v>754</v>
      </c>
      <c r="Q34" s="525">
        <v>6981</v>
      </c>
      <c r="R34" s="541">
        <v>220941</v>
      </c>
      <c r="S34" s="541">
        <v>69606</v>
      </c>
      <c r="T34" s="541">
        <v>151335</v>
      </c>
      <c r="U34" s="513" t="s">
        <v>754</v>
      </c>
      <c r="V34" s="140" t="s">
        <v>239</v>
      </c>
      <c r="W34" s="194"/>
    </row>
    <row r="35" spans="1:23" s="202" customFormat="1" ht="14.15" customHeight="1" x14ac:dyDescent="0.2">
      <c r="A35" s="194"/>
      <c r="B35" s="540"/>
      <c r="C35" s="539" t="s">
        <v>409</v>
      </c>
      <c r="D35" s="538"/>
      <c r="E35" s="537">
        <v>5063103</v>
      </c>
      <c r="F35" s="537">
        <v>1180065</v>
      </c>
      <c r="G35" s="537">
        <v>301818</v>
      </c>
      <c r="H35" s="537">
        <v>349032</v>
      </c>
      <c r="I35" s="537">
        <v>1543836</v>
      </c>
      <c r="J35" s="537">
        <v>833846</v>
      </c>
      <c r="K35" s="537">
        <v>854506</v>
      </c>
      <c r="L35" s="537">
        <v>460549</v>
      </c>
      <c r="M35" s="537">
        <v>393957</v>
      </c>
      <c r="N35" s="537">
        <v>311693</v>
      </c>
      <c r="O35" s="537">
        <v>62923</v>
      </c>
      <c r="P35" s="537">
        <v>8415</v>
      </c>
      <c r="Q35" s="537">
        <v>12288</v>
      </c>
      <c r="R35" s="536">
        <v>1885636</v>
      </c>
      <c r="S35" s="536">
        <v>1401639</v>
      </c>
      <c r="T35" s="536">
        <v>483997</v>
      </c>
      <c r="U35" s="536">
        <v>134084</v>
      </c>
      <c r="V35" s="535" t="s">
        <v>408</v>
      </c>
      <c r="W35" s="194"/>
    </row>
    <row r="36" spans="1:23" s="202" customFormat="1" ht="14.25" customHeight="1" x14ac:dyDescent="0.2">
      <c r="A36" s="194"/>
      <c r="B36" s="534"/>
      <c r="C36" s="533" t="s">
        <v>231</v>
      </c>
      <c r="D36" s="532"/>
      <c r="E36" s="543">
        <v>10458136</v>
      </c>
      <c r="F36" s="543">
        <v>1947791</v>
      </c>
      <c r="G36" s="543">
        <v>1365285</v>
      </c>
      <c r="H36" s="543">
        <v>867566</v>
      </c>
      <c r="I36" s="543">
        <v>2792794</v>
      </c>
      <c r="J36" s="543">
        <v>1596598</v>
      </c>
      <c r="K36" s="543">
        <v>1888102</v>
      </c>
      <c r="L36" s="543">
        <v>736903</v>
      </c>
      <c r="M36" s="543">
        <v>1151199</v>
      </c>
      <c r="N36" s="543">
        <v>505931</v>
      </c>
      <c r="O36" s="543">
        <v>209657</v>
      </c>
      <c r="P36" s="543">
        <v>7898</v>
      </c>
      <c r="Q36" s="531">
        <v>19407</v>
      </c>
      <c r="R36" s="542">
        <v>2092364</v>
      </c>
      <c r="S36" s="542">
        <v>1479409</v>
      </c>
      <c r="T36" s="542">
        <v>612955</v>
      </c>
      <c r="U36" s="542">
        <v>138427</v>
      </c>
      <c r="V36" s="529" t="s">
        <v>1524</v>
      </c>
      <c r="W36" s="194"/>
    </row>
    <row r="37" spans="1:23" s="202" customFormat="1" ht="14.15" customHeight="1" x14ac:dyDescent="0.2">
      <c r="A37" s="194"/>
      <c r="B37" s="528" t="s">
        <v>1318</v>
      </c>
      <c r="C37" s="527" t="s">
        <v>410</v>
      </c>
      <c r="D37" s="352"/>
      <c r="E37" s="513">
        <v>5333316</v>
      </c>
      <c r="F37" s="513">
        <v>771049</v>
      </c>
      <c r="G37" s="513">
        <v>1047501</v>
      </c>
      <c r="H37" s="513">
        <v>524030</v>
      </c>
      <c r="I37" s="513">
        <v>1138112</v>
      </c>
      <c r="J37" s="513">
        <v>776401</v>
      </c>
      <c r="K37" s="513">
        <v>1076223</v>
      </c>
      <c r="L37" s="513">
        <v>295102</v>
      </c>
      <c r="M37" s="513">
        <v>781121</v>
      </c>
      <c r="N37" s="513">
        <v>206870</v>
      </c>
      <c r="O37" s="513">
        <v>156179</v>
      </c>
      <c r="P37" s="513" t="s">
        <v>754</v>
      </c>
      <c r="Q37" s="525">
        <v>6829</v>
      </c>
      <c r="R37" s="541">
        <v>217992</v>
      </c>
      <c r="S37" s="541">
        <v>77956</v>
      </c>
      <c r="T37" s="541">
        <v>140036</v>
      </c>
      <c r="U37" s="513" t="s">
        <v>754</v>
      </c>
      <c r="V37" s="140" t="s">
        <v>239</v>
      </c>
      <c r="W37" s="194"/>
    </row>
    <row r="38" spans="1:23" s="202" customFormat="1" ht="14.15" customHeight="1" x14ac:dyDescent="0.2">
      <c r="A38" s="194"/>
      <c r="B38" s="540"/>
      <c r="C38" s="539" t="s">
        <v>409</v>
      </c>
      <c r="D38" s="538"/>
      <c r="E38" s="537">
        <v>5124820</v>
      </c>
      <c r="F38" s="537">
        <v>1176742</v>
      </c>
      <c r="G38" s="537">
        <v>317784</v>
      </c>
      <c r="H38" s="537">
        <v>343536</v>
      </c>
      <c r="I38" s="537">
        <v>1654682</v>
      </c>
      <c r="J38" s="537">
        <v>820197</v>
      </c>
      <c r="K38" s="537">
        <v>811879</v>
      </c>
      <c r="L38" s="537">
        <v>441801</v>
      </c>
      <c r="M38" s="537">
        <v>370078</v>
      </c>
      <c r="N38" s="537">
        <v>299061</v>
      </c>
      <c r="O38" s="537">
        <v>53478</v>
      </c>
      <c r="P38" s="537">
        <v>7898</v>
      </c>
      <c r="Q38" s="537">
        <v>12578</v>
      </c>
      <c r="R38" s="536">
        <v>1874372</v>
      </c>
      <c r="S38" s="536">
        <v>1401453</v>
      </c>
      <c r="T38" s="536">
        <v>472919</v>
      </c>
      <c r="U38" s="536">
        <v>138427</v>
      </c>
      <c r="V38" s="535" t="s">
        <v>408</v>
      </c>
      <c r="W38" s="194"/>
    </row>
    <row r="39" spans="1:23" s="202" customFormat="1" ht="14.25" customHeight="1" x14ac:dyDescent="0.2">
      <c r="A39" s="194"/>
      <c r="B39" s="534"/>
      <c r="C39" s="533" t="s">
        <v>231</v>
      </c>
      <c r="D39" s="532"/>
      <c r="E39" s="543">
        <v>10494578</v>
      </c>
      <c r="F39" s="543">
        <v>1936871</v>
      </c>
      <c r="G39" s="543">
        <v>1308579</v>
      </c>
      <c r="H39" s="543">
        <v>862142</v>
      </c>
      <c r="I39" s="543">
        <v>2855016</v>
      </c>
      <c r="J39" s="543">
        <v>1606089</v>
      </c>
      <c r="K39" s="543">
        <v>1925881</v>
      </c>
      <c r="L39" s="543">
        <v>774681</v>
      </c>
      <c r="M39" s="543">
        <v>1151200</v>
      </c>
      <c r="N39" s="543">
        <v>467263</v>
      </c>
      <c r="O39" s="543">
        <v>182760</v>
      </c>
      <c r="P39" s="543">
        <v>7765</v>
      </c>
      <c r="Q39" s="531">
        <v>18504</v>
      </c>
      <c r="R39" s="542">
        <v>1959022</v>
      </c>
      <c r="S39" s="542">
        <v>1425728</v>
      </c>
      <c r="T39" s="542">
        <v>533294</v>
      </c>
      <c r="U39" s="542">
        <v>99328</v>
      </c>
      <c r="V39" s="529" t="s">
        <v>1525</v>
      </c>
      <c r="W39" s="194"/>
    </row>
    <row r="40" spans="1:23" s="202" customFormat="1" ht="14.15" customHeight="1" x14ac:dyDescent="0.2">
      <c r="A40" s="194"/>
      <c r="B40" s="528" t="s">
        <v>1526</v>
      </c>
      <c r="C40" s="527" t="s">
        <v>410</v>
      </c>
      <c r="D40" s="352"/>
      <c r="E40" s="513">
        <v>5057051</v>
      </c>
      <c r="F40" s="513">
        <v>712123</v>
      </c>
      <c r="G40" s="513">
        <v>932761</v>
      </c>
      <c r="H40" s="513">
        <v>526749</v>
      </c>
      <c r="I40" s="513">
        <v>1063759</v>
      </c>
      <c r="J40" s="513">
        <v>731975</v>
      </c>
      <c r="K40" s="513">
        <v>1089684</v>
      </c>
      <c r="L40" s="513">
        <v>297022</v>
      </c>
      <c r="M40" s="513">
        <v>792662</v>
      </c>
      <c r="N40" s="513">
        <v>180947</v>
      </c>
      <c r="O40" s="513">
        <v>135513</v>
      </c>
      <c r="P40" s="513" t="s">
        <v>754</v>
      </c>
      <c r="Q40" s="525">
        <v>5817</v>
      </c>
      <c r="R40" s="541">
        <v>200448</v>
      </c>
      <c r="S40" s="541">
        <v>70962</v>
      </c>
      <c r="T40" s="541">
        <v>129486</v>
      </c>
      <c r="U40" s="513" t="s">
        <v>754</v>
      </c>
      <c r="V40" s="140" t="s">
        <v>239</v>
      </c>
      <c r="W40" s="194"/>
    </row>
    <row r="41" spans="1:23" s="202" customFormat="1" ht="14.15" customHeight="1" x14ac:dyDescent="0.2">
      <c r="A41" s="194"/>
      <c r="B41" s="540"/>
      <c r="C41" s="539" t="s">
        <v>409</v>
      </c>
      <c r="D41" s="538"/>
      <c r="E41" s="537">
        <v>5437527</v>
      </c>
      <c r="F41" s="537">
        <v>1224748</v>
      </c>
      <c r="G41" s="537">
        <v>375818</v>
      </c>
      <c r="H41" s="537">
        <v>335393</v>
      </c>
      <c r="I41" s="537">
        <v>1791257</v>
      </c>
      <c r="J41" s="537">
        <v>874114</v>
      </c>
      <c r="K41" s="537">
        <v>836197</v>
      </c>
      <c r="L41" s="537">
        <v>477659</v>
      </c>
      <c r="M41" s="537">
        <v>358538</v>
      </c>
      <c r="N41" s="537">
        <v>286316</v>
      </c>
      <c r="O41" s="537">
        <v>47247</v>
      </c>
      <c r="P41" s="537">
        <v>7765</v>
      </c>
      <c r="Q41" s="537">
        <v>12687</v>
      </c>
      <c r="R41" s="536">
        <v>1758574</v>
      </c>
      <c r="S41" s="536">
        <v>1354766</v>
      </c>
      <c r="T41" s="536">
        <v>403808</v>
      </c>
      <c r="U41" s="536">
        <v>99328</v>
      </c>
      <c r="V41" s="535" t="s">
        <v>408</v>
      </c>
      <c r="W41" s="194"/>
    </row>
    <row r="42" spans="1:23" s="202" customFormat="1" ht="14.25" customHeight="1" x14ac:dyDescent="0.2">
      <c r="A42" s="194"/>
      <c r="B42" s="534"/>
      <c r="C42" s="533" t="s">
        <v>231</v>
      </c>
      <c r="D42" s="532"/>
      <c r="E42" s="543">
        <v>10801431</v>
      </c>
      <c r="F42" s="543">
        <v>2004919</v>
      </c>
      <c r="G42" s="543">
        <v>1490456</v>
      </c>
      <c r="H42" s="543">
        <v>812293</v>
      </c>
      <c r="I42" s="543">
        <v>2879057</v>
      </c>
      <c r="J42" s="543">
        <v>1648121</v>
      </c>
      <c r="K42" s="543">
        <v>1966585</v>
      </c>
      <c r="L42" s="543">
        <v>800945</v>
      </c>
      <c r="M42" s="543">
        <v>1165640</v>
      </c>
      <c r="N42" s="543">
        <v>463019</v>
      </c>
      <c r="O42" s="543">
        <v>163919</v>
      </c>
      <c r="P42" s="543">
        <v>7884</v>
      </c>
      <c r="Q42" s="531">
        <v>18033</v>
      </c>
      <c r="R42" s="542">
        <v>1835986</v>
      </c>
      <c r="S42" s="542">
        <v>1291233</v>
      </c>
      <c r="T42" s="542">
        <v>544753</v>
      </c>
      <c r="U42" s="542">
        <v>89505</v>
      </c>
      <c r="V42" s="529" t="s">
        <v>1527</v>
      </c>
      <c r="W42" s="194"/>
    </row>
    <row r="43" spans="1:23" s="202" customFormat="1" ht="14.15" customHeight="1" x14ac:dyDescent="0.2">
      <c r="A43" s="194"/>
      <c r="B43" s="528" t="s">
        <v>1528</v>
      </c>
      <c r="C43" s="527" t="s">
        <v>410</v>
      </c>
      <c r="D43" s="352"/>
      <c r="E43" s="513">
        <v>5087261</v>
      </c>
      <c r="F43" s="513">
        <v>682667</v>
      </c>
      <c r="G43" s="513">
        <v>1066263</v>
      </c>
      <c r="H43" s="513">
        <v>486726</v>
      </c>
      <c r="I43" s="513">
        <v>1077143</v>
      </c>
      <c r="J43" s="513">
        <v>708236</v>
      </c>
      <c r="K43" s="513">
        <v>1066226</v>
      </c>
      <c r="L43" s="513">
        <v>269669</v>
      </c>
      <c r="M43" s="513">
        <v>796557</v>
      </c>
      <c r="N43" s="513">
        <v>174427</v>
      </c>
      <c r="O43" s="513">
        <v>114907</v>
      </c>
      <c r="P43" s="513" t="s">
        <v>754</v>
      </c>
      <c r="Q43" s="525">
        <v>5623</v>
      </c>
      <c r="R43" s="541">
        <v>209511</v>
      </c>
      <c r="S43" s="541">
        <v>81785</v>
      </c>
      <c r="T43" s="541">
        <v>127726</v>
      </c>
      <c r="U43" s="513" t="s">
        <v>754</v>
      </c>
      <c r="V43" s="140" t="s">
        <v>239</v>
      </c>
      <c r="W43" s="194"/>
    </row>
    <row r="44" spans="1:23" s="202" customFormat="1" ht="14.15" customHeight="1" x14ac:dyDescent="0.2">
      <c r="A44" s="194"/>
      <c r="B44" s="540"/>
      <c r="C44" s="539" t="s">
        <v>409</v>
      </c>
      <c r="D44" s="538"/>
      <c r="E44" s="537">
        <v>5714170</v>
      </c>
      <c r="F44" s="537">
        <v>1322252</v>
      </c>
      <c r="G44" s="537">
        <v>424193</v>
      </c>
      <c r="H44" s="537">
        <v>325567</v>
      </c>
      <c r="I44" s="537">
        <v>1801914</v>
      </c>
      <c r="J44" s="537">
        <v>939885</v>
      </c>
      <c r="K44" s="537">
        <v>900359</v>
      </c>
      <c r="L44" s="537">
        <v>531276</v>
      </c>
      <c r="M44" s="537">
        <v>369083</v>
      </c>
      <c r="N44" s="537">
        <v>288592</v>
      </c>
      <c r="O44" s="537">
        <v>49012</v>
      </c>
      <c r="P44" s="537">
        <v>7884</v>
      </c>
      <c r="Q44" s="537">
        <v>12410</v>
      </c>
      <c r="R44" s="536">
        <v>1626475</v>
      </c>
      <c r="S44" s="536">
        <v>1209448</v>
      </c>
      <c r="T44" s="536">
        <v>417027</v>
      </c>
      <c r="U44" s="536">
        <v>89505</v>
      </c>
      <c r="V44" s="535" t="s">
        <v>408</v>
      </c>
      <c r="W44" s="194"/>
    </row>
    <row r="45" spans="1:23" s="202" customFormat="1" ht="14.25" customHeight="1" x14ac:dyDescent="0.2">
      <c r="A45" s="194"/>
      <c r="B45" s="534"/>
      <c r="C45" s="533" t="s">
        <v>231</v>
      </c>
      <c r="D45" s="532"/>
      <c r="E45" s="543">
        <v>10257076</v>
      </c>
      <c r="F45" s="543">
        <v>2005561</v>
      </c>
      <c r="G45" s="543">
        <v>1652141</v>
      </c>
      <c r="H45" s="543">
        <v>783663</v>
      </c>
      <c r="I45" s="543">
        <v>2313488</v>
      </c>
      <c r="J45" s="543">
        <v>1638179</v>
      </c>
      <c r="K45" s="543">
        <v>1864044</v>
      </c>
      <c r="L45" s="543">
        <v>767536</v>
      </c>
      <c r="M45" s="543">
        <v>1096508</v>
      </c>
      <c r="N45" s="543">
        <v>468262</v>
      </c>
      <c r="O45" s="543">
        <v>173199</v>
      </c>
      <c r="P45" s="543">
        <v>7925</v>
      </c>
      <c r="Q45" s="531">
        <v>17327</v>
      </c>
      <c r="R45" s="542">
        <v>1455614</v>
      </c>
      <c r="S45" s="542">
        <v>880725</v>
      </c>
      <c r="T45" s="542">
        <v>574889</v>
      </c>
      <c r="U45" s="542">
        <v>121774</v>
      </c>
      <c r="V45" s="529" t="s">
        <v>1529</v>
      </c>
      <c r="W45" s="194"/>
    </row>
    <row r="46" spans="1:23" s="202" customFormat="1" ht="14.15" customHeight="1" x14ac:dyDescent="0.2">
      <c r="A46" s="194"/>
      <c r="B46" s="528" t="s">
        <v>1530</v>
      </c>
      <c r="C46" s="527" t="s">
        <v>410</v>
      </c>
      <c r="D46" s="352"/>
      <c r="E46" s="513">
        <v>5138107</v>
      </c>
      <c r="F46" s="513">
        <v>765604</v>
      </c>
      <c r="G46" s="513">
        <v>1223320</v>
      </c>
      <c r="H46" s="513">
        <v>473706</v>
      </c>
      <c r="I46" s="513">
        <v>854066</v>
      </c>
      <c r="J46" s="513">
        <v>743189</v>
      </c>
      <c r="K46" s="513">
        <v>1078222</v>
      </c>
      <c r="L46" s="513">
        <v>300592</v>
      </c>
      <c r="M46" s="513">
        <v>777630</v>
      </c>
      <c r="N46" s="513">
        <v>182964</v>
      </c>
      <c r="O46" s="513">
        <v>125035</v>
      </c>
      <c r="P46" s="513" t="s">
        <v>754</v>
      </c>
      <c r="Q46" s="525">
        <v>5795</v>
      </c>
      <c r="R46" s="541">
        <v>201728</v>
      </c>
      <c r="S46" s="541">
        <v>72613</v>
      </c>
      <c r="T46" s="541">
        <v>129115</v>
      </c>
      <c r="U46" s="513" t="s">
        <v>754</v>
      </c>
      <c r="V46" s="140" t="s">
        <v>239</v>
      </c>
      <c r="W46" s="194"/>
    </row>
    <row r="47" spans="1:23" s="202" customFormat="1" ht="14.15" customHeight="1" x14ac:dyDescent="0.2">
      <c r="A47" s="194"/>
      <c r="B47" s="540"/>
      <c r="C47" s="539" t="s">
        <v>409</v>
      </c>
      <c r="D47" s="538"/>
      <c r="E47" s="537">
        <v>5118969</v>
      </c>
      <c r="F47" s="537">
        <v>1239957</v>
      </c>
      <c r="G47" s="537">
        <v>428821</v>
      </c>
      <c r="H47" s="537">
        <v>309957</v>
      </c>
      <c r="I47" s="537">
        <v>1459422</v>
      </c>
      <c r="J47" s="537">
        <v>894990</v>
      </c>
      <c r="K47" s="537">
        <v>785822</v>
      </c>
      <c r="L47" s="537">
        <v>466944</v>
      </c>
      <c r="M47" s="537">
        <v>318878</v>
      </c>
      <c r="N47" s="537">
        <v>285298</v>
      </c>
      <c r="O47" s="537">
        <v>48164</v>
      </c>
      <c r="P47" s="537">
        <v>7925</v>
      </c>
      <c r="Q47" s="537">
        <v>11532</v>
      </c>
      <c r="R47" s="536">
        <v>1253886</v>
      </c>
      <c r="S47" s="536">
        <v>808112</v>
      </c>
      <c r="T47" s="536">
        <v>445774</v>
      </c>
      <c r="U47" s="536">
        <v>121774</v>
      </c>
      <c r="V47" s="535" t="s">
        <v>408</v>
      </c>
      <c r="W47" s="194"/>
    </row>
    <row r="48" spans="1:23" s="202" customFormat="1" ht="13.5" customHeight="1" x14ac:dyDescent="0.2">
      <c r="A48" s="194"/>
      <c r="B48" s="1096" t="s">
        <v>1319</v>
      </c>
      <c r="C48" s="1096"/>
      <c r="D48" s="546"/>
      <c r="E48" s="545"/>
      <c r="F48" s="525"/>
      <c r="G48" s="525"/>
      <c r="H48" s="525"/>
      <c r="I48" s="525"/>
      <c r="J48" s="525"/>
      <c r="K48" s="513"/>
      <c r="L48" s="525"/>
      <c r="M48" s="525"/>
      <c r="N48" s="525"/>
      <c r="O48" s="525"/>
      <c r="P48" s="525"/>
      <c r="Q48" s="525"/>
      <c r="R48" s="541"/>
      <c r="S48" s="541"/>
      <c r="T48" s="541"/>
      <c r="U48" s="541"/>
      <c r="V48" s="544"/>
      <c r="W48" s="194"/>
    </row>
    <row r="49" spans="1:23" s="202" customFormat="1" ht="14.25" customHeight="1" x14ac:dyDescent="0.2">
      <c r="A49" s="194"/>
      <c r="B49" s="534"/>
      <c r="C49" s="533" t="s">
        <v>231</v>
      </c>
      <c r="D49" s="532"/>
      <c r="E49" s="543">
        <v>9954126</v>
      </c>
      <c r="F49" s="543">
        <v>2158780</v>
      </c>
      <c r="G49" s="543">
        <v>1320496</v>
      </c>
      <c r="H49" s="543">
        <v>717245</v>
      </c>
      <c r="I49" s="543">
        <v>2043784</v>
      </c>
      <c r="J49" s="543">
        <v>1803477</v>
      </c>
      <c r="K49" s="543">
        <v>1910344</v>
      </c>
      <c r="L49" s="543">
        <v>765160</v>
      </c>
      <c r="M49" s="543">
        <v>1145184</v>
      </c>
      <c r="N49" s="543">
        <v>467797</v>
      </c>
      <c r="O49" s="543">
        <v>182227</v>
      </c>
      <c r="P49" s="543">
        <v>8135</v>
      </c>
      <c r="Q49" s="543">
        <v>18361</v>
      </c>
      <c r="R49" s="542">
        <v>1500504</v>
      </c>
      <c r="S49" s="542">
        <v>877397</v>
      </c>
      <c r="T49" s="542">
        <v>623107</v>
      </c>
      <c r="U49" s="542">
        <v>86542</v>
      </c>
      <c r="V49" s="529" t="s">
        <v>1531</v>
      </c>
      <c r="W49" s="194"/>
    </row>
    <row r="50" spans="1:23" s="202" customFormat="1" ht="14.15" customHeight="1" x14ac:dyDescent="0.2">
      <c r="A50" s="194"/>
      <c r="B50" s="528" t="s">
        <v>411</v>
      </c>
      <c r="C50" s="527" t="s">
        <v>410</v>
      </c>
      <c r="D50" s="352"/>
      <c r="E50" s="513">
        <v>5084116</v>
      </c>
      <c r="F50" s="513">
        <v>864817</v>
      </c>
      <c r="G50" s="513">
        <v>1045324</v>
      </c>
      <c r="H50" s="513">
        <v>387973</v>
      </c>
      <c r="I50" s="513">
        <v>800180</v>
      </c>
      <c r="J50" s="513">
        <v>858128</v>
      </c>
      <c r="K50" s="513">
        <v>1127694</v>
      </c>
      <c r="L50" s="513">
        <v>322676</v>
      </c>
      <c r="M50" s="513">
        <v>805018</v>
      </c>
      <c r="N50" s="513">
        <v>177314</v>
      </c>
      <c r="O50" s="513">
        <v>128493</v>
      </c>
      <c r="P50" s="513" t="s">
        <v>754</v>
      </c>
      <c r="Q50" s="513">
        <v>6272</v>
      </c>
      <c r="R50" s="541">
        <v>215738</v>
      </c>
      <c r="S50" s="541">
        <v>76225</v>
      </c>
      <c r="T50" s="541">
        <v>139513</v>
      </c>
      <c r="U50" s="513" t="s">
        <v>754</v>
      </c>
      <c r="V50" s="140" t="s">
        <v>239</v>
      </c>
      <c r="W50" s="194"/>
    </row>
    <row r="51" spans="1:23" s="202" customFormat="1" ht="14.15" customHeight="1" x14ac:dyDescent="0.2">
      <c r="A51" s="194"/>
      <c r="B51" s="540"/>
      <c r="C51" s="539" t="s">
        <v>409</v>
      </c>
      <c r="D51" s="538"/>
      <c r="E51" s="537">
        <v>4870010</v>
      </c>
      <c r="F51" s="537">
        <v>1293963</v>
      </c>
      <c r="G51" s="537">
        <v>275172</v>
      </c>
      <c r="H51" s="537">
        <v>329272</v>
      </c>
      <c r="I51" s="537">
        <v>1243604</v>
      </c>
      <c r="J51" s="537">
        <v>945349</v>
      </c>
      <c r="K51" s="537">
        <v>782650</v>
      </c>
      <c r="L51" s="537">
        <v>442484</v>
      </c>
      <c r="M51" s="537">
        <v>340166</v>
      </c>
      <c r="N51" s="537">
        <v>290483</v>
      </c>
      <c r="O51" s="537">
        <v>53734</v>
      </c>
      <c r="P51" s="537">
        <v>8135</v>
      </c>
      <c r="Q51" s="537">
        <v>12089</v>
      </c>
      <c r="R51" s="536">
        <v>1284766</v>
      </c>
      <c r="S51" s="536">
        <v>801172</v>
      </c>
      <c r="T51" s="536">
        <v>483594</v>
      </c>
      <c r="U51" s="536">
        <v>86542</v>
      </c>
      <c r="V51" s="535" t="s">
        <v>408</v>
      </c>
      <c r="W51" s="194"/>
    </row>
    <row r="52" spans="1:23" s="202" customFormat="1" ht="14.25" customHeight="1" x14ac:dyDescent="0.2">
      <c r="A52" s="194"/>
      <c r="B52" s="534"/>
      <c r="C52" s="533" t="s">
        <v>231</v>
      </c>
      <c r="D52" s="532"/>
      <c r="E52" s="543">
        <v>9521470</v>
      </c>
      <c r="F52" s="543">
        <v>2083371</v>
      </c>
      <c r="G52" s="543">
        <v>1459675</v>
      </c>
      <c r="H52" s="543">
        <v>773038</v>
      </c>
      <c r="I52" s="543">
        <v>1711129</v>
      </c>
      <c r="J52" s="543">
        <v>1609802</v>
      </c>
      <c r="K52" s="543">
        <v>1884455</v>
      </c>
      <c r="L52" s="543">
        <v>701740</v>
      </c>
      <c r="M52" s="543">
        <v>1182715</v>
      </c>
      <c r="N52" s="543">
        <v>450013</v>
      </c>
      <c r="O52" s="543">
        <v>173210</v>
      </c>
      <c r="P52" s="543">
        <v>8449</v>
      </c>
      <c r="Q52" s="543">
        <v>18686</v>
      </c>
      <c r="R52" s="542">
        <v>1613171</v>
      </c>
      <c r="S52" s="542">
        <v>963264</v>
      </c>
      <c r="T52" s="542">
        <v>649907</v>
      </c>
      <c r="U52" s="542">
        <v>64716</v>
      </c>
      <c r="V52" s="529" t="s">
        <v>1532</v>
      </c>
      <c r="W52" s="194"/>
    </row>
    <row r="53" spans="1:23" s="202" customFormat="1" ht="14.15" customHeight="1" x14ac:dyDescent="0.2">
      <c r="A53" s="194"/>
      <c r="B53" s="528" t="s">
        <v>1511</v>
      </c>
      <c r="C53" s="527" t="s">
        <v>410</v>
      </c>
      <c r="D53" s="352"/>
      <c r="E53" s="513">
        <v>4712702</v>
      </c>
      <c r="F53" s="513">
        <v>728115</v>
      </c>
      <c r="G53" s="513">
        <v>1135323</v>
      </c>
      <c r="H53" s="513">
        <v>458616</v>
      </c>
      <c r="I53" s="513">
        <v>656318</v>
      </c>
      <c r="J53" s="513">
        <v>671016</v>
      </c>
      <c r="K53" s="513">
        <v>1063314</v>
      </c>
      <c r="L53" s="513">
        <v>285467</v>
      </c>
      <c r="M53" s="513">
        <v>777847</v>
      </c>
      <c r="N53" s="513">
        <v>165699</v>
      </c>
      <c r="O53" s="513">
        <v>128554</v>
      </c>
      <c r="P53" s="513" t="s">
        <v>754</v>
      </c>
      <c r="Q53" s="513">
        <v>6124</v>
      </c>
      <c r="R53" s="541">
        <v>225635</v>
      </c>
      <c r="S53" s="541">
        <v>83196</v>
      </c>
      <c r="T53" s="541">
        <v>142439</v>
      </c>
      <c r="U53" s="513" t="s">
        <v>754</v>
      </c>
      <c r="V53" s="140" t="s">
        <v>239</v>
      </c>
      <c r="W53" s="194"/>
    </row>
    <row r="54" spans="1:23" s="202" customFormat="1" ht="14.15" customHeight="1" x14ac:dyDescent="0.2">
      <c r="A54" s="194"/>
      <c r="B54" s="540"/>
      <c r="C54" s="539" t="s">
        <v>409</v>
      </c>
      <c r="D54" s="538"/>
      <c r="E54" s="537">
        <v>4808768</v>
      </c>
      <c r="F54" s="537">
        <v>1355256</v>
      </c>
      <c r="G54" s="537">
        <v>324352</v>
      </c>
      <c r="H54" s="537">
        <v>314422</v>
      </c>
      <c r="I54" s="537">
        <v>1054811</v>
      </c>
      <c r="J54" s="537">
        <v>938786</v>
      </c>
      <c r="K54" s="537">
        <v>821141</v>
      </c>
      <c r="L54" s="537">
        <v>416273</v>
      </c>
      <c r="M54" s="537">
        <v>404868</v>
      </c>
      <c r="N54" s="537">
        <v>284314</v>
      </c>
      <c r="O54" s="537">
        <v>44656</v>
      </c>
      <c r="P54" s="537">
        <v>8449</v>
      </c>
      <c r="Q54" s="537">
        <v>12562</v>
      </c>
      <c r="R54" s="536">
        <v>1387536</v>
      </c>
      <c r="S54" s="536">
        <v>880068</v>
      </c>
      <c r="T54" s="536">
        <v>507468</v>
      </c>
      <c r="U54" s="536">
        <v>64716</v>
      </c>
      <c r="V54" s="535" t="s">
        <v>408</v>
      </c>
      <c r="W54" s="194"/>
    </row>
    <row r="55" spans="1:23" s="202" customFormat="1" ht="14.25" customHeight="1" x14ac:dyDescent="0.2">
      <c r="A55" s="194"/>
      <c r="B55" s="534"/>
      <c r="C55" s="533" t="s">
        <v>231</v>
      </c>
      <c r="D55" s="532"/>
      <c r="E55" s="531">
        <v>8791397</v>
      </c>
      <c r="F55" s="531">
        <v>1990845</v>
      </c>
      <c r="G55" s="531">
        <v>1361053</v>
      </c>
      <c r="H55" s="531">
        <v>687157</v>
      </c>
      <c r="I55" s="531">
        <v>1484349</v>
      </c>
      <c r="J55" s="531">
        <v>1478830</v>
      </c>
      <c r="K55" s="531">
        <v>1789163</v>
      </c>
      <c r="L55" s="531">
        <v>712333</v>
      </c>
      <c r="M55" s="531">
        <v>1076830</v>
      </c>
      <c r="N55" s="531">
        <v>450597</v>
      </c>
      <c r="O55" s="531">
        <v>161698</v>
      </c>
      <c r="P55" s="531">
        <v>8765</v>
      </c>
      <c r="Q55" s="531">
        <v>16965</v>
      </c>
      <c r="R55" s="530">
        <v>1566112</v>
      </c>
      <c r="S55" s="530">
        <v>948327</v>
      </c>
      <c r="T55" s="530">
        <v>617785</v>
      </c>
      <c r="U55" s="530">
        <v>72159</v>
      </c>
      <c r="V55" s="529" t="s">
        <v>1533</v>
      </c>
      <c r="W55" s="194"/>
    </row>
    <row r="56" spans="1:23" s="202" customFormat="1" ht="14.15" customHeight="1" x14ac:dyDescent="0.2">
      <c r="A56" s="194"/>
      <c r="B56" s="528" t="s">
        <v>1513</v>
      </c>
      <c r="C56" s="527" t="s">
        <v>410</v>
      </c>
      <c r="D56" s="352"/>
      <c r="E56" s="525">
        <v>4398952</v>
      </c>
      <c r="F56" s="525">
        <v>708226</v>
      </c>
      <c r="G56" s="525">
        <v>1035663</v>
      </c>
      <c r="H56" s="525">
        <v>396546</v>
      </c>
      <c r="I56" s="525">
        <v>664580</v>
      </c>
      <c r="J56" s="525">
        <v>571374</v>
      </c>
      <c r="K56" s="526">
        <v>1022563</v>
      </c>
      <c r="L56" s="525">
        <v>290919</v>
      </c>
      <c r="M56" s="525">
        <v>731644</v>
      </c>
      <c r="N56" s="525">
        <v>177166</v>
      </c>
      <c r="O56" s="525">
        <v>118465</v>
      </c>
      <c r="P56" s="513" t="s">
        <v>754</v>
      </c>
      <c r="Q56" s="525">
        <v>5021</v>
      </c>
      <c r="R56" s="357">
        <v>207791</v>
      </c>
      <c r="S56" s="357">
        <v>81736</v>
      </c>
      <c r="T56" s="357">
        <v>126055</v>
      </c>
      <c r="U56" s="513" t="s">
        <v>754</v>
      </c>
      <c r="V56" s="140" t="s">
        <v>239</v>
      </c>
      <c r="W56" s="194"/>
    </row>
    <row r="57" spans="1:23" s="202" customFormat="1" ht="14.15" customHeight="1" x14ac:dyDescent="0.2">
      <c r="A57" s="194"/>
      <c r="B57" s="524"/>
      <c r="C57" s="523" t="s">
        <v>409</v>
      </c>
      <c r="D57" s="522"/>
      <c r="E57" s="520">
        <v>4392445</v>
      </c>
      <c r="F57" s="520">
        <v>1282619</v>
      </c>
      <c r="G57" s="520">
        <v>325390</v>
      </c>
      <c r="H57" s="520">
        <v>290611</v>
      </c>
      <c r="I57" s="520">
        <v>819769</v>
      </c>
      <c r="J57" s="520">
        <v>907456</v>
      </c>
      <c r="K57" s="521">
        <v>766600</v>
      </c>
      <c r="L57" s="520">
        <v>421414</v>
      </c>
      <c r="M57" s="520">
        <v>345186</v>
      </c>
      <c r="N57" s="520">
        <v>273431</v>
      </c>
      <c r="O57" s="520">
        <v>43233</v>
      </c>
      <c r="P57" s="520">
        <v>8765</v>
      </c>
      <c r="Q57" s="520">
        <v>11944</v>
      </c>
      <c r="R57" s="510">
        <v>1358321</v>
      </c>
      <c r="S57" s="510">
        <v>866591</v>
      </c>
      <c r="T57" s="510">
        <v>491730</v>
      </c>
      <c r="U57" s="510">
        <v>72159</v>
      </c>
      <c r="V57" s="519" t="s">
        <v>408</v>
      </c>
      <c r="W57" s="194"/>
    </row>
    <row r="58" spans="1:23" s="147" customFormat="1" ht="14.25" customHeight="1" x14ac:dyDescent="0.25">
      <c r="A58" s="1048"/>
      <c r="B58" s="147" t="s">
        <v>407</v>
      </c>
      <c r="E58" s="518"/>
      <c r="F58" s="518"/>
      <c r="G58" s="518"/>
      <c r="H58" s="518"/>
      <c r="I58" s="518"/>
      <c r="J58" s="518"/>
      <c r="L58" s="518"/>
      <c r="M58" s="518"/>
      <c r="N58" s="518" t="s">
        <v>1534</v>
      </c>
      <c r="O58" s="518"/>
      <c r="P58" s="518"/>
      <c r="Q58" s="518"/>
      <c r="T58" s="517"/>
      <c r="U58" s="517"/>
      <c r="W58" s="1048"/>
    </row>
    <row r="59" spans="1:23" s="202" customFormat="1" ht="14.15" customHeight="1" x14ac:dyDescent="0.2">
      <c r="A59" s="362"/>
      <c r="B59" s="203" t="s">
        <v>1535</v>
      </c>
      <c r="C59" s="148"/>
      <c r="E59" s="516"/>
      <c r="F59" s="516"/>
      <c r="G59" s="516"/>
      <c r="H59" s="516"/>
      <c r="I59" s="516"/>
      <c r="J59" s="516"/>
      <c r="K59" s="516"/>
      <c r="L59" s="516"/>
      <c r="M59" s="516"/>
      <c r="N59" s="204" t="s">
        <v>1536</v>
      </c>
      <c r="O59" s="516"/>
      <c r="P59" s="516"/>
      <c r="Q59" s="516"/>
      <c r="T59" s="335"/>
      <c r="U59" s="335"/>
      <c r="W59" s="336"/>
    </row>
    <row r="60" spans="1:23" x14ac:dyDescent="0.25">
      <c r="A60" s="515"/>
      <c r="B60" s="203" t="s">
        <v>1537</v>
      </c>
      <c r="C60" s="252"/>
      <c r="W60" s="364"/>
    </row>
  </sheetData>
  <mergeCells count="4">
    <mergeCell ref="V7:V10"/>
    <mergeCell ref="B8:D8"/>
    <mergeCell ref="B11:C11"/>
    <mergeCell ref="B48:C48"/>
  </mergeCells>
  <phoneticPr fontId="29"/>
  <pageMargins left="0.55118110236220474" right="0.51181102362204722" top="0.59055118110236227" bottom="0.59055118110236227" header="0.23622047244094491" footer="0.1574803149606299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40"/>
  <sheetViews>
    <sheetView view="pageBreakPreview" zoomScaleNormal="70" zoomScaleSheetLayoutView="100" workbookViewId="0">
      <pane xSplit="5" ySplit="7" topLeftCell="J8" activePane="bottomRight" state="frozen"/>
      <selection pane="topRight" activeCell="F1" sqref="F1"/>
      <selection pane="bottomLeft" activeCell="A8" sqref="A8"/>
      <selection pane="bottomRight"/>
    </sheetView>
  </sheetViews>
  <sheetFormatPr defaultColWidth="9" defaultRowHeight="13.3" x14ac:dyDescent="0.25"/>
  <cols>
    <col min="1" max="1" width="2.61328125" style="252" customWidth="1"/>
    <col min="2" max="2" width="3.3828125" style="252" customWidth="1"/>
    <col min="3" max="3" width="3.23046875" style="252" customWidth="1"/>
    <col min="4" max="4" width="6.15234375" style="252" customWidth="1"/>
    <col min="5" max="5" width="0.84375" style="252" customWidth="1"/>
    <col min="6" max="6" width="9.3828125" style="252" customWidth="1"/>
    <col min="7" max="12" width="8.3828125" style="252" customWidth="1"/>
    <col min="13" max="13" width="7.84375" style="252" customWidth="1"/>
    <col min="14" max="17" width="8.3828125" style="252" customWidth="1"/>
    <col min="18" max="18" width="8.84375" style="252" customWidth="1"/>
    <col min="19" max="20" width="9.3828125" style="252" customWidth="1"/>
    <col min="21" max="21" width="8.3828125" style="252" customWidth="1"/>
    <col min="22" max="22" width="9.23046875" style="252" customWidth="1"/>
    <col min="23" max="23" width="8.23046875" style="252" customWidth="1"/>
    <col min="24" max="24" width="2.61328125" style="253" customWidth="1"/>
    <col min="25" max="25" width="6.84375" style="252" customWidth="1"/>
    <col min="26" max="16384" width="9" style="252"/>
  </cols>
  <sheetData>
    <row r="1" spans="1:25" ht="16.5" customHeight="1" x14ac:dyDescent="0.3">
      <c r="I1" s="374"/>
      <c r="J1" s="373"/>
      <c r="K1" s="373"/>
      <c r="L1" s="373"/>
      <c r="M1" s="373"/>
      <c r="N1" s="373"/>
      <c r="O1" s="373"/>
      <c r="P1" s="373"/>
      <c r="Q1" s="373"/>
      <c r="R1" s="373"/>
      <c r="T1" s="966"/>
      <c r="X1" s="252"/>
    </row>
    <row r="2" spans="1:25" s="368" customFormat="1" ht="16.5" customHeight="1" x14ac:dyDescent="0.25">
      <c r="A2" s="588"/>
      <c r="B2" s="990" t="s">
        <v>1320</v>
      </c>
      <c r="C2" s="588"/>
      <c r="O2" s="95"/>
      <c r="R2" s="372"/>
      <c r="T2" s="371"/>
      <c r="U2" s="371"/>
      <c r="X2" s="370"/>
      <c r="Y2" s="369"/>
    </row>
    <row r="3" spans="1:25" s="200" customFormat="1" ht="16.5" customHeight="1" x14ac:dyDescent="0.25">
      <c r="A3" s="988"/>
      <c r="B3" s="991"/>
      <c r="C3" s="992" t="s">
        <v>715</v>
      </c>
      <c r="D3" s="967"/>
      <c r="E3" s="967"/>
      <c r="F3" s="365"/>
      <c r="G3" s="968"/>
      <c r="H3" s="365"/>
      <c r="I3" s="365"/>
      <c r="J3" s="969"/>
      <c r="K3" s="969"/>
      <c r="L3" s="365"/>
      <c r="M3" s="365"/>
      <c r="N3" s="993"/>
      <c r="O3" s="994"/>
      <c r="P3" s="365"/>
      <c r="Q3" s="365"/>
      <c r="R3" s="970"/>
      <c r="S3" s="971"/>
      <c r="T3" s="922"/>
      <c r="U3" s="922"/>
      <c r="V3" s="174" t="s">
        <v>703</v>
      </c>
      <c r="W3" s="365"/>
      <c r="X3" s="364"/>
    </row>
    <row r="4" spans="1:25" s="973" customFormat="1" ht="21" customHeight="1" x14ac:dyDescent="0.2">
      <c r="A4" s="362"/>
      <c r="B4" s="870"/>
      <c r="C4" s="870"/>
      <c r="D4" s="870"/>
      <c r="E4" s="871"/>
      <c r="F4" s="926"/>
      <c r="G4" s="240"/>
      <c r="H4" s="240"/>
      <c r="I4" s="240"/>
      <c r="J4" s="240"/>
      <c r="K4" s="240"/>
      <c r="L4" s="240"/>
      <c r="M4" s="240"/>
      <c r="N4" s="239"/>
      <c r="O4" s="238"/>
      <c r="P4" s="237"/>
      <c r="Q4" s="237"/>
      <c r="R4" s="237"/>
      <c r="S4" s="237"/>
      <c r="T4" s="236"/>
      <c r="U4" s="292"/>
      <c r="V4" s="363"/>
      <c r="W4" s="1078" t="s">
        <v>695</v>
      </c>
      <c r="X4" s="336"/>
      <c r="Y4" s="972"/>
    </row>
    <row r="5" spans="1:25" s="973" customFormat="1" ht="21" customHeight="1" x14ac:dyDescent="0.2">
      <c r="A5" s="870"/>
      <c r="B5" s="1066" t="s">
        <v>696</v>
      </c>
      <c r="C5" s="1066"/>
      <c r="D5" s="1066"/>
      <c r="E5" s="1067"/>
      <c r="F5" s="228" t="s">
        <v>270</v>
      </c>
      <c r="G5" s="223" t="s">
        <v>634</v>
      </c>
      <c r="H5" s="223" t="s">
        <v>635</v>
      </c>
      <c r="I5" s="223" t="s">
        <v>636</v>
      </c>
      <c r="J5" s="223" t="s">
        <v>637</v>
      </c>
      <c r="K5" s="223" t="s">
        <v>638</v>
      </c>
      <c r="L5" s="223" t="s">
        <v>1321</v>
      </c>
      <c r="M5" s="233"/>
      <c r="N5" s="232"/>
      <c r="O5" s="225" t="s">
        <v>640</v>
      </c>
      <c r="P5" s="226" t="s">
        <v>1322</v>
      </c>
      <c r="Q5" s="226" t="s">
        <v>1131</v>
      </c>
      <c r="R5" s="226" t="s">
        <v>643</v>
      </c>
      <c r="S5" s="231" t="s">
        <v>1323</v>
      </c>
      <c r="T5" s="291"/>
      <c r="U5" s="290"/>
      <c r="V5" s="225" t="s">
        <v>1324</v>
      </c>
      <c r="W5" s="1079"/>
      <c r="X5" s="336"/>
      <c r="Y5" s="974" t="s">
        <v>267</v>
      </c>
    </row>
    <row r="6" spans="1:25" s="976" customFormat="1" ht="22" customHeight="1" x14ac:dyDescent="0.2">
      <c r="A6" s="870"/>
      <c r="B6" s="870"/>
      <c r="C6" s="870"/>
      <c r="D6" s="870"/>
      <c r="E6" s="871"/>
      <c r="F6" s="228"/>
      <c r="G6" s="223" t="s">
        <v>267</v>
      </c>
      <c r="H6" s="223" t="s">
        <v>267</v>
      </c>
      <c r="I6" s="975" t="s">
        <v>268</v>
      </c>
      <c r="J6" s="223"/>
      <c r="K6" s="223"/>
      <c r="L6" s="223" t="s">
        <v>267</v>
      </c>
      <c r="M6" s="223" t="s">
        <v>266</v>
      </c>
      <c r="N6" s="227" t="s">
        <v>265</v>
      </c>
      <c r="O6" s="225"/>
      <c r="P6" s="226"/>
      <c r="Q6" s="226"/>
      <c r="R6" s="226"/>
      <c r="S6" s="226"/>
      <c r="T6" s="226" t="s">
        <v>646</v>
      </c>
      <c r="U6" s="225" t="s">
        <v>1325</v>
      </c>
      <c r="V6" s="224"/>
      <c r="W6" s="1079"/>
      <c r="X6" s="336"/>
      <c r="Y6" s="974" t="s">
        <v>267</v>
      </c>
    </row>
    <row r="7" spans="1:25" s="973" customFormat="1" ht="33.75" customHeight="1" x14ac:dyDescent="0.2">
      <c r="A7" s="362"/>
      <c r="B7" s="872"/>
      <c r="C7" s="872"/>
      <c r="D7" s="872"/>
      <c r="E7" s="873"/>
      <c r="F7" s="222" t="s">
        <v>1326</v>
      </c>
      <c r="G7" s="222" t="s">
        <v>264</v>
      </c>
      <c r="H7" s="222" t="s">
        <v>1315</v>
      </c>
      <c r="I7" s="222" t="s">
        <v>659</v>
      </c>
      <c r="J7" s="222" t="s">
        <v>263</v>
      </c>
      <c r="K7" s="222" t="s">
        <v>648</v>
      </c>
      <c r="L7" s="222" t="s">
        <v>1327</v>
      </c>
      <c r="M7" s="222" t="s">
        <v>660</v>
      </c>
      <c r="N7" s="221" t="s">
        <v>661</v>
      </c>
      <c r="O7" s="220" t="s">
        <v>273</v>
      </c>
      <c r="P7" s="220" t="s">
        <v>262</v>
      </c>
      <c r="Q7" s="220" t="s">
        <v>261</v>
      </c>
      <c r="R7" s="219" t="s">
        <v>260</v>
      </c>
      <c r="S7" s="875" t="s">
        <v>1328</v>
      </c>
      <c r="T7" s="218"/>
      <c r="U7" s="218"/>
      <c r="V7" s="873" t="s">
        <v>1329</v>
      </c>
      <c r="W7" s="1080"/>
      <c r="X7" s="336"/>
      <c r="Y7" s="974" t="s">
        <v>267</v>
      </c>
    </row>
    <row r="8" spans="1:25" s="247" customFormat="1" ht="21" customHeight="1" x14ac:dyDescent="0.25">
      <c r="A8" s="194"/>
      <c r="B8" s="995" t="s">
        <v>280</v>
      </c>
      <c r="C8" s="995" t="s">
        <v>1330</v>
      </c>
      <c r="D8" s="996"/>
      <c r="E8" s="997"/>
      <c r="F8" s="998">
        <v>221164658</v>
      </c>
      <c r="G8" s="998">
        <v>66591691</v>
      </c>
      <c r="H8" s="998">
        <v>51652049</v>
      </c>
      <c r="I8" s="998">
        <v>4853886</v>
      </c>
      <c r="J8" s="998">
        <v>23443397</v>
      </c>
      <c r="K8" s="998">
        <v>41124839</v>
      </c>
      <c r="L8" s="998">
        <v>33498796</v>
      </c>
      <c r="M8" s="998">
        <v>16176544</v>
      </c>
      <c r="N8" s="998">
        <v>17322252</v>
      </c>
      <c r="O8" s="998">
        <v>2388497</v>
      </c>
      <c r="P8" s="998">
        <v>2689079</v>
      </c>
      <c r="Q8" s="998">
        <v>59045</v>
      </c>
      <c r="R8" s="998">
        <v>54083</v>
      </c>
      <c r="S8" s="998">
        <v>15667944</v>
      </c>
      <c r="T8" s="998">
        <v>10830253</v>
      </c>
      <c r="U8" s="998">
        <v>4837691</v>
      </c>
      <c r="V8" s="998">
        <v>77344878</v>
      </c>
      <c r="W8" s="999" t="s">
        <v>628</v>
      </c>
      <c r="X8" s="129"/>
      <c r="Y8" s="876"/>
    </row>
    <row r="9" spans="1:25" s="247" customFormat="1" ht="21" customHeight="1" x14ac:dyDescent="0.25">
      <c r="A9" s="194"/>
      <c r="B9" s="1000" t="s">
        <v>279</v>
      </c>
      <c r="C9" s="1000">
        <v>29</v>
      </c>
      <c r="D9" s="1001"/>
      <c r="E9" s="1002"/>
      <c r="F9" s="998">
        <v>216471739</v>
      </c>
      <c r="G9" s="998">
        <v>63118907</v>
      </c>
      <c r="H9" s="998">
        <v>53913040</v>
      </c>
      <c r="I9" s="998">
        <v>4997044</v>
      </c>
      <c r="J9" s="998">
        <v>23028965</v>
      </c>
      <c r="K9" s="998">
        <v>40792112</v>
      </c>
      <c r="L9" s="998">
        <v>30621671</v>
      </c>
      <c r="M9" s="998">
        <v>15551601</v>
      </c>
      <c r="N9" s="998">
        <v>15070070</v>
      </c>
      <c r="O9" s="998">
        <v>2427538</v>
      </c>
      <c r="P9" s="998">
        <v>2682458</v>
      </c>
      <c r="Q9" s="998">
        <v>60272</v>
      </c>
      <c r="R9" s="998">
        <v>51761</v>
      </c>
      <c r="S9" s="998">
        <v>15403828</v>
      </c>
      <c r="T9" s="998">
        <v>10954195</v>
      </c>
      <c r="U9" s="998">
        <v>4449633</v>
      </c>
      <c r="V9" s="998">
        <v>78856911</v>
      </c>
      <c r="W9" s="999" t="s">
        <v>629</v>
      </c>
      <c r="X9" s="129"/>
      <c r="Y9" s="876"/>
    </row>
    <row r="10" spans="1:25" s="247" customFormat="1" ht="21" customHeight="1" x14ac:dyDescent="0.25">
      <c r="A10" s="194"/>
      <c r="B10" s="1000" t="s">
        <v>279</v>
      </c>
      <c r="C10" s="1000">
        <v>30</v>
      </c>
      <c r="D10" s="1001"/>
      <c r="E10" s="1002"/>
      <c r="F10" s="998">
        <v>206964763</v>
      </c>
      <c r="G10" s="998">
        <v>60028399</v>
      </c>
      <c r="H10" s="998">
        <v>52631697</v>
      </c>
      <c r="I10" s="998">
        <v>4953876</v>
      </c>
      <c r="J10" s="998">
        <v>20415705</v>
      </c>
      <c r="K10" s="998">
        <v>40475141</v>
      </c>
      <c r="L10" s="998">
        <v>28459945</v>
      </c>
      <c r="M10" s="998">
        <v>14699202</v>
      </c>
      <c r="N10" s="998">
        <v>13760743</v>
      </c>
      <c r="O10" s="998">
        <v>2422600</v>
      </c>
      <c r="P10" s="998">
        <v>2577479</v>
      </c>
      <c r="Q10" s="998">
        <v>59396</v>
      </c>
      <c r="R10" s="998">
        <v>54852</v>
      </c>
      <c r="S10" s="998">
        <v>14480911</v>
      </c>
      <c r="T10" s="998">
        <v>10598151</v>
      </c>
      <c r="U10" s="998">
        <v>3882760</v>
      </c>
      <c r="V10" s="998">
        <v>78537026</v>
      </c>
      <c r="W10" s="999" t="s">
        <v>717</v>
      </c>
      <c r="X10" s="129"/>
      <c r="Y10" s="876"/>
    </row>
    <row r="11" spans="1:25" s="247" customFormat="1" ht="21" customHeight="1" x14ac:dyDescent="0.25">
      <c r="A11" s="194"/>
      <c r="B11" s="1000" t="s">
        <v>620</v>
      </c>
      <c r="C11" s="1000" t="s">
        <v>1081</v>
      </c>
      <c r="D11" s="1001"/>
      <c r="E11" s="1002"/>
      <c r="F11" s="998">
        <v>199542682</v>
      </c>
      <c r="G11" s="998">
        <v>58881876</v>
      </c>
      <c r="H11" s="998">
        <v>51638332</v>
      </c>
      <c r="I11" s="998">
        <v>5017213</v>
      </c>
      <c r="J11" s="998">
        <v>19497557</v>
      </c>
      <c r="K11" s="998">
        <v>39682804</v>
      </c>
      <c r="L11" s="998">
        <v>24824900</v>
      </c>
      <c r="M11" s="998">
        <v>14191244</v>
      </c>
      <c r="N11" s="998">
        <v>10633656</v>
      </c>
      <c r="O11" s="998">
        <v>2335103</v>
      </c>
      <c r="P11" s="998">
        <v>2632677</v>
      </c>
      <c r="Q11" s="998">
        <v>58140</v>
      </c>
      <c r="R11" s="1003">
        <v>52465</v>
      </c>
      <c r="S11" s="1003">
        <v>14758821</v>
      </c>
      <c r="T11" s="1003">
        <v>10683447</v>
      </c>
      <c r="U11" s="998">
        <v>4075374</v>
      </c>
      <c r="V11" s="998">
        <v>73013493</v>
      </c>
      <c r="W11" s="999" t="s">
        <v>1082</v>
      </c>
      <c r="X11" s="129"/>
      <c r="Y11" s="876"/>
    </row>
    <row r="12" spans="1:25" s="247" customFormat="1" ht="21" customHeight="1" x14ac:dyDescent="0.25">
      <c r="A12" s="194"/>
      <c r="B12" s="1000"/>
      <c r="C12" s="1000" t="s">
        <v>1100</v>
      </c>
      <c r="D12" s="1001"/>
      <c r="E12" s="1002"/>
      <c r="F12" s="998">
        <v>183201314</v>
      </c>
      <c r="G12" s="998">
        <v>53624191</v>
      </c>
      <c r="H12" s="998">
        <v>48057741</v>
      </c>
      <c r="I12" s="998">
        <v>3247658</v>
      </c>
      <c r="J12" s="998">
        <v>17917768</v>
      </c>
      <c r="K12" s="998">
        <v>38012781</v>
      </c>
      <c r="L12" s="998">
        <v>22341175</v>
      </c>
      <c r="M12" s="998">
        <v>13177257</v>
      </c>
      <c r="N12" s="998">
        <v>9163918</v>
      </c>
      <c r="O12" s="998">
        <v>2085210</v>
      </c>
      <c r="P12" s="998">
        <v>2675863</v>
      </c>
      <c r="Q12" s="998">
        <v>53086</v>
      </c>
      <c r="R12" s="998">
        <v>47816</v>
      </c>
      <c r="S12" s="998">
        <v>13453526</v>
      </c>
      <c r="T12" s="998">
        <v>10158847</v>
      </c>
      <c r="U12" s="998">
        <v>3294679</v>
      </c>
      <c r="V12" s="998">
        <v>69011495</v>
      </c>
      <c r="W12" s="999" t="s">
        <v>1147</v>
      </c>
      <c r="X12" s="129"/>
      <c r="Y12" s="129"/>
    </row>
    <row r="13" spans="1:25" s="247" customFormat="1" ht="19.5" customHeight="1" x14ac:dyDescent="0.25">
      <c r="A13" s="194"/>
      <c r="B13" s="1000"/>
      <c r="C13" s="1000"/>
      <c r="D13" s="1004"/>
      <c r="E13" s="1005"/>
      <c r="F13" s="998"/>
      <c r="G13" s="998"/>
      <c r="H13" s="998"/>
      <c r="I13" s="998"/>
      <c r="J13" s="998"/>
      <c r="K13" s="998"/>
      <c r="L13" s="998"/>
      <c r="M13" s="998"/>
      <c r="N13" s="998"/>
      <c r="O13" s="998"/>
      <c r="P13" s="998"/>
      <c r="Q13" s="998"/>
      <c r="R13" s="998"/>
      <c r="S13" s="998"/>
      <c r="T13" s="998"/>
      <c r="U13" s="998"/>
      <c r="V13" s="1006"/>
      <c r="W13" s="998"/>
      <c r="X13" s="129"/>
      <c r="Y13" s="876"/>
    </row>
    <row r="14" spans="1:25" s="247" customFormat="1" ht="21" customHeight="1" x14ac:dyDescent="0.25">
      <c r="A14" s="194"/>
      <c r="B14" s="1000" t="s">
        <v>620</v>
      </c>
      <c r="C14" s="1000" t="s">
        <v>1331</v>
      </c>
      <c r="D14" s="1007"/>
      <c r="E14" s="1008"/>
      <c r="F14" s="998">
        <v>195530380</v>
      </c>
      <c r="G14" s="998">
        <v>58250228</v>
      </c>
      <c r="H14" s="998">
        <v>50666198</v>
      </c>
      <c r="I14" s="998">
        <v>4968510</v>
      </c>
      <c r="J14" s="998">
        <v>18434781</v>
      </c>
      <c r="K14" s="998">
        <v>39318268</v>
      </c>
      <c r="L14" s="998">
        <v>23892395</v>
      </c>
      <c r="M14" s="998">
        <v>13721592</v>
      </c>
      <c r="N14" s="998">
        <v>10170803</v>
      </c>
      <c r="O14" s="998">
        <v>2301563</v>
      </c>
      <c r="P14" s="998">
        <v>2520131</v>
      </c>
      <c r="Q14" s="998">
        <v>57730</v>
      </c>
      <c r="R14" s="998">
        <v>51419</v>
      </c>
      <c r="S14" s="1009">
        <v>14669227</v>
      </c>
      <c r="T14" s="1009">
        <v>10607961</v>
      </c>
      <c r="U14" s="1009">
        <v>4061266</v>
      </c>
      <c r="V14" s="1010">
        <v>71992677</v>
      </c>
      <c r="W14" s="1011" t="s">
        <v>966</v>
      </c>
      <c r="X14" s="129"/>
      <c r="Y14" s="337" t="s">
        <v>267</v>
      </c>
    </row>
    <row r="15" spans="1:25" s="247" customFormat="1" ht="21" customHeight="1" x14ac:dyDescent="0.25">
      <c r="A15" s="194"/>
      <c r="B15" s="1000"/>
      <c r="C15" s="1000" t="s">
        <v>1100</v>
      </c>
      <c r="D15" s="1007"/>
      <c r="E15" s="1008"/>
      <c r="F15" s="998">
        <v>183576853</v>
      </c>
      <c r="G15" s="998">
        <v>52924510</v>
      </c>
      <c r="H15" s="998">
        <v>48560508</v>
      </c>
      <c r="I15" s="998">
        <v>2719125</v>
      </c>
      <c r="J15" s="998">
        <v>18197629</v>
      </c>
      <c r="K15" s="998">
        <v>38244540</v>
      </c>
      <c r="L15" s="998">
        <v>22930541</v>
      </c>
      <c r="M15" s="998">
        <v>13219140</v>
      </c>
      <c r="N15" s="998">
        <v>9711401</v>
      </c>
      <c r="O15" s="998">
        <v>2103328</v>
      </c>
      <c r="P15" s="998">
        <v>2753866</v>
      </c>
      <c r="Q15" s="998">
        <v>54196</v>
      </c>
      <c r="R15" s="998">
        <v>47761</v>
      </c>
      <c r="S15" s="998">
        <v>13420512</v>
      </c>
      <c r="T15" s="998">
        <v>10265992</v>
      </c>
      <c r="U15" s="998">
        <v>3154520</v>
      </c>
      <c r="V15" s="998">
        <v>69874885</v>
      </c>
      <c r="W15" s="1011" t="s">
        <v>1332</v>
      </c>
      <c r="X15" s="129"/>
      <c r="Y15" s="337"/>
    </row>
    <row r="16" spans="1:25" s="247" customFormat="1" ht="19.5" customHeight="1" x14ac:dyDescent="0.25">
      <c r="A16" s="194"/>
      <c r="B16" s="1000"/>
      <c r="C16" s="1000"/>
      <c r="D16" s="1004"/>
      <c r="E16" s="1005"/>
      <c r="F16" s="998"/>
      <c r="G16" s="998"/>
      <c r="H16" s="998"/>
      <c r="I16" s="998"/>
      <c r="J16" s="998"/>
      <c r="K16" s="998"/>
      <c r="L16" s="998"/>
      <c r="M16" s="998"/>
      <c r="N16" s="998"/>
      <c r="O16" s="998"/>
      <c r="P16" s="998"/>
      <c r="Q16" s="998"/>
      <c r="R16" s="998"/>
      <c r="S16" s="998"/>
      <c r="T16" s="998"/>
      <c r="U16" s="998"/>
      <c r="V16" s="1006"/>
      <c r="W16" s="1012"/>
      <c r="X16" s="129"/>
      <c r="Y16" s="337"/>
    </row>
    <row r="17" spans="1:25" s="247" customFormat="1" ht="21" customHeight="1" x14ac:dyDescent="0.25">
      <c r="A17" s="194"/>
      <c r="B17" s="1000" t="s">
        <v>620</v>
      </c>
      <c r="C17" s="1000" t="s">
        <v>1333</v>
      </c>
      <c r="D17" s="1013" t="s">
        <v>1088</v>
      </c>
      <c r="E17" s="1008"/>
      <c r="F17" s="998">
        <v>50259485</v>
      </c>
      <c r="G17" s="998">
        <v>13351300</v>
      </c>
      <c r="H17" s="998">
        <v>12738215</v>
      </c>
      <c r="I17" s="998">
        <v>1167094</v>
      </c>
      <c r="J17" s="998">
        <v>7474288</v>
      </c>
      <c r="K17" s="998">
        <v>9319408</v>
      </c>
      <c r="L17" s="998">
        <v>6209180</v>
      </c>
      <c r="M17" s="998">
        <v>3884203</v>
      </c>
      <c r="N17" s="998">
        <v>2324977</v>
      </c>
      <c r="O17" s="998">
        <v>552025</v>
      </c>
      <c r="P17" s="998">
        <v>674539</v>
      </c>
      <c r="Q17" s="998">
        <v>13756</v>
      </c>
      <c r="R17" s="998">
        <v>13361</v>
      </c>
      <c r="S17" s="998">
        <v>4100797</v>
      </c>
      <c r="T17" s="998">
        <v>3183963</v>
      </c>
      <c r="U17" s="998">
        <v>916834</v>
      </c>
      <c r="V17" s="998">
        <v>20179009</v>
      </c>
      <c r="W17" s="1014" t="s">
        <v>1334</v>
      </c>
      <c r="X17" s="129"/>
      <c r="Y17" s="337"/>
    </row>
    <row r="18" spans="1:25" s="247" customFormat="1" ht="21" customHeight="1" x14ac:dyDescent="0.25">
      <c r="A18" s="194"/>
      <c r="B18" s="1000" t="s">
        <v>279</v>
      </c>
      <c r="C18" s="1000" t="s">
        <v>279</v>
      </c>
      <c r="D18" s="1013" t="s">
        <v>1090</v>
      </c>
      <c r="E18" s="1008"/>
      <c r="F18" s="998">
        <v>40309312</v>
      </c>
      <c r="G18" s="998">
        <v>11843954</v>
      </c>
      <c r="H18" s="998">
        <v>11093801</v>
      </c>
      <c r="I18" s="998">
        <v>455024</v>
      </c>
      <c r="J18" s="998">
        <v>2793727</v>
      </c>
      <c r="K18" s="998">
        <v>9044050</v>
      </c>
      <c r="L18" s="998">
        <v>5078756</v>
      </c>
      <c r="M18" s="998">
        <v>2955133</v>
      </c>
      <c r="N18" s="998">
        <v>2123623</v>
      </c>
      <c r="O18" s="998">
        <v>473752</v>
      </c>
      <c r="P18" s="998">
        <v>626508</v>
      </c>
      <c r="Q18" s="998">
        <v>12162</v>
      </c>
      <c r="R18" s="998">
        <v>10489</v>
      </c>
      <c r="S18" s="998">
        <v>2975288</v>
      </c>
      <c r="T18" s="998">
        <v>2297542</v>
      </c>
      <c r="U18" s="998">
        <v>677746</v>
      </c>
      <c r="V18" s="998">
        <v>13872611</v>
      </c>
      <c r="W18" s="1015" t="s">
        <v>973</v>
      </c>
      <c r="X18" s="129"/>
      <c r="Y18" s="337"/>
    </row>
    <row r="19" spans="1:25" s="247" customFormat="1" ht="21" customHeight="1" x14ac:dyDescent="0.25">
      <c r="A19" s="194"/>
      <c r="B19" s="1000"/>
      <c r="C19" s="1000"/>
      <c r="D19" s="1013" t="s">
        <v>1091</v>
      </c>
      <c r="E19" s="1008"/>
      <c r="F19" s="998">
        <v>42796203</v>
      </c>
      <c r="G19" s="998">
        <v>14340963</v>
      </c>
      <c r="H19" s="998">
        <v>11816994</v>
      </c>
      <c r="I19" s="998">
        <v>773095</v>
      </c>
      <c r="J19" s="998">
        <v>1592728</v>
      </c>
      <c r="K19" s="998">
        <v>9357559</v>
      </c>
      <c r="L19" s="998">
        <v>4914864</v>
      </c>
      <c r="M19" s="998">
        <v>2701328</v>
      </c>
      <c r="N19" s="998">
        <v>2213536</v>
      </c>
      <c r="O19" s="998">
        <v>483909</v>
      </c>
      <c r="P19" s="998">
        <v>595315</v>
      </c>
      <c r="Q19" s="998">
        <v>12279</v>
      </c>
      <c r="R19" s="998">
        <v>11319</v>
      </c>
      <c r="S19" s="998">
        <v>2768483</v>
      </c>
      <c r="T19" s="998">
        <v>1927995</v>
      </c>
      <c r="U19" s="998">
        <v>840488</v>
      </c>
      <c r="V19" s="998">
        <v>16777691</v>
      </c>
      <c r="W19" s="1016" t="s">
        <v>975</v>
      </c>
      <c r="X19" s="129"/>
      <c r="Y19" s="337" t="s">
        <v>267</v>
      </c>
    </row>
    <row r="20" spans="1:25" s="247" customFormat="1" ht="21" customHeight="1" x14ac:dyDescent="0.25">
      <c r="A20" s="194"/>
      <c r="B20" s="1000" t="s">
        <v>279</v>
      </c>
      <c r="C20" s="1000" t="s">
        <v>279</v>
      </c>
      <c r="D20" s="1013" t="s">
        <v>1093</v>
      </c>
      <c r="E20" s="1008"/>
      <c r="F20" s="998">
        <v>49836314</v>
      </c>
      <c r="G20" s="998">
        <v>14087974</v>
      </c>
      <c r="H20" s="998">
        <v>12408731</v>
      </c>
      <c r="I20" s="998">
        <v>852445</v>
      </c>
      <c r="J20" s="998">
        <v>6057025</v>
      </c>
      <c r="K20" s="998">
        <v>10291764</v>
      </c>
      <c r="L20" s="998">
        <v>6138375</v>
      </c>
      <c r="M20" s="998">
        <v>3636593</v>
      </c>
      <c r="N20" s="998">
        <v>2501782</v>
      </c>
      <c r="O20" s="998">
        <v>575524</v>
      </c>
      <c r="P20" s="998">
        <v>779501</v>
      </c>
      <c r="Q20" s="998">
        <v>14889</v>
      </c>
      <c r="R20" s="998">
        <v>12647</v>
      </c>
      <c r="S20" s="998">
        <v>3608958</v>
      </c>
      <c r="T20" s="998">
        <v>2749347</v>
      </c>
      <c r="U20" s="998">
        <v>859611</v>
      </c>
      <c r="V20" s="998">
        <v>18182184</v>
      </c>
      <c r="W20" s="1017" t="s">
        <v>977</v>
      </c>
      <c r="X20" s="129"/>
      <c r="Y20" s="337" t="s">
        <v>267</v>
      </c>
    </row>
    <row r="21" spans="1:25" s="247" customFormat="1" ht="21" customHeight="1" x14ac:dyDescent="0.25">
      <c r="A21" s="194"/>
      <c r="B21" s="1000" t="s">
        <v>620</v>
      </c>
      <c r="C21" s="1000" t="s">
        <v>1335</v>
      </c>
      <c r="D21" s="1013" t="s">
        <v>1088</v>
      </c>
      <c r="E21" s="1008"/>
      <c r="F21" s="998">
        <v>50635024</v>
      </c>
      <c r="G21" s="998">
        <v>12651619</v>
      </c>
      <c r="H21" s="998">
        <v>13240982</v>
      </c>
      <c r="I21" s="998">
        <v>638561</v>
      </c>
      <c r="J21" s="998">
        <v>7754149</v>
      </c>
      <c r="K21" s="998">
        <v>9551167</v>
      </c>
      <c r="L21" s="998">
        <v>6798546</v>
      </c>
      <c r="M21" s="998">
        <v>3926086</v>
      </c>
      <c r="N21" s="998">
        <v>2872460</v>
      </c>
      <c r="O21" s="998">
        <v>570143</v>
      </c>
      <c r="P21" s="998">
        <v>752542</v>
      </c>
      <c r="Q21" s="998">
        <v>14866</v>
      </c>
      <c r="R21" s="998">
        <v>13306</v>
      </c>
      <c r="S21" s="998">
        <v>4067783</v>
      </c>
      <c r="T21" s="998">
        <v>3291108</v>
      </c>
      <c r="U21" s="998">
        <v>776675</v>
      </c>
      <c r="V21" s="998">
        <v>21042399</v>
      </c>
      <c r="W21" s="1014" t="s">
        <v>1336</v>
      </c>
      <c r="X21" s="129"/>
      <c r="Y21" s="337"/>
    </row>
    <row r="22" spans="1:25" s="247" customFormat="1" ht="19.5" customHeight="1" x14ac:dyDescent="0.25">
      <c r="A22" s="194"/>
      <c r="B22" s="1000"/>
      <c r="C22" s="1000"/>
      <c r="D22" s="1004"/>
      <c r="E22" s="1005"/>
      <c r="F22" s="1018"/>
      <c r="G22" s="1018"/>
      <c r="H22" s="1018"/>
      <c r="I22" s="1018"/>
      <c r="J22" s="1018"/>
      <c r="K22" s="1018"/>
      <c r="L22" s="1018"/>
      <c r="M22" s="1018"/>
      <c r="N22" s="1018"/>
      <c r="O22" s="1018"/>
      <c r="P22" s="1018"/>
      <c r="Q22" s="1018"/>
      <c r="R22" s="1018"/>
      <c r="S22" s="1018"/>
      <c r="T22" s="1018"/>
      <c r="U22" s="1018"/>
      <c r="V22" s="1019"/>
      <c r="W22" s="1012"/>
      <c r="X22" s="129"/>
      <c r="Y22" s="337"/>
    </row>
    <row r="23" spans="1:25" s="247" customFormat="1" ht="21" customHeight="1" x14ac:dyDescent="0.25">
      <c r="A23" s="194"/>
      <c r="B23" s="1000" t="s">
        <v>620</v>
      </c>
      <c r="C23" s="1000" t="s">
        <v>1333</v>
      </c>
      <c r="D23" s="1000" t="s">
        <v>1098</v>
      </c>
      <c r="E23" s="1020"/>
      <c r="F23" s="998">
        <v>17071566</v>
      </c>
      <c r="G23" s="998">
        <v>4433521</v>
      </c>
      <c r="H23" s="998">
        <v>4438778</v>
      </c>
      <c r="I23" s="998">
        <v>419383</v>
      </c>
      <c r="J23" s="998">
        <v>2815445</v>
      </c>
      <c r="K23" s="998">
        <v>2890028</v>
      </c>
      <c r="L23" s="998">
        <v>2074411</v>
      </c>
      <c r="M23" s="998">
        <v>1273932</v>
      </c>
      <c r="N23" s="998">
        <v>800479</v>
      </c>
      <c r="O23" s="998">
        <v>176517</v>
      </c>
      <c r="P23" s="998">
        <v>212048</v>
      </c>
      <c r="Q23" s="998">
        <v>4501</v>
      </c>
      <c r="R23" s="998">
        <v>4266</v>
      </c>
      <c r="S23" s="1009">
        <v>1392606</v>
      </c>
      <c r="T23" s="1009">
        <v>1094031</v>
      </c>
      <c r="U23" s="1009">
        <v>298575</v>
      </c>
      <c r="V23" s="1010">
        <v>7212714</v>
      </c>
      <c r="W23" s="1021" t="s">
        <v>981</v>
      </c>
      <c r="X23" s="129"/>
      <c r="Y23" s="337" t="s">
        <v>267</v>
      </c>
    </row>
    <row r="24" spans="1:25" s="247" customFormat="1" ht="21" customHeight="1" x14ac:dyDescent="0.25">
      <c r="A24" s="194"/>
      <c r="B24" s="1000" t="s">
        <v>279</v>
      </c>
      <c r="C24" s="1000" t="s">
        <v>279</v>
      </c>
      <c r="D24" s="1000" t="s">
        <v>1100</v>
      </c>
      <c r="E24" s="1020"/>
      <c r="F24" s="998">
        <v>17108047</v>
      </c>
      <c r="G24" s="998">
        <v>4465983</v>
      </c>
      <c r="H24" s="998">
        <v>4236364</v>
      </c>
      <c r="I24" s="998">
        <v>385050</v>
      </c>
      <c r="J24" s="998">
        <v>2698287</v>
      </c>
      <c r="K24" s="998">
        <v>3151103</v>
      </c>
      <c r="L24" s="998">
        <v>2171260</v>
      </c>
      <c r="M24" s="998">
        <v>1386795</v>
      </c>
      <c r="N24" s="998">
        <v>784465</v>
      </c>
      <c r="O24" s="998">
        <v>176651</v>
      </c>
      <c r="P24" s="998">
        <v>216563</v>
      </c>
      <c r="Q24" s="998">
        <v>4388</v>
      </c>
      <c r="R24" s="998">
        <v>4317</v>
      </c>
      <c r="S24" s="1009">
        <v>1343845</v>
      </c>
      <c r="T24" s="1009">
        <v>1046697</v>
      </c>
      <c r="U24" s="1009">
        <v>297148</v>
      </c>
      <c r="V24" s="1010">
        <v>6581271</v>
      </c>
      <c r="W24" s="1022" t="s">
        <v>1337</v>
      </c>
      <c r="X24" s="129"/>
      <c r="Y24" s="337"/>
    </row>
    <row r="25" spans="1:25" s="247" customFormat="1" ht="21" customHeight="1" x14ac:dyDescent="0.25">
      <c r="A25" s="194"/>
      <c r="B25" s="1000" t="s">
        <v>279</v>
      </c>
      <c r="C25" s="1000" t="s">
        <v>279</v>
      </c>
      <c r="D25" s="1000" t="s">
        <v>1101</v>
      </c>
      <c r="E25" s="1020"/>
      <c r="F25" s="998">
        <v>16079872</v>
      </c>
      <c r="G25" s="998">
        <v>4451796</v>
      </c>
      <c r="H25" s="998">
        <v>4063073</v>
      </c>
      <c r="I25" s="998">
        <v>362661</v>
      </c>
      <c r="J25" s="998">
        <v>1960556</v>
      </c>
      <c r="K25" s="998">
        <v>3278277</v>
      </c>
      <c r="L25" s="998">
        <v>1963509</v>
      </c>
      <c r="M25" s="998">
        <v>1223476</v>
      </c>
      <c r="N25" s="998">
        <v>740033</v>
      </c>
      <c r="O25" s="998">
        <v>198857</v>
      </c>
      <c r="P25" s="998">
        <v>245928</v>
      </c>
      <c r="Q25" s="998">
        <v>4867</v>
      </c>
      <c r="R25" s="998">
        <v>4778</v>
      </c>
      <c r="S25" s="1009">
        <v>1364346</v>
      </c>
      <c r="T25" s="1009">
        <v>1043235</v>
      </c>
      <c r="U25" s="1009">
        <v>321111</v>
      </c>
      <c r="V25" s="1010">
        <v>6385024</v>
      </c>
      <c r="W25" s="1022" t="s">
        <v>624</v>
      </c>
      <c r="X25" s="129"/>
      <c r="Y25" s="337" t="s">
        <v>267</v>
      </c>
    </row>
    <row r="26" spans="1:25" s="247" customFormat="1" ht="21" customHeight="1" x14ac:dyDescent="0.25">
      <c r="A26" s="194"/>
      <c r="B26" s="1000" t="s">
        <v>279</v>
      </c>
      <c r="C26" s="1000" t="s">
        <v>279</v>
      </c>
      <c r="D26" s="1000" t="s">
        <v>1102</v>
      </c>
      <c r="E26" s="1020"/>
      <c r="F26" s="998">
        <v>14213257</v>
      </c>
      <c r="G26" s="998">
        <v>3798488</v>
      </c>
      <c r="H26" s="998">
        <v>3814475</v>
      </c>
      <c r="I26" s="998">
        <v>157217</v>
      </c>
      <c r="J26" s="998">
        <v>1475359</v>
      </c>
      <c r="K26" s="998">
        <v>3078214</v>
      </c>
      <c r="L26" s="998">
        <v>1889504</v>
      </c>
      <c r="M26" s="998">
        <v>1076247</v>
      </c>
      <c r="N26" s="998">
        <v>813257</v>
      </c>
      <c r="O26" s="998">
        <v>175902</v>
      </c>
      <c r="P26" s="998">
        <v>175656</v>
      </c>
      <c r="Q26" s="998">
        <v>4508</v>
      </c>
      <c r="R26" s="998">
        <v>4193</v>
      </c>
      <c r="S26" s="1009">
        <v>1173923</v>
      </c>
      <c r="T26" s="1009">
        <v>902855</v>
      </c>
      <c r="U26" s="1009">
        <v>271068</v>
      </c>
      <c r="V26" s="1010">
        <v>4976374</v>
      </c>
      <c r="W26" s="1022" t="s">
        <v>987</v>
      </c>
      <c r="X26" s="129"/>
      <c r="Y26" s="337"/>
    </row>
    <row r="27" spans="1:25" s="247" customFormat="1" ht="21" customHeight="1" x14ac:dyDescent="0.25">
      <c r="A27" s="194"/>
      <c r="B27" s="1000"/>
      <c r="C27" s="1000"/>
      <c r="D27" s="1000" t="s">
        <v>1103</v>
      </c>
      <c r="E27" s="1020"/>
      <c r="F27" s="998">
        <v>12826230</v>
      </c>
      <c r="G27" s="998">
        <v>3683813</v>
      </c>
      <c r="H27" s="998">
        <v>3688222</v>
      </c>
      <c r="I27" s="998">
        <v>120383</v>
      </c>
      <c r="J27" s="998">
        <v>838534</v>
      </c>
      <c r="K27" s="998">
        <v>2885866</v>
      </c>
      <c r="L27" s="998">
        <v>1609412</v>
      </c>
      <c r="M27" s="998">
        <v>970796</v>
      </c>
      <c r="N27" s="998">
        <v>638616</v>
      </c>
      <c r="O27" s="998">
        <v>133451</v>
      </c>
      <c r="P27" s="998">
        <v>216245</v>
      </c>
      <c r="Q27" s="998">
        <v>3569</v>
      </c>
      <c r="R27" s="998">
        <v>3038</v>
      </c>
      <c r="S27" s="1009">
        <v>931453</v>
      </c>
      <c r="T27" s="1009">
        <v>723805</v>
      </c>
      <c r="U27" s="1009">
        <v>207648</v>
      </c>
      <c r="V27" s="1010">
        <v>4279522</v>
      </c>
      <c r="W27" s="1022" t="s">
        <v>1159</v>
      </c>
      <c r="X27" s="129"/>
      <c r="Y27" s="337" t="s">
        <v>267</v>
      </c>
    </row>
    <row r="28" spans="1:25" s="247" customFormat="1" ht="21" customHeight="1" x14ac:dyDescent="0.25">
      <c r="A28" s="194"/>
      <c r="B28" s="1000" t="s">
        <v>279</v>
      </c>
      <c r="C28" s="1000" t="s">
        <v>279</v>
      </c>
      <c r="D28" s="1000" t="s">
        <v>1105</v>
      </c>
      <c r="E28" s="1020"/>
      <c r="F28" s="998">
        <v>13269825</v>
      </c>
      <c r="G28" s="998">
        <v>4361653</v>
      </c>
      <c r="H28" s="998">
        <v>3591104</v>
      </c>
      <c r="I28" s="998">
        <v>177424</v>
      </c>
      <c r="J28" s="998">
        <v>479834</v>
      </c>
      <c r="K28" s="998">
        <v>3079970</v>
      </c>
      <c r="L28" s="998">
        <v>1579840</v>
      </c>
      <c r="M28" s="998">
        <v>908090</v>
      </c>
      <c r="N28" s="998">
        <v>671750</v>
      </c>
      <c r="O28" s="998">
        <v>164399</v>
      </c>
      <c r="P28" s="998">
        <v>234607</v>
      </c>
      <c r="Q28" s="998">
        <v>4085</v>
      </c>
      <c r="R28" s="998">
        <v>3258</v>
      </c>
      <c r="S28" s="1009">
        <v>869912</v>
      </c>
      <c r="T28" s="1009">
        <v>670882</v>
      </c>
      <c r="U28" s="1009">
        <v>199030</v>
      </c>
      <c r="V28" s="1010">
        <v>4616715</v>
      </c>
      <c r="W28" s="1022" t="s">
        <v>705</v>
      </c>
      <c r="X28" s="129"/>
      <c r="Y28" s="337"/>
    </row>
    <row r="29" spans="1:25" s="247" customFormat="1" ht="21" customHeight="1" x14ac:dyDescent="0.25">
      <c r="A29" s="194"/>
      <c r="B29" s="1000" t="s">
        <v>279</v>
      </c>
      <c r="C29" s="1000" t="s">
        <v>279</v>
      </c>
      <c r="D29" s="1000" t="s">
        <v>1107</v>
      </c>
      <c r="E29" s="1020"/>
      <c r="F29" s="998">
        <v>14087594</v>
      </c>
      <c r="G29" s="998">
        <v>4617116</v>
      </c>
      <c r="H29" s="998">
        <v>3894987</v>
      </c>
      <c r="I29" s="998">
        <v>243641</v>
      </c>
      <c r="J29" s="998">
        <v>528910</v>
      </c>
      <c r="K29" s="998">
        <v>3145479</v>
      </c>
      <c r="L29" s="998">
        <v>1657461</v>
      </c>
      <c r="M29" s="998">
        <v>956718</v>
      </c>
      <c r="N29" s="998">
        <v>700743</v>
      </c>
      <c r="O29" s="998">
        <v>164662</v>
      </c>
      <c r="P29" s="998">
        <v>197651</v>
      </c>
      <c r="Q29" s="998">
        <v>4080</v>
      </c>
      <c r="R29" s="998">
        <v>3822</v>
      </c>
      <c r="S29" s="1009">
        <v>908858</v>
      </c>
      <c r="T29" s="1009">
        <v>684491</v>
      </c>
      <c r="U29" s="1009">
        <v>224367</v>
      </c>
      <c r="V29" s="1010">
        <v>5373520</v>
      </c>
      <c r="W29" s="1022" t="s">
        <v>993</v>
      </c>
      <c r="X29" s="129"/>
      <c r="Y29" s="337" t="s">
        <v>267</v>
      </c>
    </row>
    <row r="30" spans="1:25" s="247" customFormat="1" ht="21" customHeight="1" x14ac:dyDescent="0.25">
      <c r="A30" s="194"/>
      <c r="B30" s="1000" t="s">
        <v>279</v>
      </c>
      <c r="C30" s="1000" t="s">
        <v>279</v>
      </c>
      <c r="D30" s="1000" t="s">
        <v>1109</v>
      </c>
      <c r="E30" s="1020"/>
      <c r="F30" s="998">
        <v>14548428</v>
      </c>
      <c r="G30" s="998">
        <v>5059237</v>
      </c>
      <c r="H30" s="998">
        <v>4142522</v>
      </c>
      <c r="I30" s="998">
        <v>303801</v>
      </c>
      <c r="J30" s="998">
        <v>424389</v>
      </c>
      <c r="K30" s="998">
        <v>3021266</v>
      </c>
      <c r="L30" s="998">
        <v>1597213</v>
      </c>
      <c r="M30" s="998">
        <v>835869</v>
      </c>
      <c r="N30" s="998">
        <v>761344</v>
      </c>
      <c r="O30" s="998">
        <v>143664</v>
      </c>
      <c r="P30" s="998">
        <v>185245</v>
      </c>
      <c r="Q30" s="998">
        <v>3788</v>
      </c>
      <c r="R30" s="998">
        <v>3538</v>
      </c>
      <c r="S30" s="1009">
        <v>922798</v>
      </c>
      <c r="T30" s="1009">
        <v>617615</v>
      </c>
      <c r="U30" s="1009">
        <v>305183</v>
      </c>
      <c r="V30" s="1010">
        <v>5624681</v>
      </c>
      <c r="W30" s="1022" t="s">
        <v>995</v>
      </c>
      <c r="X30" s="129"/>
      <c r="Y30" s="337"/>
    </row>
    <row r="31" spans="1:25" s="247" customFormat="1" ht="21" customHeight="1" x14ac:dyDescent="0.25">
      <c r="A31" s="194"/>
      <c r="B31" s="1000" t="s">
        <v>279</v>
      </c>
      <c r="C31" s="1000" t="s">
        <v>279</v>
      </c>
      <c r="D31" s="1000" t="s">
        <v>1110</v>
      </c>
      <c r="E31" s="1020"/>
      <c r="F31" s="998">
        <v>14160181</v>
      </c>
      <c r="G31" s="998">
        <v>4664610</v>
      </c>
      <c r="H31" s="998">
        <v>3779485</v>
      </c>
      <c r="I31" s="998">
        <v>225653</v>
      </c>
      <c r="J31" s="998">
        <v>639429</v>
      </c>
      <c r="K31" s="998">
        <v>3190814</v>
      </c>
      <c r="L31" s="998">
        <v>1660190</v>
      </c>
      <c r="M31" s="998">
        <v>908741</v>
      </c>
      <c r="N31" s="998">
        <v>751449</v>
      </c>
      <c r="O31" s="998">
        <v>175583</v>
      </c>
      <c r="P31" s="998">
        <v>212419</v>
      </c>
      <c r="Q31" s="998">
        <v>4411</v>
      </c>
      <c r="R31" s="998">
        <v>3959</v>
      </c>
      <c r="S31" s="1009">
        <v>936827</v>
      </c>
      <c r="T31" s="1009">
        <v>625889</v>
      </c>
      <c r="U31" s="1009">
        <v>310938</v>
      </c>
      <c r="V31" s="1010">
        <v>5779490</v>
      </c>
      <c r="W31" s="1022" t="s">
        <v>997</v>
      </c>
      <c r="X31" s="129"/>
      <c r="Y31" s="337" t="s">
        <v>267</v>
      </c>
    </row>
    <row r="32" spans="1:25" s="247" customFormat="1" ht="21" customHeight="1" x14ac:dyDescent="0.25">
      <c r="A32" s="194"/>
      <c r="B32" s="1000" t="s">
        <v>279</v>
      </c>
      <c r="C32" s="1000" t="s">
        <v>279</v>
      </c>
      <c r="D32" s="835" t="s">
        <v>1111</v>
      </c>
      <c r="E32" s="1020"/>
      <c r="F32" s="998">
        <v>15247704</v>
      </c>
      <c r="G32" s="998">
        <v>4615112</v>
      </c>
      <c r="H32" s="998">
        <v>4010186</v>
      </c>
      <c r="I32" s="998">
        <v>244727</v>
      </c>
      <c r="J32" s="998">
        <v>1120359</v>
      </c>
      <c r="K32" s="998">
        <v>3434381</v>
      </c>
      <c r="L32" s="998">
        <v>1822939</v>
      </c>
      <c r="M32" s="998">
        <v>1006906</v>
      </c>
      <c r="N32" s="998">
        <v>816033</v>
      </c>
      <c r="O32" s="998">
        <v>194943</v>
      </c>
      <c r="P32" s="998">
        <v>234812</v>
      </c>
      <c r="Q32" s="998">
        <v>4969</v>
      </c>
      <c r="R32" s="998">
        <v>4321</v>
      </c>
      <c r="S32" s="1009">
        <v>1013461</v>
      </c>
      <c r="T32" s="1009">
        <v>739557</v>
      </c>
      <c r="U32" s="1009">
        <v>273904</v>
      </c>
      <c r="V32" s="1010">
        <v>5089082</v>
      </c>
      <c r="W32" s="1022" t="s">
        <v>1338</v>
      </c>
      <c r="X32" s="129"/>
      <c r="Y32" s="337"/>
    </row>
    <row r="33" spans="1:25" s="247" customFormat="1" ht="21" customHeight="1" x14ac:dyDescent="0.25">
      <c r="A33" s="194"/>
      <c r="B33" s="1000" t="s">
        <v>279</v>
      </c>
      <c r="C33" s="1000" t="s">
        <v>279</v>
      </c>
      <c r="D33" s="839" t="s">
        <v>698</v>
      </c>
      <c r="E33" s="1020"/>
      <c r="F33" s="998">
        <v>16021764</v>
      </c>
      <c r="G33" s="998">
        <v>4485547</v>
      </c>
      <c r="H33" s="998">
        <v>4231814</v>
      </c>
      <c r="I33" s="998">
        <v>298155</v>
      </c>
      <c r="J33" s="998">
        <v>1722019</v>
      </c>
      <c r="K33" s="998">
        <v>3314186</v>
      </c>
      <c r="L33" s="998">
        <v>1970043</v>
      </c>
      <c r="M33" s="998">
        <v>1166982</v>
      </c>
      <c r="N33" s="998">
        <v>803061</v>
      </c>
      <c r="O33" s="998">
        <v>183645</v>
      </c>
      <c r="P33" s="998">
        <v>278361</v>
      </c>
      <c r="Q33" s="998">
        <v>4890</v>
      </c>
      <c r="R33" s="998">
        <v>4005</v>
      </c>
      <c r="S33" s="1009">
        <v>1174072</v>
      </c>
      <c r="T33" s="1009">
        <v>859589</v>
      </c>
      <c r="U33" s="1009">
        <v>314483</v>
      </c>
      <c r="V33" s="1010">
        <v>5771439</v>
      </c>
      <c r="W33" s="1022" t="s">
        <v>626</v>
      </c>
      <c r="X33" s="129"/>
      <c r="Y33" s="337"/>
    </row>
    <row r="34" spans="1:25" s="247" customFormat="1" ht="21" customHeight="1" x14ac:dyDescent="0.25">
      <c r="A34" s="194"/>
      <c r="B34" s="1000" t="s">
        <v>279</v>
      </c>
      <c r="C34" s="1000" t="s">
        <v>279</v>
      </c>
      <c r="D34" s="839" t="s">
        <v>1190</v>
      </c>
      <c r="E34" s="1020"/>
      <c r="F34" s="998">
        <v>18566846</v>
      </c>
      <c r="G34" s="998">
        <v>4987315</v>
      </c>
      <c r="H34" s="998">
        <v>4166731</v>
      </c>
      <c r="I34" s="998">
        <v>309563</v>
      </c>
      <c r="J34" s="998">
        <v>3214647</v>
      </c>
      <c r="K34" s="998">
        <v>3543197</v>
      </c>
      <c r="L34" s="998">
        <v>2345393</v>
      </c>
      <c r="M34" s="998">
        <v>1462705</v>
      </c>
      <c r="N34" s="998">
        <v>882688</v>
      </c>
      <c r="O34" s="998">
        <v>196936</v>
      </c>
      <c r="P34" s="998">
        <v>266328</v>
      </c>
      <c r="Q34" s="998">
        <v>5030</v>
      </c>
      <c r="R34" s="998">
        <v>4321</v>
      </c>
      <c r="S34" s="1009">
        <v>1421425</v>
      </c>
      <c r="T34" s="1009">
        <v>1150201</v>
      </c>
      <c r="U34" s="1009">
        <v>271224</v>
      </c>
      <c r="V34" s="1010">
        <v>7321663</v>
      </c>
      <c r="W34" s="1022" t="s">
        <v>1339</v>
      </c>
      <c r="X34" s="129"/>
      <c r="Y34" s="337" t="s">
        <v>267</v>
      </c>
    </row>
    <row r="35" spans="1:25" s="247" customFormat="1" ht="19.5" customHeight="1" x14ac:dyDescent="0.25">
      <c r="A35" s="194"/>
      <c r="B35" s="1000"/>
      <c r="C35" s="1000"/>
      <c r="D35" s="1000"/>
      <c r="E35" s="1020"/>
      <c r="F35" s="998"/>
      <c r="G35" s="1018"/>
      <c r="H35" s="1018"/>
      <c r="I35" s="1018"/>
      <c r="J35" s="998"/>
      <c r="K35" s="998"/>
      <c r="L35" s="998"/>
      <c r="M35" s="998"/>
      <c r="N35" s="998"/>
      <c r="O35" s="998"/>
      <c r="P35" s="998"/>
      <c r="Q35" s="998"/>
      <c r="R35" s="998"/>
      <c r="S35" s="1009"/>
      <c r="T35" s="1009"/>
      <c r="U35" s="1009"/>
      <c r="V35" s="1010"/>
      <c r="W35" s="1023"/>
      <c r="X35" s="129"/>
      <c r="Y35" s="337"/>
    </row>
    <row r="36" spans="1:25" s="247" customFormat="1" ht="21" customHeight="1" x14ac:dyDescent="0.25">
      <c r="A36" s="194"/>
      <c r="B36" s="1000" t="s">
        <v>620</v>
      </c>
      <c r="C36" s="1000" t="s">
        <v>1335</v>
      </c>
      <c r="D36" s="1000" t="s">
        <v>1098</v>
      </c>
      <c r="E36" s="1020"/>
      <c r="F36" s="998">
        <v>17218842</v>
      </c>
      <c r="G36" s="998">
        <v>4017182</v>
      </c>
      <c r="H36" s="998">
        <v>4349800</v>
      </c>
      <c r="I36" s="998">
        <v>230027</v>
      </c>
      <c r="J36" s="998">
        <v>3223404</v>
      </c>
      <c r="K36" s="998">
        <v>2966284</v>
      </c>
      <c r="L36" s="998">
        <v>2432145</v>
      </c>
      <c r="M36" s="998">
        <v>1368984</v>
      </c>
      <c r="N36" s="998">
        <v>1063161</v>
      </c>
      <c r="O36" s="998">
        <v>170901</v>
      </c>
      <c r="P36" s="998">
        <v>204289</v>
      </c>
      <c r="Q36" s="998">
        <v>4682</v>
      </c>
      <c r="R36" s="998">
        <v>4217</v>
      </c>
      <c r="S36" s="1009">
        <v>1432084</v>
      </c>
      <c r="T36" s="1009">
        <v>1147948</v>
      </c>
      <c r="U36" s="1009">
        <v>284136</v>
      </c>
      <c r="V36" s="1010">
        <v>7285909</v>
      </c>
      <c r="W36" s="1021" t="s">
        <v>1003</v>
      </c>
      <c r="X36" s="129"/>
      <c r="Y36" s="337" t="s">
        <v>267</v>
      </c>
    </row>
    <row r="37" spans="1:25" s="247" customFormat="1" ht="21" customHeight="1" x14ac:dyDescent="0.25">
      <c r="A37" s="194"/>
      <c r="B37" s="1000" t="s">
        <v>279</v>
      </c>
      <c r="C37" s="1000" t="s">
        <v>279</v>
      </c>
      <c r="D37" s="1000" t="s">
        <v>1100</v>
      </c>
      <c r="E37" s="1020"/>
      <c r="F37" s="998">
        <v>16411919</v>
      </c>
      <c r="G37" s="998">
        <v>4082556</v>
      </c>
      <c r="H37" s="998">
        <v>4140640</v>
      </c>
      <c r="I37" s="998">
        <v>161173</v>
      </c>
      <c r="J37" s="998">
        <v>2688864</v>
      </c>
      <c r="K37" s="998">
        <v>3125174</v>
      </c>
      <c r="L37" s="998">
        <v>2213512</v>
      </c>
      <c r="M37" s="998">
        <v>1323914</v>
      </c>
      <c r="N37" s="998">
        <v>889598</v>
      </c>
      <c r="O37" s="998">
        <v>179665</v>
      </c>
      <c r="P37" s="998">
        <v>249421</v>
      </c>
      <c r="Q37" s="998">
        <v>4773</v>
      </c>
      <c r="R37" s="998">
        <v>4546</v>
      </c>
      <c r="S37" s="1009">
        <v>1316338</v>
      </c>
      <c r="T37" s="1009">
        <v>1075336</v>
      </c>
      <c r="U37" s="1009">
        <v>241002</v>
      </c>
      <c r="V37" s="1010">
        <v>7407497</v>
      </c>
      <c r="W37" s="1022" t="s">
        <v>983</v>
      </c>
      <c r="X37" s="129"/>
      <c r="Y37" s="337"/>
    </row>
    <row r="38" spans="1:25" s="247" customFormat="1" ht="21" customHeight="1" x14ac:dyDescent="0.25">
      <c r="A38" s="194"/>
      <c r="B38" s="1024" t="s">
        <v>279</v>
      </c>
      <c r="C38" s="1024" t="s">
        <v>279</v>
      </c>
      <c r="D38" s="1025" t="s">
        <v>1101</v>
      </c>
      <c r="E38" s="1026"/>
      <c r="F38" s="1027">
        <v>17004263</v>
      </c>
      <c r="G38" s="1028">
        <v>4551881</v>
      </c>
      <c r="H38" s="1028">
        <v>4750542</v>
      </c>
      <c r="I38" s="1028">
        <v>247361</v>
      </c>
      <c r="J38" s="1028">
        <v>1841881</v>
      </c>
      <c r="K38" s="1028">
        <v>3459709</v>
      </c>
      <c r="L38" s="1028">
        <v>2152889</v>
      </c>
      <c r="M38" s="1028">
        <v>1233188</v>
      </c>
      <c r="N38" s="1028">
        <v>919701</v>
      </c>
      <c r="O38" s="1028">
        <v>219577</v>
      </c>
      <c r="P38" s="1028">
        <v>298832</v>
      </c>
      <c r="Q38" s="1028">
        <v>5411</v>
      </c>
      <c r="R38" s="1028">
        <v>4543</v>
      </c>
      <c r="S38" s="1029">
        <v>1319361</v>
      </c>
      <c r="T38" s="1029">
        <v>1067824</v>
      </c>
      <c r="U38" s="1029">
        <v>251537</v>
      </c>
      <c r="V38" s="1030">
        <v>6348993</v>
      </c>
      <c r="W38" s="1031" t="s">
        <v>1340</v>
      </c>
      <c r="X38" s="129"/>
      <c r="Y38" s="337" t="s">
        <v>267</v>
      </c>
    </row>
    <row r="39" spans="1:25" s="984" customFormat="1" ht="21" customHeight="1" x14ac:dyDescent="0.2">
      <c r="A39" s="870"/>
      <c r="B39" s="203" t="s">
        <v>1341</v>
      </c>
      <c r="C39" s="148"/>
      <c r="D39" s="876"/>
      <c r="E39" s="189"/>
      <c r="F39" s="336"/>
      <c r="G39" s="336"/>
      <c r="H39" s="336"/>
      <c r="I39" s="202"/>
      <c r="J39" s="335"/>
      <c r="K39" s="202"/>
      <c r="L39" s="203"/>
      <c r="M39" s="203"/>
      <c r="N39" s="203"/>
      <c r="O39" s="204" t="s">
        <v>1193</v>
      </c>
      <c r="P39" s="985"/>
      <c r="Q39" s="203"/>
      <c r="R39" s="203"/>
      <c r="S39" s="202"/>
      <c r="T39" s="202"/>
      <c r="U39" s="202"/>
      <c r="V39" s="202"/>
      <c r="W39" s="334"/>
      <c r="X39" s="870"/>
    </row>
    <row r="40" spans="1:25" ht="21" customHeight="1" x14ac:dyDescent="0.25">
      <c r="A40" s="256"/>
      <c r="B40" s="203" t="s">
        <v>1342</v>
      </c>
      <c r="D40" s="505"/>
    </row>
  </sheetData>
  <mergeCells count="2">
    <mergeCell ref="W4:W7"/>
    <mergeCell ref="B5:E5"/>
  </mergeCells>
  <phoneticPr fontId="29"/>
  <pageMargins left="0.59055118110236227" right="0.59055118110236227" top="0.59055118110236227" bottom="0.59055118110236227" header="0.59055118110236227" footer="0.1574803149606299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W222"/>
  <sheetViews>
    <sheetView view="pageBreakPreview" zoomScaleNormal="140" zoomScaleSheetLayoutView="100" workbookViewId="0"/>
  </sheetViews>
  <sheetFormatPr defaultColWidth="9" defaultRowHeight="9.9" x14ac:dyDescent="0.2"/>
  <cols>
    <col min="1" max="1" width="2.84375" style="591" customWidth="1"/>
    <col min="2" max="2" width="3.3828125" style="591" customWidth="1"/>
    <col min="3" max="3" width="6.15234375" style="591" customWidth="1"/>
    <col min="4" max="4" width="4.4609375" style="591" customWidth="1"/>
    <col min="5" max="6" width="9.23046875" style="591" customWidth="1"/>
    <col min="7" max="21" width="8" style="591" customWidth="1"/>
    <col min="22" max="22" width="4.765625" style="593" customWidth="1"/>
    <col min="23" max="23" width="20.765625" style="593" customWidth="1"/>
    <col min="24" max="24" width="6.61328125" style="593" customWidth="1"/>
    <col min="25" max="25" width="8.61328125" style="593" customWidth="1"/>
    <col min="26" max="26" width="2.4609375" style="591" customWidth="1"/>
    <col min="27" max="27" width="1.15234375" style="592" customWidth="1"/>
    <col min="28" max="36" width="9" style="591"/>
    <col min="37" max="154" width="9" style="589"/>
    <col min="155" max="205" width="9" style="590"/>
    <col min="206" max="16384" width="9" style="589"/>
  </cols>
  <sheetData>
    <row r="1" spans="1:205" s="658" customFormat="1" ht="13.5" customHeight="1" x14ac:dyDescent="0.2">
      <c r="A1" s="660"/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660"/>
      <c r="Q1" s="660"/>
      <c r="R1" s="660"/>
      <c r="S1" s="660"/>
      <c r="T1" s="660"/>
      <c r="U1" s="660"/>
      <c r="V1" s="662"/>
      <c r="W1" s="662"/>
      <c r="X1" s="662"/>
      <c r="Y1" s="662"/>
      <c r="Z1" s="665"/>
      <c r="AA1" s="661"/>
      <c r="AB1" s="660"/>
      <c r="AC1" s="660"/>
      <c r="AD1" s="660"/>
      <c r="AE1" s="660"/>
      <c r="AF1" s="660"/>
      <c r="AG1" s="660"/>
      <c r="AH1" s="660"/>
      <c r="AI1" s="660"/>
      <c r="AJ1" s="660"/>
      <c r="EY1" s="659"/>
      <c r="EZ1" s="659"/>
      <c r="FA1" s="659"/>
      <c r="FB1" s="659"/>
      <c r="FC1" s="659"/>
      <c r="FD1" s="659"/>
      <c r="FE1" s="659"/>
      <c r="FF1" s="659"/>
      <c r="FG1" s="659"/>
      <c r="FH1" s="659"/>
      <c r="FI1" s="659"/>
      <c r="FJ1" s="659"/>
      <c r="FK1" s="659"/>
      <c r="FL1" s="659"/>
      <c r="FM1" s="659"/>
      <c r="FN1" s="659"/>
      <c r="FO1" s="659"/>
      <c r="FP1" s="659"/>
      <c r="FQ1" s="659"/>
      <c r="FR1" s="659"/>
      <c r="FS1" s="659"/>
      <c r="FT1" s="659"/>
      <c r="FU1" s="659"/>
      <c r="FV1" s="659"/>
      <c r="FW1" s="659"/>
      <c r="FX1" s="659"/>
      <c r="FY1" s="659"/>
      <c r="FZ1" s="659"/>
      <c r="GA1" s="659"/>
      <c r="GB1" s="659"/>
      <c r="GC1" s="659"/>
      <c r="GD1" s="659"/>
      <c r="GE1" s="659"/>
      <c r="GF1" s="659"/>
      <c r="GG1" s="659"/>
      <c r="GH1" s="659"/>
      <c r="GI1" s="659"/>
      <c r="GJ1" s="659"/>
      <c r="GK1" s="659"/>
      <c r="GL1" s="659"/>
      <c r="GM1" s="659"/>
      <c r="GN1" s="659"/>
      <c r="GO1" s="659"/>
      <c r="GP1" s="659"/>
      <c r="GQ1" s="659"/>
      <c r="GR1" s="659"/>
      <c r="GS1" s="659"/>
      <c r="GT1" s="659"/>
      <c r="GU1" s="659"/>
      <c r="GV1" s="659"/>
      <c r="GW1" s="659"/>
    </row>
    <row r="2" spans="1:205" s="658" customFormat="1" ht="21" customHeight="1" x14ac:dyDescent="0.2">
      <c r="A2" s="664"/>
      <c r="B2" s="664" t="s">
        <v>424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P2" s="660"/>
      <c r="Q2" s="660"/>
      <c r="R2" s="660"/>
      <c r="S2" s="660"/>
      <c r="T2" s="660"/>
      <c r="U2" s="660"/>
      <c r="V2" s="662"/>
      <c r="W2" s="662"/>
      <c r="X2" s="662"/>
      <c r="Y2" s="662"/>
      <c r="Z2" s="660"/>
      <c r="AA2" s="661"/>
      <c r="AB2" s="660"/>
      <c r="AC2" s="660"/>
      <c r="EY2" s="659"/>
      <c r="EZ2" s="659"/>
      <c r="FA2" s="659"/>
      <c r="FB2" s="659"/>
      <c r="FC2" s="659"/>
      <c r="FD2" s="659"/>
      <c r="FE2" s="659"/>
      <c r="FF2" s="659"/>
      <c r="FG2" s="659"/>
      <c r="FH2" s="659"/>
      <c r="FI2" s="659"/>
      <c r="FJ2" s="659"/>
      <c r="FK2" s="659"/>
      <c r="FL2" s="659"/>
      <c r="FM2" s="659"/>
      <c r="FN2" s="659"/>
      <c r="FO2" s="659"/>
      <c r="FP2" s="659"/>
      <c r="FQ2" s="659"/>
      <c r="FR2" s="659"/>
      <c r="FS2" s="659"/>
      <c r="FT2" s="659"/>
      <c r="FU2" s="659"/>
      <c r="FV2" s="659"/>
      <c r="FW2" s="659"/>
      <c r="FX2" s="659"/>
      <c r="FY2" s="659"/>
      <c r="FZ2" s="659"/>
      <c r="GA2" s="659"/>
      <c r="GB2" s="659"/>
      <c r="GC2" s="659"/>
      <c r="GD2" s="659"/>
      <c r="GE2" s="659"/>
      <c r="GF2" s="659"/>
      <c r="GG2" s="659"/>
      <c r="GH2" s="659"/>
      <c r="GI2" s="659"/>
      <c r="GJ2" s="659"/>
      <c r="GK2" s="659"/>
      <c r="GL2" s="659"/>
      <c r="GM2" s="659"/>
      <c r="GN2" s="659"/>
      <c r="GO2" s="659"/>
      <c r="GP2" s="659"/>
      <c r="GQ2" s="659"/>
      <c r="GR2" s="659"/>
      <c r="GS2" s="659"/>
      <c r="GT2" s="659"/>
      <c r="GU2" s="659"/>
      <c r="GV2" s="659"/>
      <c r="GW2" s="659"/>
    </row>
    <row r="3" spans="1:205" ht="18" customHeight="1" x14ac:dyDescent="0.2">
      <c r="A3" s="591" t="s">
        <v>257</v>
      </c>
      <c r="B3" s="657" t="s">
        <v>718</v>
      </c>
      <c r="C3" s="656"/>
      <c r="G3" s="593"/>
      <c r="J3" s="655"/>
      <c r="U3" s="653" t="s">
        <v>719</v>
      </c>
      <c r="Y3" s="654"/>
      <c r="Z3" s="653"/>
      <c r="AD3" s="589"/>
      <c r="AE3" s="589"/>
      <c r="AF3" s="589"/>
      <c r="AG3" s="589"/>
      <c r="AH3" s="589"/>
      <c r="AI3" s="589"/>
      <c r="AJ3" s="589"/>
      <c r="EY3" s="652"/>
      <c r="EZ3" s="652"/>
      <c r="FA3" s="652"/>
      <c r="FB3" s="652"/>
      <c r="FC3" s="652"/>
      <c r="FD3" s="652"/>
      <c r="FE3" s="652"/>
      <c r="FF3" s="652"/>
      <c r="FG3" s="652"/>
      <c r="FH3" s="652"/>
      <c r="FI3" s="652"/>
      <c r="FJ3" s="652"/>
      <c r="FK3" s="652"/>
      <c r="FL3" s="652"/>
      <c r="FM3" s="652"/>
      <c r="FN3" s="652"/>
      <c r="FO3" s="652"/>
      <c r="FP3" s="652"/>
      <c r="FQ3" s="652"/>
      <c r="FR3" s="652"/>
      <c r="FS3" s="652"/>
      <c r="FT3" s="652"/>
      <c r="FU3" s="652"/>
      <c r="FV3" s="652"/>
      <c r="FW3" s="652"/>
      <c r="FX3" s="652"/>
      <c r="FY3" s="652"/>
      <c r="FZ3" s="652"/>
      <c r="GA3" s="652"/>
      <c r="GB3" s="652"/>
      <c r="GC3" s="652"/>
      <c r="GD3" s="652"/>
      <c r="GE3" s="652"/>
      <c r="GF3" s="652"/>
      <c r="GG3" s="652"/>
      <c r="GH3" s="652"/>
      <c r="GI3" s="652"/>
      <c r="GJ3" s="652"/>
      <c r="GK3" s="652"/>
      <c r="GL3" s="652"/>
      <c r="GM3" s="652"/>
      <c r="GN3" s="652"/>
      <c r="GO3" s="652"/>
      <c r="GP3" s="652"/>
      <c r="GQ3" s="652"/>
      <c r="GR3" s="652"/>
      <c r="GS3" s="652"/>
      <c r="GT3" s="652"/>
      <c r="GU3" s="652"/>
      <c r="GV3" s="652"/>
      <c r="GW3" s="652"/>
    </row>
    <row r="4" spans="1:205" s="251" customFormat="1" ht="20.25" customHeight="1" x14ac:dyDescent="0.2">
      <c r="A4" s="34"/>
      <c r="B4" s="1097" t="s">
        <v>720</v>
      </c>
      <c r="C4" s="1097"/>
      <c r="D4" s="1097"/>
      <c r="E4" s="1097"/>
      <c r="F4" s="1032">
        <v>43831</v>
      </c>
      <c r="G4" s="651">
        <v>43831</v>
      </c>
      <c r="H4" s="651">
        <v>43862</v>
      </c>
      <c r="I4" s="651">
        <v>43891</v>
      </c>
      <c r="J4" s="651">
        <v>43922</v>
      </c>
      <c r="K4" s="651">
        <v>43952</v>
      </c>
      <c r="L4" s="651">
        <v>43983</v>
      </c>
      <c r="M4" s="651">
        <v>44013</v>
      </c>
      <c r="N4" s="651">
        <v>44044</v>
      </c>
      <c r="O4" s="651">
        <v>44075</v>
      </c>
      <c r="P4" s="651">
        <v>44105</v>
      </c>
      <c r="Q4" s="651">
        <v>44136</v>
      </c>
      <c r="R4" s="651">
        <v>44166</v>
      </c>
      <c r="S4" s="1033">
        <v>44197</v>
      </c>
      <c r="T4" s="651">
        <v>44228</v>
      </c>
      <c r="U4" s="651">
        <v>44256</v>
      </c>
      <c r="V4" s="1099" t="s">
        <v>269</v>
      </c>
      <c r="W4" s="1100"/>
      <c r="X4" s="1100"/>
      <c r="Y4" s="1100"/>
      <c r="Z4" s="645"/>
      <c r="AA4" s="618"/>
      <c r="AB4" s="630"/>
      <c r="EX4" s="650"/>
      <c r="EY4" s="618"/>
      <c r="EZ4" s="618"/>
      <c r="FA4" s="618"/>
      <c r="FB4" s="618"/>
      <c r="FC4" s="604"/>
      <c r="FD4" s="604"/>
      <c r="FE4" s="604"/>
      <c r="FF4" s="604"/>
      <c r="FG4" s="604"/>
      <c r="FH4" s="604"/>
      <c r="FI4" s="604"/>
      <c r="FJ4" s="604"/>
      <c r="FK4" s="604"/>
      <c r="FL4" s="604"/>
      <c r="FM4" s="604"/>
      <c r="FN4" s="604"/>
      <c r="FO4" s="604"/>
      <c r="FP4" s="604"/>
      <c r="FQ4" s="604"/>
      <c r="FR4" s="604"/>
      <c r="FS4" s="604"/>
      <c r="FT4" s="604"/>
      <c r="FU4" s="604"/>
      <c r="FV4" s="604"/>
      <c r="FW4" s="650"/>
      <c r="FX4" s="618"/>
      <c r="FY4" s="618"/>
      <c r="FZ4" s="618"/>
      <c r="GA4" s="618"/>
      <c r="GB4" s="604"/>
      <c r="GC4" s="604"/>
      <c r="GD4" s="604"/>
      <c r="GE4" s="604"/>
      <c r="GF4" s="604"/>
      <c r="GG4" s="604"/>
      <c r="GH4" s="604"/>
      <c r="GI4" s="604"/>
      <c r="GJ4" s="604"/>
      <c r="GK4" s="604"/>
      <c r="GL4" s="604"/>
      <c r="GM4" s="604"/>
      <c r="GN4" s="604"/>
      <c r="GO4" s="604"/>
      <c r="GP4" s="604"/>
      <c r="GQ4" s="604"/>
      <c r="GR4" s="604"/>
      <c r="GS4" s="604"/>
      <c r="GT4" s="604"/>
      <c r="GU4" s="604"/>
      <c r="GV4" s="604"/>
      <c r="GW4" s="604"/>
    </row>
    <row r="5" spans="1:205" s="251" customFormat="1" ht="20.25" customHeight="1" x14ac:dyDescent="0.2">
      <c r="A5" s="618"/>
      <c r="B5" s="1098"/>
      <c r="C5" s="1098"/>
      <c r="D5" s="1098"/>
      <c r="E5" s="1098"/>
      <c r="F5" s="649">
        <v>43831</v>
      </c>
      <c r="G5" s="647">
        <v>43831</v>
      </c>
      <c r="H5" s="646">
        <v>43862</v>
      </c>
      <c r="I5" s="646">
        <v>43891</v>
      </c>
      <c r="J5" s="646">
        <v>43922</v>
      </c>
      <c r="K5" s="648">
        <v>43952</v>
      </c>
      <c r="L5" s="646">
        <v>43983</v>
      </c>
      <c r="M5" s="646">
        <v>44013</v>
      </c>
      <c r="N5" s="646">
        <v>44044</v>
      </c>
      <c r="O5" s="646">
        <v>44075</v>
      </c>
      <c r="P5" s="646">
        <v>44105</v>
      </c>
      <c r="Q5" s="646">
        <v>44136</v>
      </c>
      <c r="R5" s="646">
        <v>44166</v>
      </c>
      <c r="S5" s="647">
        <v>44197</v>
      </c>
      <c r="T5" s="646">
        <v>44228</v>
      </c>
      <c r="U5" s="646">
        <v>44256</v>
      </c>
      <c r="V5" s="1101"/>
      <c r="W5" s="1102"/>
      <c r="X5" s="1102"/>
      <c r="Y5" s="1102"/>
      <c r="Z5" s="645"/>
      <c r="AA5" s="618"/>
      <c r="AB5" s="618"/>
      <c r="AC5" s="604"/>
      <c r="AD5" s="604"/>
      <c r="EX5" s="1103"/>
      <c r="EY5" s="1103"/>
      <c r="EZ5" s="1103"/>
      <c r="FA5" s="618"/>
      <c r="FB5" s="618"/>
      <c r="FC5" s="618"/>
      <c r="FD5" s="618"/>
      <c r="FE5" s="618"/>
      <c r="FF5" s="618"/>
      <c r="FG5" s="618"/>
      <c r="FH5" s="618"/>
      <c r="FI5" s="618"/>
      <c r="FJ5" s="618"/>
      <c r="FK5" s="618"/>
      <c r="FL5" s="618"/>
      <c r="FM5" s="618"/>
      <c r="FN5" s="618"/>
      <c r="FO5" s="618"/>
      <c r="FP5" s="618"/>
      <c r="FQ5" s="618"/>
      <c r="FR5" s="618"/>
      <c r="FS5" s="618"/>
      <c r="FT5" s="618"/>
      <c r="FU5" s="618"/>
      <c r="FV5" s="604"/>
      <c r="FW5" s="1103"/>
      <c r="FX5" s="1103"/>
      <c r="FY5" s="1103"/>
      <c r="FZ5" s="618"/>
      <c r="GA5" s="618"/>
      <c r="GB5" s="618"/>
      <c r="GC5" s="618"/>
      <c r="GD5" s="618"/>
      <c r="GE5" s="618"/>
      <c r="GF5" s="618"/>
      <c r="GG5" s="618"/>
      <c r="GH5" s="618"/>
      <c r="GI5" s="618"/>
      <c r="GJ5" s="618"/>
      <c r="GK5" s="618"/>
      <c r="GL5" s="618"/>
      <c r="GM5" s="618"/>
      <c r="GN5" s="618"/>
      <c r="GO5" s="618"/>
      <c r="GP5" s="618"/>
      <c r="GQ5" s="618"/>
      <c r="GR5" s="618"/>
      <c r="GS5" s="618"/>
      <c r="GT5" s="618"/>
      <c r="GU5" s="604"/>
      <c r="GV5" s="604"/>
      <c r="GW5" s="604"/>
    </row>
    <row r="6" spans="1:205" s="251" customFormat="1" ht="20.25" customHeight="1" x14ac:dyDescent="0.2">
      <c r="A6" s="34"/>
      <c r="B6" s="644"/>
      <c r="C6" s="1104" t="s">
        <v>419</v>
      </c>
      <c r="D6" s="1107" t="s">
        <v>721</v>
      </c>
      <c r="E6" s="1108"/>
      <c r="F6" s="633">
        <v>53624191</v>
      </c>
      <c r="G6" s="633">
        <v>4433521</v>
      </c>
      <c r="H6" s="633">
        <v>4465983</v>
      </c>
      <c r="I6" s="633">
        <v>4451796</v>
      </c>
      <c r="J6" s="633">
        <v>3798488</v>
      </c>
      <c r="K6" s="633">
        <v>3683813</v>
      </c>
      <c r="L6" s="633">
        <v>4361653</v>
      </c>
      <c r="M6" s="633">
        <v>4617116</v>
      </c>
      <c r="N6" s="634">
        <v>5059237</v>
      </c>
      <c r="O6" s="633">
        <v>4664610</v>
      </c>
      <c r="P6" s="633">
        <v>4615112</v>
      </c>
      <c r="Q6" s="633">
        <v>4485547</v>
      </c>
      <c r="R6" s="633">
        <v>4987315</v>
      </c>
      <c r="S6" s="633">
        <v>4017182</v>
      </c>
      <c r="T6" s="633">
        <v>4082556</v>
      </c>
      <c r="U6" s="625">
        <v>4551881</v>
      </c>
      <c r="V6" s="1109" t="s">
        <v>722</v>
      </c>
      <c r="W6" s="1110"/>
      <c r="X6" s="643"/>
      <c r="Y6" s="642"/>
      <c r="Z6" s="901"/>
      <c r="AA6" s="604"/>
      <c r="AB6" s="630"/>
      <c r="EX6" s="890"/>
      <c r="EY6" s="618"/>
      <c r="EZ6" s="618"/>
      <c r="FA6" s="618"/>
      <c r="FB6" s="618"/>
      <c r="FC6" s="618"/>
      <c r="FD6" s="618"/>
      <c r="FE6" s="618"/>
      <c r="FF6" s="618"/>
      <c r="FG6" s="618"/>
      <c r="FH6" s="618"/>
      <c r="FI6" s="618"/>
      <c r="FJ6" s="618"/>
      <c r="FK6" s="618"/>
      <c r="FL6" s="618"/>
      <c r="FM6" s="618"/>
      <c r="FN6" s="618"/>
      <c r="FO6" s="618"/>
      <c r="FP6" s="618"/>
      <c r="FQ6" s="618"/>
      <c r="FR6" s="618"/>
      <c r="FS6" s="618"/>
      <c r="FT6" s="618"/>
      <c r="FU6" s="618"/>
      <c r="FV6" s="604"/>
      <c r="FW6" s="890"/>
      <c r="FX6" s="618"/>
      <c r="FY6" s="618"/>
      <c r="FZ6" s="618"/>
      <c r="GA6" s="618"/>
      <c r="GB6" s="618"/>
      <c r="GC6" s="618"/>
      <c r="GD6" s="618"/>
      <c r="GE6" s="618"/>
      <c r="GF6" s="618"/>
      <c r="GG6" s="618"/>
      <c r="GH6" s="618"/>
      <c r="GI6" s="618"/>
      <c r="GJ6" s="618"/>
      <c r="GK6" s="618"/>
      <c r="GL6" s="618"/>
      <c r="GM6" s="618"/>
      <c r="GN6" s="618"/>
      <c r="GO6" s="618"/>
      <c r="GP6" s="618"/>
      <c r="GQ6" s="618"/>
      <c r="GR6" s="618"/>
      <c r="GS6" s="618"/>
      <c r="GT6" s="618"/>
      <c r="GU6" s="604"/>
      <c r="GV6" s="604"/>
      <c r="GW6" s="604"/>
    </row>
    <row r="7" spans="1:205" s="251" customFormat="1" ht="20.25" customHeight="1" x14ac:dyDescent="0.2">
      <c r="A7" s="382"/>
      <c r="B7" s="882" t="s">
        <v>723</v>
      </c>
      <c r="C7" s="1105"/>
      <c r="D7" s="1111" t="s">
        <v>724</v>
      </c>
      <c r="E7" s="1112"/>
      <c r="F7" s="616">
        <v>5118901</v>
      </c>
      <c r="G7" s="616">
        <v>412837</v>
      </c>
      <c r="H7" s="616">
        <v>412229</v>
      </c>
      <c r="I7" s="616">
        <v>422040</v>
      </c>
      <c r="J7" s="616">
        <v>358128</v>
      </c>
      <c r="K7" s="616">
        <v>368196</v>
      </c>
      <c r="L7" s="616">
        <v>411615</v>
      </c>
      <c r="M7" s="616">
        <v>451399</v>
      </c>
      <c r="N7" s="617">
        <v>491118</v>
      </c>
      <c r="O7" s="616">
        <v>447402</v>
      </c>
      <c r="P7" s="616">
        <v>438033</v>
      </c>
      <c r="Q7" s="616">
        <v>451249</v>
      </c>
      <c r="R7" s="616">
        <v>454655</v>
      </c>
      <c r="S7" s="616">
        <v>364072</v>
      </c>
      <c r="T7" s="616">
        <v>378524</v>
      </c>
      <c r="U7" s="615">
        <v>415226</v>
      </c>
      <c r="V7" s="638" t="s">
        <v>725</v>
      </c>
      <c r="W7" s="638"/>
      <c r="X7" s="1113" t="s">
        <v>726</v>
      </c>
      <c r="Y7" s="619"/>
      <c r="Z7" s="901"/>
      <c r="AA7" s="618"/>
      <c r="AB7" s="630"/>
      <c r="EX7" s="382"/>
      <c r="EY7" s="618"/>
      <c r="EZ7" s="618"/>
      <c r="FA7" s="618"/>
      <c r="FB7" s="618"/>
      <c r="FC7" s="604"/>
      <c r="FD7" s="604"/>
      <c r="FE7" s="604"/>
      <c r="FF7" s="604"/>
      <c r="FG7" s="604"/>
      <c r="FH7" s="604"/>
      <c r="FI7" s="604"/>
      <c r="FJ7" s="604"/>
      <c r="FK7" s="604"/>
      <c r="FL7" s="604"/>
      <c r="FM7" s="604"/>
      <c r="FN7" s="604"/>
      <c r="FO7" s="604"/>
      <c r="FP7" s="604"/>
      <c r="FQ7" s="604"/>
      <c r="FR7" s="604"/>
      <c r="FS7" s="604"/>
      <c r="FT7" s="604"/>
      <c r="FU7" s="604"/>
      <c r="FV7" s="604"/>
      <c r="FW7" s="382"/>
      <c r="FX7" s="618"/>
      <c r="FY7" s="618"/>
      <c r="FZ7" s="618"/>
      <c r="GA7" s="618"/>
      <c r="GB7" s="604"/>
      <c r="GC7" s="604"/>
      <c r="GD7" s="604"/>
      <c r="GE7" s="604"/>
      <c r="GF7" s="604"/>
      <c r="GG7" s="604"/>
      <c r="GH7" s="604"/>
      <c r="GI7" s="604"/>
      <c r="GJ7" s="604"/>
      <c r="GK7" s="604"/>
      <c r="GL7" s="604"/>
      <c r="GM7" s="604"/>
      <c r="GN7" s="604"/>
      <c r="GO7" s="604"/>
      <c r="GP7" s="604"/>
      <c r="GQ7" s="604"/>
      <c r="GR7" s="604"/>
      <c r="GS7" s="604"/>
      <c r="GT7" s="604"/>
      <c r="GU7" s="604"/>
      <c r="GV7" s="604"/>
      <c r="GW7" s="604"/>
    </row>
    <row r="8" spans="1:205" s="251" customFormat="1" ht="20.25" customHeight="1" x14ac:dyDescent="0.2">
      <c r="A8" s="382"/>
      <c r="B8" s="621"/>
      <c r="C8" s="1105"/>
      <c r="D8" s="1111" t="s">
        <v>727</v>
      </c>
      <c r="E8" s="1112"/>
      <c r="F8" s="616">
        <v>48449591</v>
      </c>
      <c r="G8" s="616">
        <v>4016139</v>
      </c>
      <c r="H8" s="616">
        <v>4049354</v>
      </c>
      <c r="I8" s="616">
        <v>4024714</v>
      </c>
      <c r="J8" s="616">
        <v>3435825</v>
      </c>
      <c r="K8" s="616">
        <v>3311379</v>
      </c>
      <c r="L8" s="616">
        <v>3945682</v>
      </c>
      <c r="M8" s="616">
        <v>4161000</v>
      </c>
      <c r="N8" s="617">
        <v>4563745</v>
      </c>
      <c r="O8" s="616">
        <v>4212995</v>
      </c>
      <c r="P8" s="616">
        <v>4171532</v>
      </c>
      <c r="Q8" s="616">
        <v>4029802</v>
      </c>
      <c r="R8" s="616">
        <v>4527424</v>
      </c>
      <c r="S8" s="616">
        <v>3649503</v>
      </c>
      <c r="T8" s="616">
        <v>3699782</v>
      </c>
      <c r="U8" s="615">
        <v>4131479</v>
      </c>
      <c r="V8" s="638" t="s">
        <v>1343</v>
      </c>
      <c r="W8" s="638"/>
      <c r="X8" s="1114"/>
      <c r="Y8" s="619"/>
      <c r="Z8" s="901"/>
      <c r="AA8" s="618"/>
      <c r="AB8" s="630"/>
      <c r="EX8" s="382"/>
      <c r="EY8" s="618"/>
      <c r="EZ8" s="618"/>
      <c r="FA8" s="618"/>
      <c r="FB8" s="618"/>
      <c r="FC8" s="604"/>
      <c r="FD8" s="604"/>
      <c r="FE8" s="604"/>
      <c r="FF8" s="604"/>
      <c r="FG8" s="604"/>
      <c r="FH8" s="604"/>
      <c r="FI8" s="604"/>
      <c r="FJ8" s="604"/>
      <c r="FK8" s="604"/>
      <c r="FL8" s="604"/>
      <c r="FM8" s="604"/>
      <c r="FN8" s="604"/>
      <c r="FO8" s="604"/>
      <c r="FP8" s="604"/>
      <c r="FQ8" s="604"/>
      <c r="FR8" s="604"/>
      <c r="FS8" s="604"/>
      <c r="FT8" s="604"/>
      <c r="FU8" s="604"/>
      <c r="FV8" s="604"/>
      <c r="FW8" s="382"/>
      <c r="FX8" s="618"/>
      <c r="FY8" s="618"/>
      <c r="FZ8" s="618"/>
      <c r="GA8" s="618"/>
      <c r="GB8" s="604"/>
      <c r="GC8" s="604"/>
      <c r="GD8" s="604"/>
      <c r="GE8" s="604"/>
      <c r="GF8" s="604"/>
      <c r="GG8" s="604"/>
      <c r="GH8" s="604"/>
      <c r="GI8" s="604"/>
      <c r="GJ8" s="604"/>
      <c r="GK8" s="604"/>
      <c r="GL8" s="604"/>
      <c r="GM8" s="604"/>
      <c r="GN8" s="604"/>
      <c r="GO8" s="604"/>
      <c r="GP8" s="604"/>
      <c r="GQ8" s="604"/>
      <c r="GR8" s="604"/>
      <c r="GS8" s="604"/>
      <c r="GT8" s="604"/>
      <c r="GU8" s="604"/>
      <c r="GV8" s="604"/>
      <c r="GW8" s="604"/>
    </row>
    <row r="9" spans="1:205" s="251" customFormat="1" ht="20.25" customHeight="1" x14ac:dyDescent="0.2">
      <c r="A9" s="382"/>
      <c r="B9" s="885" t="s">
        <v>729</v>
      </c>
      <c r="C9" s="1105"/>
      <c r="D9" s="1111" t="s">
        <v>420</v>
      </c>
      <c r="E9" s="1112"/>
      <c r="F9" s="616">
        <v>55699</v>
      </c>
      <c r="G9" s="616">
        <v>4545</v>
      </c>
      <c r="H9" s="616">
        <v>4400</v>
      </c>
      <c r="I9" s="616">
        <v>5042</v>
      </c>
      <c r="J9" s="616">
        <v>4535</v>
      </c>
      <c r="K9" s="616">
        <v>4238</v>
      </c>
      <c r="L9" s="616">
        <v>4356</v>
      </c>
      <c r="M9" s="616">
        <v>4717</v>
      </c>
      <c r="N9" s="617">
        <v>4374</v>
      </c>
      <c r="O9" s="616">
        <v>4213</v>
      </c>
      <c r="P9" s="616">
        <v>5547</v>
      </c>
      <c r="Q9" s="616">
        <v>4496</v>
      </c>
      <c r="R9" s="616">
        <v>5236</v>
      </c>
      <c r="S9" s="616">
        <v>3607</v>
      </c>
      <c r="T9" s="616">
        <v>4250</v>
      </c>
      <c r="U9" s="615">
        <v>5176</v>
      </c>
      <c r="V9" s="638" t="s">
        <v>730</v>
      </c>
      <c r="W9" s="638"/>
      <c r="X9" s="620"/>
      <c r="Y9" s="1115" t="s">
        <v>1344</v>
      </c>
      <c r="Z9" s="901"/>
      <c r="AA9" s="618"/>
      <c r="AB9" s="630"/>
      <c r="EX9" s="382"/>
      <c r="EY9" s="618"/>
      <c r="EZ9" s="618"/>
      <c r="FA9" s="618"/>
      <c r="FB9" s="618"/>
      <c r="FC9" s="604"/>
      <c r="FD9" s="604"/>
      <c r="FE9" s="604"/>
      <c r="FF9" s="604"/>
      <c r="FG9" s="604"/>
      <c r="FH9" s="604"/>
      <c r="FI9" s="604"/>
      <c r="FJ9" s="604"/>
      <c r="FK9" s="604"/>
      <c r="FL9" s="604"/>
      <c r="FM9" s="604"/>
      <c r="FN9" s="604"/>
      <c r="FO9" s="604"/>
      <c r="FP9" s="604"/>
      <c r="FQ9" s="604"/>
      <c r="FR9" s="604"/>
      <c r="FS9" s="604"/>
      <c r="FT9" s="604"/>
      <c r="FU9" s="604"/>
      <c r="FV9" s="604"/>
      <c r="FW9" s="382"/>
      <c r="FX9" s="618"/>
      <c r="FY9" s="618"/>
      <c r="FZ9" s="618"/>
      <c r="GA9" s="618"/>
      <c r="GB9" s="604"/>
      <c r="GC9" s="604"/>
      <c r="GD9" s="604"/>
      <c r="GE9" s="604"/>
      <c r="GF9" s="604"/>
      <c r="GG9" s="604"/>
      <c r="GH9" s="604"/>
      <c r="GI9" s="604"/>
      <c r="GJ9" s="604"/>
      <c r="GK9" s="604"/>
      <c r="GL9" s="604"/>
      <c r="GM9" s="604"/>
      <c r="GN9" s="604"/>
      <c r="GO9" s="604"/>
      <c r="GP9" s="604"/>
      <c r="GQ9" s="604"/>
      <c r="GR9" s="604"/>
      <c r="GS9" s="604"/>
      <c r="GT9" s="604"/>
      <c r="GU9" s="604"/>
      <c r="GV9" s="604"/>
      <c r="GW9" s="604"/>
    </row>
    <row r="10" spans="1:205" s="251" customFormat="1" ht="8.25" customHeight="1" x14ac:dyDescent="0.2">
      <c r="A10" s="382"/>
      <c r="B10" s="885"/>
      <c r="C10" s="1106"/>
      <c r="D10" s="886"/>
      <c r="E10" s="887"/>
      <c r="F10" s="616"/>
      <c r="G10" s="616"/>
      <c r="H10" s="616"/>
      <c r="I10" s="616"/>
      <c r="J10" s="616"/>
      <c r="K10" s="616"/>
      <c r="L10" s="616"/>
      <c r="M10" s="616"/>
      <c r="N10" s="617"/>
      <c r="O10" s="616"/>
      <c r="P10" s="616"/>
      <c r="Q10" s="616"/>
      <c r="R10" s="616"/>
      <c r="S10" s="616"/>
      <c r="T10" s="616"/>
      <c r="U10" s="615"/>
      <c r="V10" s="636"/>
      <c r="W10" s="636"/>
      <c r="X10" s="640"/>
      <c r="Y10" s="1115"/>
      <c r="Z10" s="901"/>
      <c r="AA10" s="618"/>
      <c r="AB10" s="630"/>
      <c r="EX10" s="382"/>
      <c r="EY10" s="618"/>
      <c r="EZ10" s="618"/>
      <c r="FA10" s="618"/>
      <c r="FB10" s="618"/>
      <c r="FC10" s="604"/>
      <c r="FD10" s="604"/>
      <c r="FE10" s="604"/>
      <c r="FF10" s="604"/>
      <c r="FG10" s="604"/>
      <c r="FH10" s="604"/>
      <c r="FI10" s="604"/>
      <c r="FJ10" s="604"/>
      <c r="FK10" s="604"/>
      <c r="FL10" s="604"/>
      <c r="FM10" s="604"/>
      <c r="FN10" s="604"/>
      <c r="FO10" s="604"/>
      <c r="FP10" s="604"/>
      <c r="FQ10" s="604"/>
      <c r="FR10" s="604"/>
      <c r="FS10" s="604"/>
      <c r="FT10" s="604"/>
      <c r="FU10" s="604"/>
      <c r="FV10" s="604"/>
      <c r="FW10" s="382"/>
      <c r="FX10" s="618"/>
      <c r="FY10" s="618"/>
      <c r="FZ10" s="618"/>
      <c r="GA10" s="618"/>
      <c r="GB10" s="604"/>
      <c r="GC10" s="604"/>
      <c r="GD10" s="604"/>
      <c r="GE10" s="604"/>
      <c r="GF10" s="604"/>
      <c r="GG10" s="604"/>
      <c r="GH10" s="604"/>
      <c r="GI10" s="604"/>
      <c r="GJ10" s="604"/>
      <c r="GK10" s="604"/>
      <c r="GL10" s="604"/>
      <c r="GM10" s="604"/>
      <c r="GN10" s="604"/>
      <c r="GO10" s="604"/>
      <c r="GP10" s="604"/>
      <c r="GQ10" s="604"/>
      <c r="GR10" s="604"/>
      <c r="GS10" s="604"/>
      <c r="GT10" s="604"/>
      <c r="GU10" s="604"/>
      <c r="GV10" s="604"/>
      <c r="GW10" s="604"/>
    </row>
    <row r="11" spans="1:205" s="251" customFormat="1" ht="20.25" customHeight="1" x14ac:dyDescent="0.2">
      <c r="A11" s="382"/>
      <c r="B11" s="882" t="s">
        <v>731</v>
      </c>
      <c r="C11" s="641"/>
      <c r="D11" s="1107" t="s">
        <v>721</v>
      </c>
      <c r="E11" s="1108"/>
      <c r="F11" s="626">
        <v>1239957</v>
      </c>
      <c r="G11" s="626">
        <v>1028758</v>
      </c>
      <c r="H11" s="626">
        <v>1019903</v>
      </c>
      <c r="I11" s="626">
        <v>1091941</v>
      </c>
      <c r="J11" s="626">
        <v>1183304</v>
      </c>
      <c r="K11" s="626">
        <v>1152167</v>
      </c>
      <c r="L11" s="626">
        <v>1059368</v>
      </c>
      <c r="M11" s="626">
        <v>1158991</v>
      </c>
      <c r="N11" s="627">
        <v>1180065</v>
      </c>
      <c r="O11" s="626">
        <v>1176742</v>
      </c>
      <c r="P11" s="626">
        <v>1224748</v>
      </c>
      <c r="Q11" s="626">
        <v>1322252</v>
      </c>
      <c r="R11" s="626">
        <v>1239957</v>
      </c>
      <c r="S11" s="626">
        <v>1293963</v>
      </c>
      <c r="T11" s="626">
        <v>1355256</v>
      </c>
      <c r="U11" s="625">
        <v>1282619</v>
      </c>
      <c r="V11" s="1109" t="s">
        <v>722</v>
      </c>
      <c r="W11" s="1110"/>
      <c r="X11" s="622"/>
      <c r="Y11" s="639"/>
      <c r="Z11" s="901"/>
      <c r="AA11" s="618"/>
      <c r="AB11" s="630"/>
      <c r="EX11" s="382"/>
      <c r="EY11" s="618"/>
      <c r="EZ11" s="618"/>
      <c r="FA11" s="618"/>
      <c r="FB11" s="618"/>
      <c r="FC11" s="604"/>
      <c r="FD11" s="604"/>
      <c r="FE11" s="604"/>
      <c r="FF11" s="604"/>
      <c r="FG11" s="604"/>
      <c r="FH11" s="604"/>
      <c r="FI11" s="604"/>
      <c r="FJ11" s="604"/>
      <c r="FK11" s="604"/>
      <c r="FL11" s="604"/>
      <c r="FM11" s="604"/>
      <c r="FN11" s="604"/>
      <c r="FO11" s="604"/>
      <c r="FP11" s="604"/>
      <c r="FQ11" s="604"/>
      <c r="FR11" s="604"/>
      <c r="FS11" s="604"/>
      <c r="FT11" s="604"/>
      <c r="FU11" s="604"/>
      <c r="FV11" s="604"/>
      <c r="FW11" s="382"/>
      <c r="FX11" s="618"/>
      <c r="FY11" s="618"/>
      <c r="FZ11" s="618"/>
      <c r="GA11" s="618"/>
      <c r="GB11" s="604"/>
      <c r="GC11" s="604"/>
      <c r="GD11" s="604"/>
      <c r="GE11" s="604"/>
      <c r="GF11" s="604"/>
      <c r="GG11" s="604"/>
      <c r="GH11" s="604"/>
      <c r="GI11" s="604"/>
      <c r="GJ11" s="604"/>
      <c r="GK11" s="604"/>
      <c r="GL11" s="604"/>
      <c r="GM11" s="604"/>
      <c r="GN11" s="604"/>
      <c r="GO11" s="604"/>
      <c r="GP11" s="604"/>
      <c r="GQ11" s="604"/>
      <c r="GR11" s="604"/>
      <c r="GS11" s="604"/>
      <c r="GT11" s="604"/>
      <c r="GU11" s="604"/>
      <c r="GV11" s="604"/>
      <c r="GW11" s="604"/>
    </row>
    <row r="12" spans="1:205" s="251" customFormat="1" ht="20.25" customHeight="1" x14ac:dyDescent="0.2">
      <c r="A12" s="382"/>
      <c r="B12" s="621"/>
      <c r="C12" s="1116" t="s">
        <v>732</v>
      </c>
      <c r="D12" s="1111" t="s">
        <v>423</v>
      </c>
      <c r="E12" s="1112"/>
      <c r="F12" s="616">
        <v>176222</v>
      </c>
      <c r="G12" s="616">
        <v>160625</v>
      </c>
      <c r="H12" s="616">
        <v>147555</v>
      </c>
      <c r="I12" s="616">
        <v>144974</v>
      </c>
      <c r="J12" s="616">
        <v>144121</v>
      </c>
      <c r="K12" s="616">
        <v>149199</v>
      </c>
      <c r="L12" s="616">
        <v>160807</v>
      </c>
      <c r="M12" s="616">
        <v>162965</v>
      </c>
      <c r="N12" s="617">
        <v>160607</v>
      </c>
      <c r="O12" s="616">
        <v>159030</v>
      </c>
      <c r="P12" s="616">
        <v>170289</v>
      </c>
      <c r="Q12" s="616">
        <v>183728</v>
      </c>
      <c r="R12" s="616">
        <v>176222</v>
      </c>
      <c r="S12" s="616">
        <v>189571</v>
      </c>
      <c r="T12" s="616">
        <v>177630</v>
      </c>
      <c r="U12" s="615">
        <v>165616</v>
      </c>
      <c r="V12" s="638" t="s">
        <v>725</v>
      </c>
      <c r="W12" s="638"/>
      <c r="X12" s="1113" t="s">
        <v>733</v>
      </c>
      <c r="Y12" s="619"/>
      <c r="Z12" s="901"/>
      <c r="AA12" s="618"/>
      <c r="AB12" s="630"/>
      <c r="EX12" s="382"/>
      <c r="EY12" s="618"/>
      <c r="EZ12" s="618"/>
      <c r="FA12" s="618"/>
      <c r="FB12" s="618"/>
      <c r="FC12" s="604"/>
      <c r="FD12" s="604"/>
      <c r="FE12" s="604"/>
      <c r="FF12" s="604"/>
      <c r="FG12" s="604"/>
      <c r="FH12" s="604"/>
      <c r="FI12" s="604"/>
      <c r="FJ12" s="604"/>
      <c r="FK12" s="604"/>
      <c r="FL12" s="604"/>
      <c r="FM12" s="604"/>
      <c r="FN12" s="604"/>
      <c r="FO12" s="604"/>
      <c r="FP12" s="604"/>
      <c r="FQ12" s="604"/>
      <c r="FR12" s="604"/>
      <c r="FS12" s="604"/>
      <c r="FT12" s="604"/>
      <c r="FU12" s="604"/>
      <c r="FV12" s="604"/>
      <c r="FW12" s="382"/>
      <c r="FX12" s="618"/>
      <c r="FY12" s="618"/>
      <c r="FZ12" s="618"/>
      <c r="GA12" s="618"/>
      <c r="GB12" s="604"/>
      <c r="GC12" s="604"/>
      <c r="GD12" s="604"/>
      <c r="GE12" s="604"/>
      <c r="GF12" s="604"/>
      <c r="GG12" s="604"/>
      <c r="GH12" s="604"/>
      <c r="GI12" s="604"/>
      <c r="GJ12" s="604"/>
      <c r="GK12" s="604"/>
      <c r="GL12" s="604"/>
      <c r="GM12" s="604"/>
      <c r="GN12" s="604"/>
      <c r="GO12" s="604"/>
      <c r="GP12" s="604"/>
      <c r="GQ12" s="604"/>
      <c r="GR12" s="604"/>
      <c r="GS12" s="604"/>
      <c r="GT12" s="604"/>
      <c r="GU12" s="604"/>
      <c r="GV12" s="604"/>
      <c r="GW12" s="604"/>
    </row>
    <row r="13" spans="1:205" s="251" customFormat="1" ht="20.25" customHeight="1" x14ac:dyDescent="0.2">
      <c r="A13" s="382"/>
      <c r="B13" s="885" t="s">
        <v>734</v>
      </c>
      <c r="C13" s="1117"/>
      <c r="D13" s="1111" t="s">
        <v>422</v>
      </c>
      <c r="E13" s="1112"/>
      <c r="F13" s="616">
        <v>1060122</v>
      </c>
      <c r="G13" s="616">
        <v>861660</v>
      </c>
      <c r="H13" s="616">
        <v>865257</v>
      </c>
      <c r="I13" s="616">
        <v>939303</v>
      </c>
      <c r="J13" s="616">
        <v>1032217</v>
      </c>
      <c r="K13" s="616">
        <v>996212</v>
      </c>
      <c r="L13" s="616">
        <v>891742</v>
      </c>
      <c r="M13" s="616">
        <v>989177</v>
      </c>
      <c r="N13" s="617">
        <v>1012764</v>
      </c>
      <c r="O13" s="616">
        <v>1011040</v>
      </c>
      <c r="P13" s="616">
        <v>1047999</v>
      </c>
      <c r="Q13" s="616">
        <v>1132186</v>
      </c>
      <c r="R13" s="616">
        <v>1060122</v>
      </c>
      <c r="S13" s="616">
        <v>1100017</v>
      </c>
      <c r="T13" s="616">
        <v>1173168</v>
      </c>
      <c r="U13" s="615">
        <v>1113320</v>
      </c>
      <c r="V13" s="638" t="s">
        <v>728</v>
      </c>
      <c r="W13" s="638"/>
      <c r="X13" s="1114"/>
      <c r="Y13" s="619"/>
      <c r="Z13" s="901"/>
      <c r="AA13" s="618"/>
      <c r="AB13" s="630"/>
      <c r="EX13" s="382"/>
      <c r="EY13" s="618"/>
      <c r="EZ13" s="618"/>
      <c r="FA13" s="618"/>
      <c r="FB13" s="618"/>
      <c r="FC13" s="604"/>
      <c r="FD13" s="604"/>
      <c r="FE13" s="604"/>
      <c r="FF13" s="604"/>
      <c r="FG13" s="604"/>
      <c r="FH13" s="604"/>
      <c r="FI13" s="604"/>
      <c r="FJ13" s="604"/>
      <c r="FK13" s="604"/>
      <c r="FL13" s="604"/>
      <c r="FM13" s="604"/>
      <c r="FN13" s="604"/>
      <c r="FO13" s="604"/>
      <c r="FP13" s="604"/>
      <c r="FQ13" s="604"/>
      <c r="FR13" s="604"/>
      <c r="FS13" s="604"/>
      <c r="FT13" s="604"/>
      <c r="FU13" s="604"/>
      <c r="FV13" s="604"/>
      <c r="FW13" s="382"/>
      <c r="FX13" s="618"/>
      <c r="FY13" s="618"/>
      <c r="FZ13" s="618"/>
      <c r="GA13" s="618"/>
      <c r="GB13" s="604"/>
      <c r="GC13" s="604"/>
      <c r="GD13" s="604"/>
      <c r="GE13" s="604"/>
      <c r="GF13" s="604"/>
      <c r="GG13" s="604"/>
      <c r="GH13" s="604"/>
      <c r="GI13" s="604"/>
      <c r="GJ13" s="604"/>
      <c r="GK13" s="604"/>
      <c r="GL13" s="604"/>
      <c r="GM13" s="604"/>
      <c r="GN13" s="604"/>
      <c r="GO13" s="604"/>
      <c r="GP13" s="604"/>
      <c r="GQ13" s="604"/>
      <c r="GR13" s="604"/>
      <c r="GS13" s="604"/>
      <c r="GT13" s="604"/>
      <c r="GU13" s="604"/>
      <c r="GV13" s="604"/>
      <c r="GW13" s="604"/>
    </row>
    <row r="14" spans="1:205" s="251" customFormat="1" ht="20.25" customHeight="1" x14ac:dyDescent="0.2">
      <c r="A14" s="382"/>
      <c r="B14" s="637"/>
      <c r="C14" s="611"/>
      <c r="D14" s="1118" t="s">
        <v>420</v>
      </c>
      <c r="E14" s="1119"/>
      <c r="F14" s="609">
        <v>3613</v>
      </c>
      <c r="G14" s="609">
        <v>6473</v>
      </c>
      <c r="H14" s="609">
        <v>7091</v>
      </c>
      <c r="I14" s="609">
        <v>7664</v>
      </c>
      <c r="J14" s="609">
        <v>6966</v>
      </c>
      <c r="K14" s="609">
        <v>6756</v>
      </c>
      <c r="L14" s="609">
        <v>6819</v>
      </c>
      <c r="M14" s="609">
        <v>6849</v>
      </c>
      <c r="N14" s="610">
        <v>6694</v>
      </c>
      <c r="O14" s="609">
        <v>6672</v>
      </c>
      <c r="P14" s="609">
        <v>6460</v>
      </c>
      <c r="Q14" s="609">
        <v>6338</v>
      </c>
      <c r="R14" s="609">
        <v>3613</v>
      </c>
      <c r="S14" s="609">
        <v>4375</v>
      </c>
      <c r="T14" s="609">
        <v>4458</v>
      </c>
      <c r="U14" s="608">
        <v>3683</v>
      </c>
      <c r="V14" s="636" t="s">
        <v>730</v>
      </c>
      <c r="W14" s="636"/>
      <c r="X14" s="640"/>
      <c r="Y14" s="629"/>
      <c r="Z14" s="901"/>
      <c r="AA14" s="618"/>
      <c r="AB14" s="630"/>
      <c r="EX14" s="382"/>
      <c r="EY14" s="618"/>
      <c r="EZ14" s="618"/>
      <c r="FA14" s="618"/>
      <c r="FB14" s="618"/>
      <c r="FC14" s="604"/>
      <c r="FD14" s="604"/>
      <c r="FE14" s="604"/>
      <c r="FF14" s="604"/>
      <c r="FG14" s="604"/>
      <c r="FH14" s="604"/>
      <c r="FI14" s="604"/>
      <c r="FJ14" s="604"/>
      <c r="FK14" s="604"/>
      <c r="FL14" s="604"/>
      <c r="FM14" s="604"/>
      <c r="FN14" s="604"/>
      <c r="FO14" s="604"/>
      <c r="FP14" s="604"/>
      <c r="FQ14" s="604"/>
      <c r="FR14" s="604"/>
      <c r="FS14" s="604"/>
      <c r="FT14" s="604"/>
      <c r="FU14" s="604"/>
      <c r="FV14" s="604"/>
      <c r="FW14" s="382"/>
      <c r="FX14" s="618"/>
      <c r="FY14" s="618"/>
      <c r="FZ14" s="618"/>
      <c r="GA14" s="618"/>
      <c r="GB14" s="604"/>
      <c r="GC14" s="604"/>
      <c r="GD14" s="604"/>
      <c r="GE14" s="604"/>
      <c r="GF14" s="604"/>
      <c r="GG14" s="604"/>
      <c r="GH14" s="604"/>
      <c r="GI14" s="604"/>
      <c r="GJ14" s="604"/>
      <c r="GK14" s="604"/>
      <c r="GL14" s="604"/>
      <c r="GM14" s="604"/>
      <c r="GN14" s="604"/>
      <c r="GO14" s="604"/>
      <c r="GP14" s="604"/>
      <c r="GQ14" s="604"/>
      <c r="GR14" s="604"/>
      <c r="GS14" s="604"/>
      <c r="GT14" s="604"/>
      <c r="GU14" s="604"/>
      <c r="GV14" s="604"/>
      <c r="GW14" s="604"/>
    </row>
    <row r="15" spans="1:205" s="251" customFormat="1" ht="20.25" customHeight="1" x14ac:dyDescent="0.2">
      <c r="A15" s="382"/>
      <c r="B15" s="635"/>
      <c r="C15" s="1104" t="s">
        <v>419</v>
      </c>
      <c r="D15" s="1107" t="s">
        <v>721</v>
      </c>
      <c r="E15" s="1108"/>
      <c r="F15" s="633">
        <v>48057741</v>
      </c>
      <c r="G15" s="633">
        <v>4438778</v>
      </c>
      <c r="H15" s="633">
        <v>4236364</v>
      </c>
      <c r="I15" s="633">
        <v>4063073</v>
      </c>
      <c r="J15" s="633">
        <v>3814475</v>
      </c>
      <c r="K15" s="633">
        <v>3688222</v>
      </c>
      <c r="L15" s="633">
        <v>3591104</v>
      </c>
      <c r="M15" s="633">
        <v>3894987</v>
      </c>
      <c r="N15" s="634">
        <v>4142522</v>
      </c>
      <c r="O15" s="633">
        <v>3779485</v>
      </c>
      <c r="P15" s="633">
        <v>4010186</v>
      </c>
      <c r="Q15" s="633">
        <v>4231814</v>
      </c>
      <c r="R15" s="633">
        <v>4166731</v>
      </c>
      <c r="S15" s="633">
        <v>4349800</v>
      </c>
      <c r="T15" s="633">
        <v>4140640</v>
      </c>
      <c r="U15" s="632">
        <v>4750542</v>
      </c>
      <c r="V15" s="1109" t="s">
        <v>722</v>
      </c>
      <c r="W15" s="1110"/>
      <c r="X15" s="622"/>
      <c r="Y15" s="631"/>
      <c r="Z15" s="901"/>
      <c r="AA15" s="618"/>
      <c r="AB15" s="630"/>
      <c r="EX15" s="382"/>
      <c r="EY15" s="618"/>
      <c r="EZ15" s="618"/>
      <c r="FA15" s="618"/>
      <c r="FB15" s="618"/>
      <c r="FC15" s="604"/>
      <c r="FD15" s="604"/>
      <c r="FE15" s="604"/>
      <c r="FF15" s="604"/>
      <c r="FG15" s="604"/>
      <c r="FH15" s="604"/>
      <c r="FI15" s="604"/>
      <c r="FJ15" s="604"/>
      <c r="FK15" s="604"/>
      <c r="FL15" s="604"/>
      <c r="FM15" s="604"/>
      <c r="FN15" s="604"/>
      <c r="FO15" s="604"/>
      <c r="FP15" s="604"/>
      <c r="FQ15" s="604"/>
      <c r="FR15" s="604"/>
      <c r="FS15" s="604"/>
      <c r="FT15" s="604"/>
      <c r="FU15" s="604"/>
      <c r="FV15" s="604"/>
      <c r="FW15" s="382"/>
      <c r="FX15" s="618"/>
      <c r="FY15" s="618"/>
      <c r="FZ15" s="618"/>
      <c r="GA15" s="618"/>
      <c r="GB15" s="604"/>
      <c r="GC15" s="604"/>
      <c r="GD15" s="604"/>
      <c r="GE15" s="604"/>
      <c r="GF15" s="604"/>
      <c r="GG15" s="604"/>
      <c r="GH15" s="604"/>
      <c r="GI15" s="604"/>
      <c r="GJ15" s="604"/>
      <c r="GK15" s="604"/>
      <c r="GL15" s="604"/>
      <c r="GM15" s="604"/>
      <c r="GN15" s="604"/>
      <c r="GO15" s="604"/>
      <c r="GP15" s="604"/>
      <c r="GQ15" s="604"/>
      <c r="GR15" s="604"/>
      <c r="GS15" s="604"/>
      <c r="GT15" s="604"/>
      <c r="GU15" s="604"/>
      <c r="GV15" s="604"/>
      <c r="GW15" s="604"/>
    </row>
    <row r="16" spans="1:205" s="251" customFormat="1" ht="20.25" customHeight="1" x14ac:dyDescent="0.2">
      <c r="A16" s="382"/>
      <c r="B16" s="882" t="s">
        <v>735</v>
      </c>
      <c r="C16" s="1105"/>
      <c r="D16" s="1111" t="s">
        <v>736</v>
      </c>
      <c r="E16" s="1112"/>
      <c r="F16" s="616">
        <v>48012085</v>
      </c>
      <c r="G16" s="616">
        <v>4433736</v>
      </c>
      <c r="H16" s="616">
        <v>4232111</v>
      </c>
      <c r="I16" s="616">
        <v>4058658</v>
      </c>
      <c r="J16" s="616">
        <v>3812069</v>
      </c>
      <c r="K16" s="616">
        <v>3685004</v>
      </c>
      <c r="L16" s="616">
        <v>3587956</v>
      </c>
      <c r="M16" s="616">
        <v>3891351</v>
      </c>
      <c r="N16" s="617">
        <v>4138649</v>
      </c>
      <c r="O16" s="616">
        <v>3777400</v>
      </c>
      <c r="P16" s="616">
        <v>4004199</v>
      </c>
      <c r="Q16" s="616">
        <v>4228520</v>
      </c>
      <c r="R16" s="616">
        <v>4162432</v>
      </c>
      <c r="S16" s="616">
        <v>4346470</v>
      </c>
      <c r="T16" s="616">
        <v>4138141</v>
      </c>
      <c r="U16" s="615">
        <v>4747030</v>
      </c>
      <c r="V16" s="638" t="s">
        <v>737</v>
      </c>
      <c r="W16" s="638"/>
      <c r="X16" s="620" t="s">
        <v>726</v>
      </c>
      <c r="Y16" s="619"/>
      <c r="Z16" s="901"/>
      <c r="AA16" s="618"/>
      <c r="AB16" s="630"/>
      <c r="EX16" s="382"/>
      <c r="EY16" s="618"/>
      <c r="EZ16" s="618"/>
      <c r="FA16" s="618"/>
      <c r="FB16" s="618"/>
      <c r="FC16" s="604"/>
      <c r="FD16" s="604"/>
      <c r="FE16" s="604"/>
      <c r="FF16" s="604"/>
      <c r="FG16" s="604"/>
      <c r="FH16" s="604"/>
      <c r="FI16" s="604"/>
      <c r="FJ16" s="604"/>
      <c r="FK16" s="604"/>
      <c r="FL16" s="604"/>
      <c r="FM16" s="604"/>
      <c r="FN16" s="604"/>
      <c r="FO16" s="604"/>
      <c r="FP16" s="604"/>
      <c r="FQ16" s="604"/>
      <c r="FR16" s="604"/>
      <c r="FS16" s="604"/>
      <c r="FT16" s="604"/>
      <c r="FU16" s="604"/>
      <c r="FV16" s="604"/>
      <c r="FW16" s="382"/>
      <c r="FX16" s="618"/>
      <c r="FY16" s="618"/>
      <c r="FZ16" s="618"/>
      <c r="GA16" s="618"/>
      <c r="GB16" s="604"/>
      <c r="GC16" s="604"/>
      <c r="GD16" s="604"/>
      <c r="GE16" s="604"/>
      <c r="GF16" s="604"/>
      <c r="GG16" s="604"/>
      <c r="GH16" s="604"/>
      <c r="GI16" s="604"/>
      <c r="GJ16" s="604"/>
      <c r="GK16" s="604"/>
      <c r="GL16" s="604"/>
      <c r="GM16" s="604"/>
      <c r="GN16" s="604"/>
      <c r="GO16" s="604"/>
      <c r="GP16" s="604"/>
      <c r="GQ16" s="604"/>
      <c r="GR16" s="604"/>
      <c r="GS16" s="604"/>
      <c r="GT16" s="604"/>
      <c r="GU16" s="604"/>
      <c r="GV16" s="604"/>
      <c r="GW16" s="604"/>
    </row>
    <row r="17" spans="1:205" s="251" customFormat="1" ht="20.25" customHeight="1" x14ac:dyDescent="0.2">
      <c r="A17" s="382"/>
      <c r="B17" s="882"/>
      <c r="C17" s="1105"/>
      <c r="D17" s="1111" t="s">
        <v>420</v>
      </c>
      <c r="E17" s="1112"/>
      <c r="F17" s="616">
        <v>45656</v>
      </c>
      <c r="G17" s="616">
        <v>5042</v>
      </c>
      <c r="H17" s="616">
        <v>4253</v>
      </c>
      <c r="I17" s="616">
        <v>4415</v>
      </c>
      <c r="J17" s="616">
        <v>2406</v>
      </c>
      <c r="K17" s="616">
        <v>3218</v>
      </c>
      <c r="L17" s="616">
        <v>3148</v>
      </c>
      <c r="M17" s="616">
        <v>3636</v>
      </c>
      <c r="N17" s="617">
        <v>3873</v>
      </c>
      <c r="O17" s="616">
        <v>2085</v>
      </c>
      <c r="P17" s="616">
        <v>5987</v>
      </c>
      <c r="Q17" s="616">
        <v>3294</v>
      </c>
      <c r="R17" s="616">
        <v>4299</v>
      </c>
      <c r="S17" s="616">
        <v>3330</v>
      </c>
      <c r="T17" s="616">
        <v>2499</v>
      </c>
      <c r="U17" s="615">
        <v>3512</v>
      </c>
      <c r="V17" s="638" t="s">
        <v>730</v>
      </c>
      <c r="W17" s="638"/>
      <c r="X17" s="613"/>
      <c r="Y17" s="1115" t="s">
        <v>1345</v>
      </c>
      <c r="Z17" s="901"/>
      <c r="AA17" s="618"/>
      <c r="AB17" s="630"/>
      <c r="EX17" s="382"/>
      <c r="EY17" s="618"/>
      <c r="EZ17" s="618"/>
      <c r="FA17" s="618"/>
      <c r="FB17" s="618"/>
      <c r="FC17" s="604"/>
      <c r="FD17" s="604"/>
      <c r="FE17" s="604"/>
      <c r="FF17" s="604"/>
      <c r="FG17" s="604"/>
      <c r="FH17" s="604"/>
      <c r="FI17" s="604"/>
      <c r="FJ17" s="604"/>
      <c r="FK17" s="604"/>
      <c r="FL17" s="604"/>
      <c r="FM17" s="604"/>
      <c r="FN17" s="604"/>
      <c r="FO17" s="604"/>
      <c r="FP17" s="604"/>
      <c r="FQ17" s="604"/>
      <c r="FR17" s="604"/>
      <c r="FS17" s="604"/>
      <c r="FT17" s="604"/>
      <c r="FU17" s="604"/>
      <c r="FV17" s="604"/>
      <c r="FW17" s="382"/>
      <c r="FX17" s="618"/>
      <c r="FY17" s="618"/>
      <c r="FZ17" s="618"/>
      <c r="GA17" s="618"/>
      <c r="GB17" s="604"/>
      <c r="GC17" s="604"/>
      <c r="GD17" s="604"/>
      <c r="GE17" s="604"/>
      <c r="GF17" s="604"/>
      <c r="GG17" s="604"/>
      <c r="GH17" s="604"/>
      <c r="GI17" s="604"/>
      <c r="GJ17" s="604"/>
      <c r="GK17" s="604"/>
      <c r="GL17" s="604"/>
      <c r="GM17" s="604"/>
      <c r="GN17" s="604"/>
      <c r="GO17" s="604"/>
      <c r="GP17" s="604"/>
      <c r="GQ17" s="604"/>
      <c r="GR17" s="604"/>
      <c r="GS17" s="604"/>
      <c r="GT17" s="604"/>
      <c r="GU17" s="604"/>
      <c r="GV17" s="604"/>
      <c r="GW17" s="604"/>
    </row>
    <row r="18" spans="1:205" s="251" customFormat="1" ht="8.25" customHeight="1" x14ac:dyDescent="0.2">
      <c r="A18" s="382"/>
      <c r="B18" s="1121" t="s">
        <v>738</v>
      </c>
      <c r="C18" s="1120"/>
      <c r="D18" s="886"/>
      <c r="E18" s="887"/>
      <c r="F18" s="616"/>
      <c r="G18" s="616"/>
      <c r="H18" s="616"/>
      <c r="I18" s="616"/>
      <c r="J18" s="616"/>
      <c r="K18" s="616"/>
      <c r="L18" s="616"/>
      <c r="M18" s="616"/>
      <c r="N18" s="617"/>
      <c r="O18" s="616"/>
      <c r="P18" s="616"/>
      <c r="Q18" s="616"/>
      <c r="R18" s="616"/>
      <c r="S18" s="616"/>
      <c r="T18" s="616"/>
      <c r="U18" s="615"/>
      <c r="V18" s="636"/>
      <c r="W18" s="636"/>
      <c r="X18" s="606"/>
      <c r="Y18" s="1115"/>
      <c r="Z18" s="901"/>
      <c r="AA18" s="618"/>
      <c r="AB18" s="630"/>
      <c r="EX18" s="382"/>
      <c r="EY18" s="618"/>
      <c r="EZ18" s="618"/>
      <c r="FA18" s="618"/>
      <c r="FB18" s="618"/>
      <c r="FC18" s="604"/>
      <c r="FD18" s="604"/>
      <c r="FE18" s="604"/>
      <c r="FF18" s="604"/>
      <c r="FG18" s="604"/>
      <c r="FH18" s="604"/>
      <c r="FI18" s="604"/>
      <c r="FJ18" s="604"/>
      <c r="FK18" s="604"/>
      <c r="FL18" s="604"/>
      <c r="FM18" s="604"/>
      <c r="FN18" s="604"/>
      <c r="FO18" s="604"/>
      <c r="FP18" s="604"/>
      <c r="FQ18" s="604"/>
      <c r="FR18" s="604"/>
      <c r="FS18" s="604"/>
      <c r="FT18" s="604"/>
      <c r="FU18" s="604"/>
      <c r="FV18" s="604"/>
      <c r="FW18" s="382"/>
      <c r="FX18" s="618"/>
      <c r="FY18" s="618"/>
      <c r="FZ18" s="618"/>
      <c r="GA18" s="618"/>
      <c r="GB18" s="604"/>
      <c r="GC18" s="604"/>
      <c r="GD18" s="604"/>
      <c r="GE18" s="604"/>
      <c r="GF18" s="604"/>
      <c r="GG18" s="604"/>
      <c r="GH18" s="604"/>
      <c r="GI18" s="604"/>
      <c r="GJ18" s="604"/>
      <c r="GK18" s="604"/>
      <c r="GL18" s="604"/>
      <c r="GM18" s="604"/>
      <c r="GN18" s="604"/>
      <c r="GO18" s="604"/>
      <c r="GP18" s="604"/>
      <c r="GQ18" s="604"/>
      <c r="GR18" s="604"/>
      <c r="GS18" s="604"/>
      <c r="GT18" s="604"/>
      <c r="GU18" s="604"/>
      <c r="GV18" s="604"/>
      <c r="GW18" s="604"/>
    </row>
    <row r="19" spans="1:205" s="251" customFormat="1" ht="20.25" customHeight="1" x14ac:dyDescent="0.2">
      <c r="A19" s="382"/>
      <c r="B19" s="1122"/>
      <c r="C19" s="1123" t="s">
        <v>732</v>
      </c>
      <c r="D19" s="1107" t="s">
        <v>721</v>
      </c>
      <c r="E19" s="1108"/>
      <c r="F19" s="626">
        <v>428821</v>
      </c>
      <c r="G19" s="626">
        <v>513504</v>
      </c>
      <c r="H19" s="626">
        <v>330582</v>
      </c>
      <c r="I19" s="626">
        <v>428161</v>
      </c>
      <c r="J19" s="626">
        <v>422560</v>
      </c>
      <c r="K19" s="626">
        <v>412708</v>
      </c>
      <c r="L19" s="626">
        <v>361287</v>
      </c>
      <c r="M19" s="626">
        <v>272097</v>
      </c>
      <c r="N19" s="627">
        <v>301818</v>
      </c>
      <c r="O19" s="626">
        <v>317784</v>
      </c>
      <c r="P19" s="626">
        <v>375818</v>
      </c>
      <c r="Q19" s="626">
        <v>424193</v>
      </c>
      <c r="R19" s="626">
        <v>428821</v>
      </c>
      <c r="S19" s="626">
        <v>275172</v>
      </c>
      <c r="T19" s="626">
        <v>324352</v>
      </c>
      <c r="U19" s="625">
        <v>325390</v>
      </c>
      <c r="V19" s="1109" t="s">
        <v>722</v>
      </c>
      <c r="W19" s="1110"/>
      <c r="X19" s="622"/>
      <c r="Y19" s="639"/>
      <c r="Z19" s="901"/>
      <c r="AA19" s="618"/>
      <c r="AB19" s="630"/>
      <c r="EX19" s="382"/>
      <c r="EY19" s="618"/>
      <c r="EZ19" s="618"/>
      <c r="FA19" s="618"/>
      <c r="FB19" s="618"/>
      <c r="FC19" s="604"/>
      <c r="FD19" s="604"/>
      <c r="FE19" s="604"/>
      <c r="FF19" s="604"/>
      <c r="FG19" s="604"/>
      <c r="FH19" s="604"/>
      <c r="FI19" s="604"/>
      <c r="FJ19" s="604"/>
      <c r="FK19" s="604"/>
      <c r="FL19" s="604"/>
      <c r="FM19" s="604"/>
      <c r="FN19" s="604"/>
      <c r="FO19" s="604"/>
      <c r="FP19" s="604"/>
      <c r="FQ19" s="604"/>
      <c r="FR19" s="604"/>
      <c r="FS19" s="604"/>
      <c r="FT19" s="604"/>
      <c r="FU19" s="604"/>
      <c r="FV19" s="604"/>
      <c r="FW19" s="382"/>
      <c r="FX19" s="618"/>
      <c r="FY19" s="618"/>
      <c r="FZ19" s="618"/>
      <c r="GA19" s="618"/>
      <c r="GB19" s="604"/>
      <c r="GC19" s="604"/>
      <c r="GD19" s="604"/>
      <c r="GE19" s="604"/>
      <c r="GF19" s="604"/>
      <c r="GG19" s="604"/>
      <c r="GH19" s="604"/>
      <c r="GI19" s="604"/>
      <c r="GJ19" s="604"/>
      <c r="GK19" s="604"/>
      <c r="GL19" s="604"/>
      <c r="GM19" s="604"/>
      <c r="GN19" s="604"/>
      <c r="GO19" s="604"/>
      <c r="GP19" s="604"/>
      <c r="GQ19" s="604"/>
      <c r="GR19" s="604"/>
      <c r="GS19" s="604"/>
      <c r="GT19" s="604"/>
      <c r="GU19" s="604"/>
      <c r="GV19" s="604"/>
      <c r="GW19" s="604"/>
    </row>
    <row r="20" spans="1:205" s="251" customFormat="1" ht="20.25" customHeight="1" x14ac:dyDescent="0.2">
      <c r="A20" s="382"/>
      <c r="B20" s="885" t="s">
        <v>739</v>
      </c>
      <c r="C20" s="1124"/>
      <c r="D20" s="1111" t="s">
        <v>421</v>
      </c>
      <c r="E20" s="1112"/>
      <c r="F20" s="616">
        <v>416848</v>
      </c>
      <c r="G20" s="616">
        <v>513258</v>
      </c>
      <c r="H20" s="616">
        <v>330331</v>
      </c>
      <c r="I20" s="616">
        <v>428068</v>
      </c>
      <c r="J20" s="616">
        <v>422467</v>
      </c>
      <c r="K20" s="616">
        <v>412618</v>
      </c>
      <c r="L20" s="616">
        <v>361203</v>
      </c>
      <c r="M20" s="616">
        <v>271944</v>
      </c>
      <c r="N20" s="617">
        <v>301639</v>
      </c>
      <c r="O20" s="616">
        <v>317691</v>
      </c>
      <c r="P20" s="616">
        <v>375714</v>
      </c>
      <c r="Q20" s="616">
        <v>412224</v>
      </c>
      <c r="R20" s="616">
        <v>416848</v>
      </c>
      <c r="S20" s="616">
        <v>267843</v>
      </c>
      <c r="T20" s="616">
        <v>322844</v>
      </c>
      <c r="U20" s="615">
        <v>323859</v>
      </c>
      <c r="V20" s="638" t="s">
        <v>737</v>
      </c>
      <c r="W20" s="638"/>
      <c r="X20" s="620" t="s">
        <v>733</v>
      </c>
      <c r="Y20" s="619"/>
      <c r="Z20" s="901"/>
      <c r="AA20" s="618"/>
      <c r="AB20" s="630"/>
      <c r="EX20" s="382"/>
      <c r="EY20" s="618"/>
      <c r="EZ20" s="618"/>
      <c r="FA20" s="618"/>
      <c r="FB20" s="618"/>
      <c r="FC20" s="604"/>
      <c r="FD20" s="604"/>
      <c r="FE20" s="604"/>
      <c r="FF20" s="604"/>
      <c r="FG20" s="604"/>
      <c r="FH20" s="604"/>
      <c r="FI20" s="604"/>
      <c r="FJ20" s="604"/>
      <c r="FK20" s="604"/>
      <c r="FL20" s="604"/>
      <c r="FM20" s="604"/>
      <c r="FN20" s="604"/>
      <c r="FO20" s="604"/>
      <c r="FP20" s="604"/>
      <c r="FQ20" s="604"/>
      <c r="FR20" s="604"/>
      <c r="FS20" s="604"/>
      <c r="FT20" s="604"/>
      <c r="FU20" s="604"/>
      <c r="FV20" s="604"/>
      <c r="FW20" s="382"/>
      <c r="FX20" s="618"/>
      <c r="FY20" s="618"/>
      <c r="FZ20" s="618"/>
      <c r="GA20" s="618"/>
      <c r="GB20" s="604"/>
      <c r="GC20" s="604"/>
      <c r="GD20" s="604"/>
      <c r="GE20" s="604"/>
      <c r="GF20" s="604"/>
      <c r="GG20" s="604"/>
      <c r="GH20" s="604"/>
      <c r="GI20" s="604"/>
      <c r="GJ20" s="604"/>
      <c r="GK20" s="604"/>
      <c r="GL20" s="604"/>
      <c r="GM20" s="604"/>
      <c r="GN20" s="604"/>
      <c r="GO20" s="604"/>
      <c r="GP20" s="604"/>
      <c r="GQ20" s="604"/>
      <c r="GR20" s="604"/>
      <c r="GS20" s="604"/>
      <c r="GT20" s="604"/>
      <c r="GU20" s="604"/>
      <c r="GV20" s="604"/>
      <c r="GW20" s="604"/>
    </row>
    <row r="21" spans="1:205" s="251" customFormat="1" ht="20.25" customHeight="1" x14ac:dyDescent="0.2">
      <c r="A21" s="382"/>
      <c r="B21" s="637"/>
      <c r="C21" s="1125"/>
      <c r="D21" s="1118" t="s">
        <v>420</v>
      </c>
      <c r="E21" s="1119"/>
      <c r="F21" s="609">
        <v>11973</v>
      </c>
      <c r="G21" s="609">
        <v>246</v>
      </c>
      <c r="H21" s="609">
        <v>251</v>
      </c>
      <c r="I21" s="609">
        <v>93</v>
      </c>
      <c r="J21" s="609">
        <v>93</v>
      </c>
      <c r="K21" s="609">
        <v>90</v>
      </c>
      <c r="L21" s="609">
        <v>84</v>
      </c>
      <c r="M21" s="609">
        <v>153</v>
      </c>
      <c r="N21" s="610">
        <v>179</v>
      </c>
      <c r="O21" s="609">
        <v>93</v>
      </c>
      <c r="P21" s="609">
        <v>104</v>
      </c>
      <c r="Q21" s="609">
        <v>11969</v>
      </c>
      <c r="R21" s="609">
        <v>11973</v>
      </c>
      <c r="S21" s="609">
        <v>7329</v>
      </c>
      <c r="T21" s="609">
        <v>1508</v>
      </c>
      <c r="U21" s="608">
        <v>1531</v>
      </c>
      <c r="V21" s="636" t="s">
        <v>730</v>
      </c>
      <c r="W21" s="636"/>
      <c r="X21" s="606"/>
      <c r="Y21" s="629"/>
      <c r="Z21" s="901"/>
      <c r="AA21" s="618"/>
      <c r="AB21" s="630"/>
      <c r="EX21" s="382"/>
      <c r="EY21" s="618"/>
      <c r="EZ21" s="618"/>
      <c r="FA21" s="618"/>
      <c r="FB21" s="618"/>
      <c r="FC21" s="604"/>
      <c r="FD21" s="604"/>
      <c r="FE21" s="604"/>
      <c r="FF21" s="604"/>
      <c r="FG21" s="604"/>
      <c r="FH21" s="604"/>
      <c r="FI21" s="604"/>
      <c r="FJ21" s="604"/>
      <c r="FK21" s="604"/>
      <c r="FL21" s="604"/>
      <c r="FM21" s="604"/>
      <c r="FN21" s="604"/>
      <c r="FO21" s="604"/>
      <c r="FP21" s="604"/>
      <c r="FQ21" s="604"/>
      <c r="FR21" s="604"/>
      <c r="FS21" s="604"/>
      <c r="FT21" s="604"/>
      <c r="FU21" s="604"/>
      <c r="FV21" s="604"/>
      <c r="FW21" s="382"/>
      <c r="FX21" s="618"/>
      <c r="FY21" s="618"/>
      <c r="FZ21" s="618"/>
      <c r="GA21" s="618"/>
      <c r="GB21" s="604"/>
      <c r="GC21" s="604"/>
      <c r="GD21" s="604"/>
      <c r="GE21" s="604"/>
      <c r="GF21" s="604"/>
      <c r="GG21" s="604"/>
      <c r="GH21" s="604"/>
      <c r="GI21" s="604"/>
      <c r="GJ21" s="604"/>
      <c r="GK21" s="604"/>
      <c r="GL21" s="604"/>
      <c r="GM21" s="604"/>
      <c r="GN21" s="604"/>
      <c r="GO21" s="604"/>
      <c r="GP21" s="604"/>
      <c r="GQ21" s="604"/>
      <c r="GR21" s="604"/>
      <c r="GS21" s="604"/>
      <c r="GT21" s="604"/>
      <c r="GU21" s="604"/>
      <c r="GV21" s="604"/>
      <c r="GW21" s="604"/>
    </row>
    <row r="22" spans="1:205" s="251" customFormat="1" ht="20.25" customHeight="1" x14ac:dyDescent="0.2">
      <c r="A22" s="382"/>
      <c r="B22" s="635"/>
      <c r="C22" s="1104" t="s">
        <v>419</v>
      </c>
      <c r="D22" s="1107" t="s">
        <v>721</v>
      </c>
      <c r="E22" s="1108"/>
      <c r="F22" s="633">
        <v>2085210</v>
      </c>
      <c r="G22" s="633">
        <v>176517</v>
      </c>
      <c r="H22" s="633">
        <v>176651</v>
      </c>
      <c r="I22" s="633">
        <v>198857</v>
      </c>
      <c r="J22" s="633">
        <v>175902</v>
      </c>
      <c r="K22" s="633">
        <v>133451</v>
      </c>
      <c r="L22" s="633">
        <v>164399</v>
      </c>
      <c r="M22" s="633">
        <v>164662</v>
      </c>
      <c r="N22" s="634">
        <v>143664</v>
      </c>
      <c r="O22" s="633">
        <v>175583</v>
      </c>
      <c r="P22" s="633">
        <v>194943</v>
      </c>
      <c r="Q22" s="633">
        <v>183645</v>
      </c>
      <c r="R22" s="633">
        <v>196936</v>
      </c>
      <c r="S22" s="633">
        <v>170901</v>
      </c>
      <c r="T22" s="633">
        <v>179665</v>
      </c>
      <c r="U22" s="632">
        <v>219577</v>
      </c>
      <c r="V22" s="1109" t="s">
        <v>722</v>
      </c>
      <c r="W22" s="1110"/>
      <c r="X22" s="622"/>
      <c r="Y22" s="631"/>
      <c r="Z22" s="901"/>
      <c r="AA22" s="618"/>
      <c r="AB22" s="630"/>
      <c r="EX22" s="382"/>
      <c r="EY22" s="618"/>
      <c r="EZ22" s="618"/>
      <c r="FA22" s="618"/>
      <c r="FB22" s="618"/>
      <c r="FC22" s="604"/>
      <c r="FD22" s="604"/>
      <c r="FE22" s="604"/>
      <c r="FF22" s="604"/>
      <c r="FG22" s="604"/>
      <c r="FH22" s="604"/>
      <c r="FI22" s="604"/>
      <c r="FJ22" s="604"/>
      <c r="FK22" s="604"/>
      <c r="FL22" s="604"/>
      <c r="FM22" s="604"/>
      <c r="FN22" s="604"/>
      <c r="FO22" s="604"/>
      <c r="FP22" s="604"/>
      <c r="FQ22" s="604"/>
      <c r="FR22" s="604"/>
      <c r="FS22" s="604"/>
      <c r="FT22" s="604"/>
      <c r="FU22" s="604"/>
      <c r="FV22" s="604"/>
      <c r="FW22" s="382"/>
      <c r="FX22" s="618"/>
      <c r="FY22" s="618"/>
      <c r="FZ22" s="618"/>
      <c r="GA22" s="618"/>
      <c r="GB22" s="604"/>
      <c r="GC22" s="604"/>
      <c r="GD22" s="604"/>
      <c r="GE22" s="604"/>
      <c r="GF22" s="604"/>
      <c r="GG22" s="604"/>
      <c r="GH22" s="604"/>
      <c r="GI22" s="604"/>
      <c r="GJ22" s="604"/>
      <c r="GK22" s="604"/>
      <c r="GL22" s="604"/>
      <c r="GM22" s="604"/>
      <c r="GN22" s="604"/>
      <c r="GO22" s="604"/>
      <c r="GP22" s="604"/>
      <c r="GQ22" s="604"/>
      <c r="GR22" s="604"/>
      <c r="GS22" s="604"/>
      <c r="GT22" s="604"/>
      <c r="GU22" s="604"/>
      <c r="GV22" s="604"/>
      <c r="GW22" s="604"/>
    </row>
    <row r="23" spans="1:205" s="251" customFormat="1" ht="20.25" customHeight="1" x14ac:dyDescent="0.2">
      <c r="A23" s="382"/>
      <c r="B23" s="621"/>
      <c r="C23" s="1132"/>
      <c r="D23" s="1111" t="s">
        <v>740</v>
      </c>
      <c r="E23" s="1112"/>
      <c r="F23" s="616">
        <v>363345</v>
      </c>
      <c r="G23" s="616">
        <v>29070</v>
      </c>
      <c r="H23" s="616">
        <v>29458</v>
      </c>
      <c r="I23" s="616">
        <v>35681</v>
      </c>
      <c r="J23" s="616">
        <v>29226</v>
      </c>
      <c r="K23" s="616">
        <v>23672</v>
      </c>
      <c r="L23" s="616">
        <v>29698</v>
      </c>
      <c r="M23" s="616">
        <v>30249</v>
      </c>
      <c r="N23" s="617">
        <v>26408</v>
      </c>
      <c r="O23" s="616">
        <v>33315</v>
      </c>
      <c r="P23" s="616">
        <v>32655</v>
      </c>
      <c r="Q23" s="616">
        <v>30958</v>
      </c>
      <c r="R23" s="616">
        <v>32955</v>
      </c>
      <c r="S23" s="616">
        <v>27658</v>
      </c>
      <c r="T23" s="616">
        <v>28572</v>
      </c>
      <c r="U23" s="615">
        <v>36465</v>
      </c>
      <c r="V23" s="618" t="s">
        <v>741</v>
      </c>
      <c r="W23" s="618"/>
      <c r="X23" s="613"/>
      <c r="Y23" s="619"/>
      <c r="Z23" s="901"/>
      <c r="AA23" s="618"/>
      <c r="AB23" s="630"/>
      <c r="EX23" s="382"/>
      <c r="EY23" s="618"/>
      <c r="EZ23" s="618"/>
      <c r="FA23" s="618"/>
      <c r="FB23" s="618"/>
      <c r="FC23" s="604"/>
      <c r="FD23" s="604"/>
      <c r="FE23" s="604"/>
      <c r="FF23" s="604"/>
      <c r="FG23" s="604"/>
      <c r="FH23" s="604"/>
      <c r="FI23" s="604"/>
      <c r="FJ23" s="604"/>
      <c r="FK23" s="604"/>
      <c r="FL23" s="604"/>
      <c r="FM23" s="604"/>
      <c r="FN23" s="604"/>
      <c r="FO23" s="604"/>
      <c r="FP23" s="604"/>
      <c r="FQ23" s="604"/>
      <c r="FR23" s="604"/>
      <c r="FS23" s="604"/>
      <c r="FT23" s="604"/>
      <c r="FU23" s="604"/>
      <c r="FV23" s="604"/>
      <c r="FW23" s="382"/>
      <c r="FX23" s="618"/>
      <c r="FY23" s="618"/>
      <c r="FZ23" s="618"/>
      <c r="GA23" s="618"/>
      <c r="GB23" s="604"/>
      <c r="GC23" s="604"/>
      <c r="GD23" s="604"/>
      <c r="GE23" s="604"/>
      <c r="GF23" s="604"/>
      <c r="GG23" s="604"/>
      <c r="GH23" s="604"/>
      <c r="GI23" s="604"/>
      <c r="GJ23" s="604"/>
      <c r="GK23" s="604"/>
      <c r="GL23" s="604"/>
      <c r="GM23" s="604"/>
      <c r="GN23" s="604"/>
      <c r="GO23" s="604"/>
      <c r="GP23" s="604"/>
      <c r="GQ23" s="604"/>
      <c r="GR23" s="604"/>
      <c r="GS23" s="604"/>
      <c r="GT23" s="604"/>
      <c r="GU23" s="604"/>
      <c r="GV23" s="604"/>
      <c r="GW23" s="604"/>
    </row>
    <row r="24" spans="1:205" s="251" customFormat="1" ht="20.25" customHeight="1" x14ac:dyDescent="0.2">
      <c r="A24" s="382"/>
      <c r="B24" s="621"/>
      <c r="C24" s="1132"/>
      <c r="D24" s="1126" t="s">
        <v>416</v>
      </c>
      <c r="E24" s="1127"/>
      <c r="F24" s="616">
        <v>210848</v>
      </c>
      <c r="G24" s="616">
        <v>16405</v>
      </c>
      <c r="H24" s="616">
        <v>16233</v>
      </c>
      <c r="I24" s="616">
        <v>21493</v>
      </c>
      <c r="J24" s="616">
        <v>17392</v>
      </c>
      <c r="K24" s="616">
        <v>15162</v>
      </c>
      <c r="L24" s="616">
        <v>21016</v>
      </c>
      <c r="M24" s="616">
        <v>16011</v>
      </c>
      <c r="N24" s="617">
        <v>13797</v>
      </c>
      <c r="O24" s="616">
        <v>17991</v>
      </c>
      <c r="P24" s="616">
        <v>18204</v>
      </c>
      <c r="Q24" s="616">
        <v>17245</v>
      </c>
      <c r="R24" s="616">
        <v>19899</v>
      </c>
      <c r="S24" s="616">
        <v>16627</v>
      </c>
      <c r="T24" s="616">
        <v>16894</v>
      </c>
      <c r="U24" s="615">
        <v>24252</v>
      </c>
      <c r="V24" s="618" t="s">
        <v>742</v>
      </c>
      <c r="W24" s="618"/>
      <c r="X24" s="613"/>
      <c r="Y24" s="619"/>
      <c r="Z24" s="901"/>
      <c r="AA24" s="618"/>
      <c r="AB24" s="630"/>
      <c r="EX24" s="382"/>
      <c r="EY24" s="618"/>
      <c r="EZ24" s="618"/>
      <c r="FA24" s="618"/>
      <c r="FB24" s="618"/>
      <c r="FC24" s="604"/>
      <c r="FD24" s="604"/>
      <c r="FE24" s="604"/>
      <c r="FF24" s="604"/>
      <c r="FG24" s="604"/>
      <c r="FH24" s="604"/>
      <c r="FI24" s="604"/>
      <c r="FJ24" s="604"/>
      <c r="FK24" s="604"/>
      <c r="FL24" s="604"/>
      <c r="FM24" s="604"/>
      <c r="FN24" s="604"/>
      <c r="FO24" s="604"/>
      <c r="FP24" s="604"/>
      <c r="FQ24" s="604"/>
      <c r="FR24" s="604"/>
      <c r="FS24" s="604"/>
      <c r="FT24" s="604"/>
      <c r="FU24" s="604"/>
      <c r="FV24" s="604"/>
      <c r="FW24" s="382"/>
      <c r="FX24" s="618"/>
      <c r="FY24" s="618"/>
      <c r="FZ24" s="618"/>
      <c r="GA24" s="618"/>
      <c r="GB24" s="604"/>
      <c r="GC24" s="604"/>
      <c r="GD24" s="604"/>
      <c r="GE24" s="604"/>
      <c r="GF24" s="604"/>
      <c r="GG24" s="604"/>
      <c r="GH24" s="604"/>
      <c r="GI24" s="604"/>
      <c r="GJ24" s="604"/>
      <c r="GK24" s="604"/>
      <c r="GL24" s="604"/>
      <c r="GM24" s="604"/>
      <c r="GN24" s="604"/>
      <c r="GO24" s="604"/>
      <c r="GP24" s="604"/>
      <c r="GQ24" s="604"/>
      <c r="GR24" s="604"/>
      <c r="GS24" s="604"/>
      <c r="GT24" s="604"/>
      <c r="GU24" s="604"/>
      <c r="GV24" s="604"/>
      <c r="GW24" s="604"/>
    </row>
    <row r="25" spans="1:205" s="251" customFormat="1" ht="20.25" customHeight="1" x14ac:dyDescent="0.2">
      <c r="A25" s="382"/>
      <c r="B25" s="621"/>
      <c r="C25" s="1132"/>
      <c r="D25" s="1111" t="s">
        <v>743</v>
      </c>
      <c r="E25" s="1112"/>
      <c r="F25" s="616">
        <v>206608</v>
      </c>
      <c r="G25" s="616">
        <v>17903</v>
      </c>
      <c r="H25" s="616">
        <v>18412</v>
      </c>
      <c r="I25" s="616">
        <v>20612</v>
      </c>
      <c r="J25" s="616">
        <v>14458</v>
      </c>
      <c r="K25" s="616">
        <v>10397</v>
      </c>
      <c r="L25" s="616">
        <v>13903</v>
      </c>
      <c r="M25" s="616">
        <v>17196</v>
      </c>
      <c r="N25" s="617">
        <v>14460</v>
      </c>
      <c r="O25" s="616">
        <v>19982</v>
      </c>
      <c r="P25" s="616">
        <v>20538</v>
      </c>
      <c r="Q25" s="616">
        <v>19987</v>
      </c>
      <c r="R25" s="616">
        <v>18760</v>
      </c>
      <c r="S25" s="616">
        <v>17685</v>
      </c>
      <c r="T25" s="616">
        <v>18636</v>
      </c>
      <c r="U25" s="615">
        <v>22304</v>
      </c>
      <c r="V25" s="618" t="s">
        <v>744</v>
      </c>
      <c r="W25" s="618"/>
      <c r="X25" s="613"/>
      <c r="Y25" s="619"/>
      <c r="Z25" s="901"/>
      <c r="AA25" s="618"/>
      <c r="AB25" s="630"/>
      <c r="EX25" s="382"/>
      <c r="EY25" s="618"/>
      <c r="EZ25" s="618"/>
      <c r="FA25" s="618"/>
      <c r="FB25" s="618"/>
      <c r="FC25" s="604"/>
      <c r="FD25" s="604"/>
      <c r="FE25" s="604"/>
      <c r="FF25" s="604"/>
      <c r="FG25" s="604"/>
      <c r="FH25" s="604"/>
      <c r="FI25" s="604"/>
      <c r="FJ25" s="604"/>
      <c r="FK25" s="604"/>
      <c r="FL25" s="604"/>
      <c r="FM25" s="604"/>
      <c r="FN25" s="604"/>
      <c r="FO25" s="604"/>
      <c r="FP25" s="604"/>
      <c r="FQ25" s="604"/>
      <c r="FR25" s="604"/>
      <c r="FS25" s="604"/>
      <c r="FT25" s="604"/>
      <c r="FU25" s="604"/>
      <c r="FV25" s="604"/>
      <c r="FW25" s="382"/>
      <c r="FX25" s="618"/>
      <c r="FY25" s="618"/>
      <c r="FZ25" s="618"/>
      <c r="GA25" s="618"/>
      <c r="GB25" s="604"/>
      <c r="GC25" s="604"/>
      <c r="GD25" s="604"/>
      <c r="GE25" s="604"/>
      <c r="GF25" s="604"/>
      <c r="GG25" s="604"/>
      <c r="GH25" s="604"/>
      <c r="GI25" s="604"/>
      <c r="GJ25" s="604"/>
      <c r="GK25" s="604"/>
      <c r="GL25" s="604"/>
      <c r="GM25" s="604"/>
      <c r="GN25" s="604"/>
      <c r="GO25" s="604"/>
      <c r="GP25" s="604"/>
      <c r="GQ25" s="604"/>
      <c r="GR25" s="604"/>
      <c r="GS25" s="604"/>
      <c r="GT25" s="604"/>
      <c r="GU25" s="604"/>
      <c r="GV25" s="604"/>
      <c r="GW25" s="604"/>
    </row>
    <row r="26" spans="1:205" s="251" customFormat="1" ht="20.25" customHeight="1" x14ac:dyDescent="0.2">
      <c r="A26" s="382"/>
      <c r="B26" s="621"/>
      <c r="C26" s="1132"/>
      <c r="D26" s="1111" t="s">
        <v>745</v>
      </c>
      <c r="E26" s="1112"/>
      <c r="F26" s="616">
        <v>128605</v>
      </c>
      <c r="G26" s="616">
        <v>11460</v>
      </c>
      <c r="H26" s="616">
        <v>11227</v>
      </c>
      <c r="I26" s="616">
        <v>12538</v>
      </c>
      <c r="J26" s="616">
        <v>12492</v>
      </c>
      <c r="K26" s="616">
        <v>10164</v>
      </c>
      <c r="L26" s="616">
        <v>11116</v>
      </c>
      <c r="M26" s="616">
        <v>10335</v>
      </c>
      <c r="N26" s="617">
        <v>9338</v>
      </c>
      <c r="O26" s="616">
        <v>9427</v>
      </c>
      <c r="P26" s="616">
        <v>10535</v>
      </c>
      <c r="Q26" s="616">
        <v>9848</v>
      </c>
      <c r="R26" s="616">
        <v>10125</v>
      </c>
      <c r="S26" s="616">
        <v>9390</v>
      </c>
      <c r="T26" s="616">
        <v>9937</v>
      </c>
      <c r="U26" s="615">
        <v>11880</v>
      </c>
      <c r="V26" s="618" t="s">
        <v>746</v>
      </c>
      <c r="W26" s="618"/>
      <c r="X26" s="613"/>
      <c r="Y26" s="619"/>
      <c r="Z26" s="901"/>
      <c r="AA26" s="618"/>
      <c r="AB26" s="630"/>
      <c r="EX26" s="382"/>
      <c r="EY26" s="618"/>
      <c r="EZ26" s="618"/>
      <c r="FA26" s="618"/>
      <c r="FB26" s="618"/>
      <c r="FC26" s="604"/>
      <c r="FD26" s="604"/>
      <c r="FE26" s="604"/>
      <c r="FF26" s="604"/>
      <c r="FG26" s="604"/>
      <c r="FH26" s="604"/>
      <c r="FI26" s="604"/>
      <c r="FJ26" s="604"/>
      <c r="FK26" s="604"/>
      <c r="FL26" s="604"/>
      <c r="FM26" s="604"/>
      <c r="FN26" s="604"/>
      <c r="FO26" s="604"/>
      <c r="FP26" s="604"/>
      <c r="FQ26" s="604"/>
      <c r="FR26" s="604"/>
      <c r="FS26" s="604"/>
      <c r="FT26" s="604"/>
      <c r="FU26" s="604"/>
      <c r="FV26" s="604"/>
      <c r="FW26" s="382"/>
      <c r="FX26" s="618"/>
      <c r="FY26" s="618"/>
      <c r="FZ26" s="618"/>
      <c r="GA26" s="618"/>
      <c r="GB26" s="604"/>
      <c r="GC26" s="604"/>
      <c r="GD26" s="604"/>
      <c r="GE26" s="604"/>
      <c r="GF26" s="604"/>
      <c r="GG26" s="604"/>
      <c r="GH26" s="604"/>
      <c r="GI26" s="604"/>
      <c r="GJ26" s="604"/>
      <c r="GK26" s="604"/>
      <c r="GL26" s="604"/>
      <c r="GM26" s="604"/>
      <c r="GN26" s="604"/>
      <c r="GO26" s="604"/>
      <c r="GP26" s="604"/>
      <c r="GQ26" s="604"/>
      <c r="GR26" s="604"/>
      <c r="GS26" s="604"/>
      <c r="GT26" s="604"/>
      <c r="GU26" s="604"/>
      <c r="GV26" s="604"/>
      <c r="GW26" s="604"/>
    </row>
    <row r="27" spans="1:205" s="251" customFormat="1" ht="20.25" customHeight="1" x14ac:dyDescent="0.2">
      <c r="A27" s="382"/>
      <c r="B27" s="621"/>
      <c r="C27" s="1132"/>
      <c r="D27" s="1111" t="s">
        <v>747</v>
      </c>
      <c r="E27" s="1112"/>
      <c r="F27" s="616">
        <v>279555</v>
      </c>
      <c r="G27" s="616">
        <v>23200</v>
      </c>
      <c r="H27" s="616">
        <v>22434</v>
      </c>
      <c r="I27" s="616">
        <v>26486</v>
      </c>
      <c r="J27" s="616">
        <v>23791</v>
      </c>
      <c r="K27" s="616">
        <v>19250</v>
      </c>
      <c r="L27" s="616">
        <v>26063</v>
      </c>
      <c r="M27" s="616">
        <v>21432</v>
      </c>
      <c r="N27" s="617">
        <v>18964</v>
      </c>
      <c r="O27" s="616">
        <v>22469</v>
      </c>
      <c r="P27" s="616">
        <v>25126</v>
      </c>
      <c r="Q27" s="616">
        <v>23083</v>
      </c>
      <c r="R27" s="616">
        <v>27257</v>
      </c>
      <c r="S27" s="616">
        <v>22979</v>
      </c>
      <c r="T27" s="616">
        <v>23230</v>
      </c>
      <c r="U27" s="615">
        <v>29260</v>
      </c>
      <c r="V27" s="618" t="s">
        <v>748</v>
      </c>
      <c r="W27" s="618"/>
      <c r="X27" s="620" t="s">
        <v>726</v>
      </c>
      <c r="Y27" s="619"/>
      <c r="Z27" s="901"/>
      <c r="AA27" s="618"/>
      <c r="AB27" s="630"/>
      <c r="EX27" s="382"/>
      <c r="EY27" s="618"/>
      <c r="EZ27" s="618"/>
      <c r="FA27" s="618"/>
      <c r="FB27" s="618"/>
      <c r="FC27" s="604"/>
      <c r="FD27" s="604"/>
      <c r="FE27" s="604"/>
      <c r="FF27" s="604"/>
      <c r="FG27" s="604"/>
      <c r="FH27" s="604"/>
      <c r="FI27" s="604"/>
      <c r="FJ27" s="604"/>
      <c r="FK27" s="604"/>
      <c r="FL27" s="604"/>
      <c r="FM27" s="604"/>
      <c r="FN27" s="604"/>
      <c r="FO27" s="604"/>
      <c r="FP27" s="604"/>
      <c r="FQ27" s="604"/>
      <c r="FR27" s="604"/>
      <c r="FS27" s="604"/>
      <c r="FT27" s="604"/>
      <c r="FU27" s="604"/>
      <c r="FV27" s="604"/>
      <c r="FW27" s="382"/>
      <c r="FX27" s="618"/>
      <c r="FY27" s="618"/>
      <c r="FZ27" s="618"/>
      <c r="GA27" s="618"/>
      <c r="GB27" s="604"/>
      <c r="GC27" s="604"/>
      <c r="GD27" s="604"/>
      <c r="GE27" s="604"/>
      <c r="GF27" s="604"/>
      <c r="GG27" s="604"/>
      <c r="GH27" s="604"/>
      <c r="GI27" s="604"/>
      <c r="GJ27" s="604"/>
      <c r="GK27" s="604"/>
      <c r="GL27" s="604"/>
      <c r="GM27" s="604"/>
      <c r="GN27" s="604"/>
      <c r="GO27" s="604"/>
      <c r="GP27" s="604"/>
      <c r="GQ27" s="604"/>
      <c r="GR27" s="604"/>
      <c r="GS27" s="604"/>
      <c r="GT27" s="604"/>
      <c r="GU27" s="604"/>
      <c r="GV27" s="604"/>
      <c r="GW27" s="604"/>
    </row>
    <row r="28" spans="1:205" s="251" customFormat="1" ht="20.25" customHeight="1" x14ac:dyDescent="0.2">
      <c r="A28" s="604"/>
      <c r="B28" s="883" t="s">
        <v>418</v>
      </c>
      <c r="C28" s="1132"/>
      <c r="D28" s="1126" t="s">
        <v>749</v>
      </c>
      <c r="E28" s="1127"/>
      <c r="F28" s="616">
        <v>129663</v>
      </c>
      <c r="G28" s="616">
        <v>11074</v>
      </c>
      <c r="H28" s="616">
        <v>12434</v>
      </c>
      <c r="I28" s="616">
        <v>12057</v>
      </c>
      <c r="J28" s="616">
        <v>11572</v>
      </c>
      <c r="K28" s="616">
        <v>7897</v>
      </c>
      <c r="L28" s="616">
        <v>9017</v>
      </c>
      <c r="M28" s="616">
        <v>9008</v>
      </c>
      <c r="N28" s="617">
        <v>8782</v>
      </c>
      <c r="O28" s="616">
        <v>10777</v>
      </c>
      <c r="P28" s="616">
        <v>12342</v>
      </c>
      <c r="Q28" s="616">
        <v>11687</v>
      </c>
      <c r="R28" s="616">
        <v>13016</v>
      </c>
      <c r="S28" s="616">
        <v>10934</v>
      </c>
      <c r="T28" s="616">
        <v>12092</v>
      </c>
      <c r="U28" s="615">
        <v>13576</v>
      </c>
      <c r="V28" s="604" t="s">
        <v>1346</v>
      </c>
      <c r="W28" s="604"/>
      <c r="X28" s="613"/>
      <c r="Y28" s="612"/>
      <c r="Z28" s="605"/>
      <c r="AA28" s="604"/>
      <c r="FP28" s="604"/>
      <c r="FQ28" s="604"/>
      <c r="FR28" s="604"/>
      <c r="FS28" s="604"/>
      <c r="FT28" s="604"/>
      <c r="FU28" s="604"/>
      <c r="FV28" s="604"/>
      <c r="FW28" s="382"/>
      <c r="FX28" s="618"/>
      <c r="FY28" s="618"/>
      <c r="FZ28" s="618"/>
      <c r="GA28" s="618"/>
      <c r="GB28" s="604"/>
      <c r="GC28" s="604"/>
      <c r="GD28" s="604"/>
      <c r="GE28" s="604"/>
      <c r="GF28" s="604"/>
      <c r="GG28" s="604"/>
      <c r="GH28" s="604"/>
      <c r="GI28" s="604"/>
      <c r="GJ28" s="604"/>
      <c r="GK28" s="604"/>
      <c r="GL28" s="604"/>
      <c r="GM28" s="604"/>
      <c r="GN28" s="604"/>
      <c r="GO28" s="604"/>
      <c r="GP28" s="604"/>
      <c r="GQ28" s="604"/>
      <c r="GR28" s="604"/>
      <c r="GS28" s="604"/>
      <c r="GT28" s="604"/>
      <c r="GU28" s="604"/>
      <c r="GV28" s="604"/>
      <c r="GW28" s="604"/>
    </row>
    <row r="29" spans="1:205" s="251" customFormat="1" ht="20.25" customHeight="1" x14ac:dyDescent="0.2">
      <c r="A29" s="604"/>
      <c r="B29" s="883"/>
      <c r="C29" s="1132"/>
      <c r="D29" s="1126" t="s">
        <v>1347</v>
      </c>
      <c r="E29" s="1127"/>
      <c r="F29" s="616">
        <v>53523</v>
      </c>
      <c r="G29" s="616">
        <v>3931</v>
      </c>
      <c r="H29" s="616">
        <v>3017</v>
      </c>
      <c r="I29" s="616">
        <v>4859</v>
      </c>
      <c r="J29" s="616">
        <v>4876</v>
      </c>
      <c r="K29" s="616">
        <v>4680</v>
      </c>
      <c r="L29" s="616">
        <v>5296</v>
      </c>
      <c r="M29" s="616">
        <v>4454</v>
      </c>
      <c r="N29" s="617">
        <v>3681</v>
      </c>
      <c r="O29" s="616">
        <v>4185</v>
      </c>
      <c r="P29" s="616">
        <v>5367</v>
      </c>
      <c r="Q29" s="616">
        <v>4665</v>
      </c>
      <c r="R29" s="616">
        <v>4512</v>
      </c>
      <c r="S29" s="616">
        <v>3680</v>
      </c>
      <c r="T29" s="616">
        <v>3843</v>
      </c>
      <c r="U29" s="615">
        <v>4921</v>
      </c>
      <c r="V29" s="604" t="s">
        <v>750</v>
      </c>
      <c r="W29" s="604"/>
      <c r="X29" s="613"/>
      <c r="Y29" s="612"/>
      <c r="Z29" s="605"/>
      <c r="AA29" s="604"/>
      <c r="FP29" s="604"/>
      <c r="FQ29" s="604"/>
      <c r="FR29" s="604"/>
      <c r="FS29" s="604"/>
      <c r="FT29" s="604"/>
      <c r="FU29" s="604"/>
      <c r="FV29" s="604"/>
      <c r="FW29" s="604"/>
      <c r="FX29" s="604"/>
      <c r="FY29" s="604"/>
      <c r="FZ29" s="604"/>
      <c r="GA29" s="604"/>
      <c r="GB29" s="604"/>
      <c r="GC29" s="604"/>
      <c r="GD29" s="604"/>
      <c r="GE29" s="604"/>
      <c r="GF29" s="604"/>
      <c r="GG29" s="604"/>
      <c r="GH29" s="604"/>
      <c r="GI29" s="604"/>
      <c r="GJ29" s="604"/>
      <c r="GK29" s="604"/>
      <c r="GL29" s="604"/>
      <c r="GM29" s="604"/>
      <c r="GN29" s="604"/>
      <c r="GO29" s="604"/>
      <c r="GP29" s="604"/>
      <c r="GQ29" s="604"/>
      <c r="GR29" s="604"/>
      <c r="GS29" s="604"/>
      <c r="GT29" s="604"/>
      <c r="GU29" s="604"/>
      <c r="GV29" s="604"/>
      <c r="GW29" s="604"/>
    </row>
    <row r="30" spans="1:205" s="251" customFormat="1" ht="20.25" customHeight="1" x14ac:dyDescent="0.2">
      <c r="A30" s="604"/>
      <c r="B30" s="883"/>
      <c r="C30" s="1132"/>
      <c r="D30" s="1126" t="s">
        <v>414</v>
      </c>
      <c r="E30" s="1127"/>
      <c r="F30" s="616">
        <v>478385</v>
      </c>
      <c r="G30" s="616">
        <v>40831</v>
      </c>
      <c r="H30" s="616">
        <v>42811</v>
      </c>
      <c r="I30" s="616">
        <v>44924</v>
      </c>
      <c r="J30" s="616">
        <v>41263</v>
      </c>
      <c r="K30" s="616">
        <v>28580</v>
      </c>
      <c r="L30" s="616">
        <v>30392</v>
      </c>
      <c r="M30" s="616">
        <v>36836</v>
      </c>
      <c r="N30" s="617">
        <v>32353</v>
      </c>
      <c r="O30" s="616">
        <v>38111</v>
      </c>
      <c r="P30" s="616">
        <v>50376</v>
      </c>
      <c r="Q30" s="616">
        <v>44695</v>
      </c>
      <c r="R30" s="616">
        <v>47213</v>
      </c>
      <c r="S30" s="616">
        <v>40679</v>
      </c>
      <c r="T30" s="616">
        <v>42915</v>
      </c>
      <c r="U30" s="615">
        <v>53139</v>
      </c>
      <c r="V30" s="604" t="s">
        <v>751</v>
      </c>
      <c r="W30" s="604"/>
      <c r="X30" s="613"/>
      <c r="Y30" s="612"/>
      <c r="Z30" s="605"/>
      <c r="AA30" s="604"/>
      <c r="FP30" s="604"/>
      <c r="FQ30" s="604"/>
      <c r="FR30" s="604"/>
      <c r="FS30" s="604"/>
      <c r="FT30" s="604"/>
      <c r="FU30" s="604"/>
      <c r="FV30" s="604"/>
      <c r="FW30" s="604"/>
      <c r="FX30" s="604"/>
      <c r="FY30" s="604"/>
      <c r="FZ30" s="604"/>
      <c r="GA30" s="604"/>
      <c r="GB30" s="604"/>
      <c r="GC30" s="604"/>
      <c r="GD30" s="604"/>
      <c r="GE30" s="604"/>
      <c r="GF30" s="604"/>
      <c r="GG30" s="604"/>
      <c r="GH30" s="604"/>
      <c r="GI30" s="604"/>
      <c r="GJ30" s="604"/>
      <c r="GK30" s="604"/>
      <c r="GL30" s="604"/>
      <c r="GM30" s="604"/>
      <c r="GN30" s="604"/>
      <c r="GO30" s="604"/>
      <c r="GP30" s="604"/>
      <c r="GQ30" s="604"/>
      <c r="GR30" s="604"/>
      <c r="GS30" s="604"/>
      <c r="GT30" s="604"/>
      <c r="GU30" s="604"/>
      <c r="GV30" s="604"/>
      <c r="GW30" s="604"/>
    </row>
    <row r="31" spans="1:205" s="251" customFormat="1" ht="20.25" customHeight="1" x14ac:dyDescent="0.2">
      <c r="A31" s="604"/>
      <c r="B31" s="1128" t="s">
        <v>417</v>
      </c>
      <c r="C31" s="1132"/>
      <c r="D31" s="1126" t="s">
        <v>1348</v>
      </c>
      <c r="E31" s="1127"/>
      <c r="F31" s="616">
        <v>234678</v>
      </c>
      <c r="G31" s="616">
        <v>22643</v>
      </c>
      <c r="H31" s="616">
        <v>20625</v>
      </c>
      <c r="I31" s="616">
        <v>20207</v>
      </c>
      <c r="J31" s="616">
        <v>20832</v>
      </c>
      <c r="K31" s="616">
        <v>13649</v>
      </c>
      <c r="L31" s="616">
        <v>17898</v>
      </c>
      <c r="M31" s="616">
        <v>19141</v>
      </c>
      <c r="N31" s="617">
        <v>15881</v>
      </c>
      <c r="O31" s="616">
        <v>19326</v>
      </c>
      <c r="P31" s="616">
        <v>19800</v>
      </c>
      <c r="Q31" s="616">
        <v>21477</v>
      </c>
      <c r="R31" s="616">
        <v>23199</v>
      </c>
      <c r="S31" s="616">
        <v>21269</v>
      </c>
      <c r="T31" s="616">
        <v>23546</v>
      </c>
      <c r="U31" s="615">
        <v>23780</v>
      </c>
      <c r="V31" s="604" t="s">
        <v>1349</v>
      </c>
      <c r="W31" s="604"/>
      <c r="X31" s="613"/>
      <c r="Y31" s="612"/>
      <c r="Z31" s="605"/>
      <c r="AA31" s="604"/>
      <c r="FP31" s="604"/>
      <c r="FQ31" s="604"/>
      <c r="FR31" s="604"/>
      <c r="FS31" s="604"/>
      <c r="FT31" s="604"/>
      <c r="FU31" s="604"/>
      <c r="FV31" s="604"/>
      <c r="FW31" s="604"/>
      <c r="FX31" s="604"/>
      <c r="FY31" s="604"/>
      <c r="FZ31" s="604"/>
      <c r="GA31" s="604"/>
      <c r="GB31" s="604"/>
      <c r="GC31" s="604"/>
      <c r="GD31" s="604"/>
      <c r="GE31" s="604"/>
      <c r="GF31" s="604"/>
      <c r="GG31" s="604"/>
      <c r="GH31" s="604"/>
      <c r="GI31" s="604"/>
      <c r="GJ31" s="604"/>
      <c r="GK31" s="604"/>
      <c r="GL31" s="604"/>
      <c r="GM31" s="604"/>
      <c r="GN31" s="604"/>
      <c r="GO31" s="604"/>
      <c r="GP31" s="604"/>
      <c r="GQ31" s="604"/>
      <c r="GR31" s="604"/>
      <c r="GS31" s="604"/>
      <c r="GT31" s="604"/>
      <c r="GU31" s="604"/>
      <c r="GV31" s="604"/>
      <c r="GW31" s="604"/>
    </row>
    <row r="32" spans="1:205" s="251" customFormat="1" ht="12.75" customHeight="1" x14ac:dyDescent="0.2">
      <c r="A32" s="604"/>
      <c r="B32" s="1129"/>
      <c r="C32" s="1133"/>
      <c r="D32" s="629" t="s">
        <v>267</v>
      </c>
      <c r="E32" s="607"/>
      <c r="F32" s="616"/>
      <c r="G32" s="616"/>
      <c r="H32" s="616"/>
      <c r="I32" s="616"/>
      <c r="J32" s="616"/>
      <c r="K32" s="616"/>
      <c r="L32" s="616"/>
      <c r="M32" s="616"/>
      <c r="N32" s="617"/>
      <c r="O32" s="616"/>
      <c r="P32" s="616"/>
      <c r="Q32" s="616"/>
      <c r="R32" s="616"/>
      <c r="S32" s="616"/>
      <c r="T32" s="616"/>
      <c r="U32" s="615"/>
      <c r="V32" s="628"/>
      <c r="W32" s="628"/>
      <c r="X32" s="606"/>
      <c r="Y32" s="1034" t="s">
        <v>1350</v>
      </c>
      <c r="Z32" s="605"/>
      <c r="AA32" s="604"/>
      <c r="FP32" s="604"/>
      <c r="FQ32" s="604"/>
      <c r="FR32" s="604"/>
      <c r="FS32" s="604"/>
      <c r="FT32" s="604"/>
      <c r="FU32" s="604"/>
      <c r="FV32" s="604"/>
      <c r="FW32" s="604"/>
      <c r="FX32" s="604"/>
      <c r="FY32" s="604"/>
      <c r="FZ32" s="604"/>
      <c r="GA32" s="604"/>
      <c r="GB32" s="604"/>
      <c r="GC32" s="604"/>
      <c r="GD32" s="604"/>
      <c r="GE32" s="604"/>
      <c r="GF32" s="604"/>
      <c r="GG32" s="604"/>
      <c r="GH32" s="604"/>
      <c r="GI32" s="604"/>
      <c r="GJ32" s="604"/>
      <c r="GK32" s="604"/>
      <c r="GL32" s="604"/>
      <c r="GM32" s="604"/>
      <c r="GN32" s="604"/>
      <c r="GO32" s="604"/>
      <c r="GP32" s="604"/>
      <c r="GQ32" s="604"/>
      <c r="GR32" s="604"/>
      <c r="GS32" s="604"/>
      <c r="GT32" s="604"/>
      <c r="GU32" s="604"/>
      <c r="GV32" s="604"/>
      <c r="GW32" s="604"/>
    </row>
    <row r="33" spans="1:205" s="251" customFormat="1" ht="20.25" customHeight="1" x14ac:dyDescent="0.2">
      <c r="A33" s="604"/>
      <c r="B33" s="1129"/>
      <c r="C33" s="618"/>
      <c r="D33" s="1130" t="s">
        <v>721</v>
      </c>
      <c r="E33" s="1131"/>
      <c r="F33" s="626">
        <v>285298</v>
      </c>
      <c r="G33" s="626">
        <v>292334</v>
      </c>
      <c r="H33" s="626">
        <v>289045</v>
      </c>
      <c r="I33" s="626">
        <v>299965</v>
      </c>
      <c r="J33" s="626">
        <v>306883</v>
      </c>
      <c r="K33" s="626">
        <v>317463</v>
      </c>
      <c r="L33" s="626">
        <v>304939</v>
      </c>
      <c r="M33" s="626">
        <v>305118</v>
      </c>
      <c r="N33" s="627">
        <v>311693</v>
      </c>
      <c r="O33" s="626">
        <v>299061</v>
      </c>
      <c r="P33" s="626">
        <v>286316</v>
      </c>
      <c r="Q33" s="626">
        <v>288592</v>
      </c>
      <c r="R33" s="626">
        <v>285298</v>
      </c>
      <c r="S33" s="626">
        <v>290483</v>
      </c>
      <c r="T33" s="626">
        <v>284314</v>
      </c>
      <c r="U33" s="625">
        <v>273431</v>
      </c>
      <c r="V33" s="624" t="s">
        <v>1351</v>
      </c>
      <c r="W33" s="623"/>
      <c r="X33" s="622"/>
      <c r="Y33" s="1035" t="s">
        <v>1352</v>
      </c>
      <c r="Z33" s="605"/>
      <c r="AA33" s="604"/>
      <c r="FP33" s="604"/>
      <c r="FQ33" s="604"/>
      <c r="FR33" s="604"/>
      <c r="FS33" s="604"/>
      <c r="FT33" s="604"/>
      <c r="FU33" s="604"/>
      <c r="FV33" s="604"/>
      <c r="FW33" s="604"/>
      <c r="FX33" s="604"/>
      <c r="FY33" s="604"/>
      <c r="FZ33" s="604"/>
      <c r="GA33" s="604"/>
      <c r="GB33" s="604"/>
      <c r="GC33" s="604"/>
      <c r="GD33" s="604"/>
      <c r="GE33" s="604"/>
      <c r="GF33" s="604"/>
      <c r="GG33" s="604"/>
      <c r="GH33" s="604"/>
      <c r="GI33" s="604"/>
      <c r="GJ33" s="604"/>
      <c r="GK33" s="604"/>
      <c r="GL33" s="604"/>
      <c r="GM33" s="604"/>
      <c r="GN33" s="604"/>
      <c r="GO33" s="604"/>
      <c r="GP33" s="604"/>
      <c r="GQ33" s="604"/>
      <c r="GR33" s="604"/>
      <c r="GS33" s="604"/>
      <c r="GT33" s="604"/>
      <c r="GU33" s="604"/>
      <c r="GV33" s="604"/>
      <c r="GW33" s="604"/>
    </row>
    <row r="34" spans="1:205" s="251" customFormat="1" ht="20.25" customHeight="1" x14ac:dyDescent="0.2">
      <c r="A34" s="604"/>
      <c r="B34" s="883"/>
      <c r="C34" s="618"/>
      <c r="D34" s="1111" t="s">
        <v>740</v>
      </c>
      <c r="E34" s="1112"/>
      <c r="F34" s="616">
        <v>21196</v>
      </c>
      <c r="G34" s="616">
        <v>21545</v>
      </c>
      <c r="H34" s="616">
        <v>22076</v>
      </c>
      <c r="I34" s="616">
        <v>21685</v>
      </c>
      <c r="J34" s="616">
        <v>23838</v>
      </c>
      <c r="K34" s="616">
        <v>22743</v>
      </c>
      <c r="L34" s="616">
        <v>23351</v>
      </c>
      <c r="M34" s="616">
        <v>23199</v>
      </c>
      <c r="N34" s="617">
        <v>23183</v>
      </c>
      <c r="O34" s="616">
        <v>22113</v>
      </c>
      <c r="P34" s="616">
        <v>21506</v>
      </c>
      <c r="Q34" s="616">
        <v>21834</v>
      </c>
      <c r="R34" s="616">
        <v>21196</v>
      </c>
      <c r="S34" s="616">
        <v>22505</v>
      </c>
      <c r="T34" s="616">
        <v>22240</v>
      </c>
      <c r="U34" s="615">
        <v>20261</v>
      </c>
      <c r="V34" s="618" t="s">
        <v>741</v>
      </c>
      <c r="W34" s="621"/>
      <c r="X34" s="613"/>
      <c r="Y34" s="619"/>
      <c r="Z34" s="605"/>
      <c r="AA34" s="604"/>
      <c r="FP34" s="604"/>
      <c r="FQ34" s="604"/>
      <c r="FR34" s="604"/>
      <c r="FS34" s="604"/>
      <c r="FT34" s="604"/>
      <c r="FU34" s="604"/>
      <c r="FV34" s="604"/>
      <c r="FW34" s="604"/>
      <c r="FX34" s="604"/>
      <c r="FY34" s="604"/>
      <c r="FZ34" s="604"/>
      <c r="GA34" s="604"/>
      <c r="GB34" s="604"/>
      <c r="GC34" s="604"/>
      <c r="GD34" s="604"/>
      <c r="GE34" s="604"/>
      <c r="GF34" s="604"/>
      <c r="GG34" s="604"/>
      <c r="GH34" s="604"/>
      <c r="GI34" s="604"/>
      <c r="GJ34" s="604"/>
      <c r="GK34" s="604"/>
      <c r="GL34" s="604"/>
      <c r="GM34" s="604"/>
      <c r="GN34" s="604"/>
      <c r="GO34" s="604"/>
      <c r="GP34" s="604"/>
      <c r="GQ34" s="604"/>
      <c r="GR34" s="604"/>
      <c r="GS34" s="604"/>
      <c r="GT34" s="604"/>
      <c r="GU34" s="604"/>
      <c r="GV34" s="604"/>
      <c r="GW34" s="604"/>
    </row>
    <row r="35" spans="1:205" s="251" customFormat="1" ht="20.25" customHeight="1" x14ac:dyDescent="0.2">
      <c r="A35" s="604"/>
      <c r="B35" s="621"/>
      <c r="C35" s="618"/>
      <c r="D35" s="1126" t="s">
        <v>416</v>
      </c>
      <c r="E35" s="1127"/>
      <c r="F35" s="616">
        <v>10230</v>
      </c>
      <c r="G35" s="616">
        <v>10460</v>
      </c>
      <c r="H35" s="616">
        <v>10787</v>
      </c>
      <c r="I35" s="616">
        <v>10099</v>
      </c>
      <c r="J35" s="616">
        <v>10568</v>
      </c>
      <c r="K35" s="616">
        <v>10124</v>
      </c>
      <c r="L35" s="616">
        <v>9496</v>
      </c>
      <c r="M35" s="616">
        <v>10441</v>
      </c>
      <c r="N35" s="617">
        <v>10020</v>
      </c>
      <c r="O35" s="616">
        <v>9849</v>
      </c>
      <c r="P35" s="616">
        <v>10193</v>
      </c>
      <c r="Q35" s="616">
        <v>10200</v>
      </c>
      <c r="R35" s="616">
        <v>10230</v>
      </c>
      <c r="S35" s="616">
        <v>10734</v>
      </c>
      <c r="T35" s="616">
        <v>10416</v>
      </c>
      <c r="U35" s="615">
        <v>9446</v>
      </c>
      <c r="V35" s="618" t="s">
        <v>1353</v>
      </c>
      <c r="W35" s="621"/>
      <c r="X35" s="613"/>
      <c r="Y35" s="619"/>
      <c r="Z35" s="605"/>
      <c r="AA35" s="604"/>
      <c r="FP35" s="604"/>
      <c r="FQ35" s="604"/>
      <c r="FR35" s="604"/>
      <c r="FS35" s="604"/>
      <c r="FT35" s="604"/>
      <c r="FU35" s="604"/>
      <c r="FV35" s="604"/>
      <c r="FW35" s="604"/>
      <c r="FX35" s="604"/>
      <c r="FY35" s="604"/>
      <c r="FZ35" s="604"/>
      <c r="GA35" s="604"/>
      <c r="GB35" s="604"/>
      <c r="GC35" s="604"/>
      <c r="GD35" s="604"/>
      <c r="GE35" s="604"/>
      <c r="GF35" s="604"/>
      <c r="GG35" s="604"/>
      <c r="GH35" s="604"/>
      <c r="GI35" s="604"/>
      <c r="GJ35" s="604"/>
      <c r="GK35" s="604"/>
      <c r="GL35" s="604"/>
      <c r="GM35" s="604"/>
      <c r="GN35" s="604"/>
      <c r="GO35" s="604"/>
      <c r="GP35" s="604"/>
      <c r="GQ35" s="604"/>
      <c r="GR35" s="604"/>
      <c r="GS35" s="604"/>
      <c r="GT35" s="604"/>
      <c r="GU35" s="604"/>
      <c r="GV35" s="604"/>
      <c r="GW35" s="604"/>
    </row>
    <row r="36" spans="1:205" s="251" customFormat="1" ht="20.25" customHeight="1" x14ac:dyDescent="0.2">
      <c r="A36" s="604"/>
      <c r="B36" s="884" t="s">
        <v>415</v>
      </c>
      <c r="C36" s="618"/>
      <c r="D36" s="1111" t="s">
        <v>1354</v>
      </c>
      <c r="E36" s="1112"/>
      <c r="F36" s="616">
        <v>17388</v>
      </c>
      <c r="G36" s="616">
        <v>18926</v>
      </c>
      <c r="H36" s="616">
        <v>18642</v>
      </c>
      <c r="I36" s="616">
        <v>18973</v>
      </c>
      <c r="J36" s="616">
        <v>21199</v>
      </c>
      <c r="K36" s="616">
        <v>20497</v>
      </c>
      <c r="L36" s="616">
        <v>19567</v>
      </c>
      <c r="M36" s="616">
        <v>18328</v>
      </c>
      <c r="N36" s="617">
        <v>17508</v>
      </c>
      <c r="O36" s="616">
        <v>17121</v>
      </c>
      <c r="P36" s="616">
        <v>17667</v>
      </c>
      <c r="Q36" s="616">
        <v>16986</v>
      </c>
      <c r="R36" s="616">
        <v>17388</v>
      </c>
      <c r="S36" s="616">
        <v>18337</v>
      </c>
      <c r="T36" s="616">
        <v>18311</v>
      </c>
      <c r="U36" s="615">
        <v>17320</v>
      </c>
      <c r="V36" s="618" t="s">
        <v>1355</v>
      </c>
      <c r="W36" s="621"/>
      <c r="X36" s="613"/>
      <c r="Y36" s="619"/>
      <c r="Z36" s="605"/>
      <c r="AA36" s="604"/>
      <c r="FP36" s="604"/>
      <c r="FQ36" s="604"/>
      <c r="FR36" s="604"/>
      <c r="FS36" s="604"/>
      <c r="FT36" s="604"/>
      <c r="FU36" s="604"/>
      <c r="FV36" s="604"/>
      <c r="FW36" s="604"/>
      <c r="FX36" s="604"/>
      <c r="FY36" s="604"/>
      <c r="FZ36" s="604"/>
      <c r="GA36" s="604"/>
      <c r="GB36" s="604"/>
      <c r="GC36" s="604"/>
      <c r="GD36" s="604"/>
      <c r="GE36" s="604"/>
      <c r="GF36" s="604"/>
      <c r="GG36" s="604"/>
      <c r="GH36" s="604"/>
      <c r="GI36" s="604"/>
      <c r="GJ36" s="604"/>
      <c r="GK36" s="604"/>
      <c r="GL36" s="604"/>
      <c r="GM36" s="604"/>
      <c r="GN36" s="604"/>
      <c r="GO36" s="604"/>
      <c r="GP36" s="604"/>
      <c r="GQ36" s="604"/>
      <c r="GR36" s="604"/>
      <c r="GS36" s="604"/>
      <c r="GT36" s="604"/>
      <c r="GU36" s="604"/>
      <c r="GV36" s="604"/>
      <c r="GW36" s="604"/>
    </row>
    <row r="37" spans="1:205" s="251" customFormat="1" ht="20.25" customHeight="1" x14ac:dyDescent="0.2">
      <c r="A37" s="604"/>
      <c r="B37" s="614"/>
      <c r="C37" s="1116" t="s">
        <v>1356</v>
      </c>
      <c r="D37" s="1111" t="s">
        <v>745</v>
      </c>
      <c r="E37" s="1112"/>
      <c r="F37" s="616">
        <v>10780</v>
      </c>
      <c r="G37" s="616">
        <v>10041</v>
      </c>
      <c r="H37" s="616">
        <v>10369</v>
      </c>
      <c r="I37" s="616">
        <v>10305</v>
      </c>
      <c r="J37" s="616">
        <v>10721</v>
      </c>
      <c r="K37" s="616">
        <v>10968</v>
      </c>
      <c r="L37" s="616">
        <v>11154</v>
      </c>
      <c r="M37" s="616">
        <v>10875</v>
      </c>
      <c r="N37" s="617">
        <v>10241</v>
      </c>
      <c r="O37" s="616">
        <v>10338</v>
      </c>
      <c r="P37" s="616">
        <v>11152</v>
      </c>
      <c r="Q37" s="616">
        <v>10463</v>
      </c>
      <c r="R37" s="616">
        <v>10780</v>
      </c>
      <c r="S37" s="616">
        <v>11483</v>
      </c>
      <c r="T37" s="616">
        <v>10710</v>
      </c>
      <c r="U37" s="615">
        <v>10481</v>
      </c>
      <c r="V37" s="618" t="s">
        <v>746</v>
      </c>
      <c r="W37" s="621"/>
      <c r="X37" s="613"/>
      <c r="Y37" s="619"/>
      <c r="Z37" s="605"/>
      <c r="AA37" s="604"/>
      <c r="FP37" s="604"/>
      <c r="FQ37" s="604"/>
      <c r="FR37" s="604"/>
      <c r="FS37" s="604"/>
      <c r="FT37" s="604"/>
      <c r="FU37" s="604"/>
      <c r="FV37" s="604"/>
      <c r="FW37" s="604"/>
      <c r="FX37" s="604"/>
      <c r="FY37" s="604"/>
      <c r="FZ37" s="604"/>
      <c r="GA37" s="604"/>
      <c r="GB37" s="604"/>
      <c r="GC37" s="604"/>
      <c r="GD37" s="604"/>
      <c r="GE37" s="604"/>
      <c r="GF37" s="604"/>
      <c r="GG37" s="604"/>
      <c r="GH37" s="604"/>
      <c r="GI37" s="604"/>
      <c r="GJ37" s="604"/>
      <c r="GK37" s="604"/>
      <c r="GL37" s="604"/>
      <c r="GM37" s="604"/>
      <c r="GN37" s="604"/>
      <c r="GO37" s="604"/>
      <c r="GP37" s="604"/>
      <c r="GQ37" s="604"/>
      <c r="GR37" s="604"/>
      <c r="GS37" s="604"/>
      <c r="GT37" s="604"/>
      <c r="GU37" s="604"/>
      <c r="GV37" s="604"/>
      <c r="GW37" s="604"/>
    </row>
    <row r="38" spans="1:205" s="251" customFormat="1" ht="20.25" customHeight="1" x14ac:dyDescent="0.2">
      <c r="A38" s="604"/>
      <c r="B38" s="614"/>
      <c r="C38" s="1117"/>
      <c r="D38" s="1111" t="s">
        <v>747</v>
      </c>
      <c r="E38" s="1112"/>
      <c r="F38" s="616">
        <v>18316</v>
      </c>
      <c r="G38" s="616">
        <v>18078</v>
      </c>
      <c r="H38" s="616">
        <v>17816</v>
      </c>
      <c r="I38" s="616">
        <v>16974</v>
      </c>
      <c r="J38" s="616">
        <v>18468</v>
      </c>
      <c r="K38" s="616">
        <v>17751</v>
      </c>
      <c r="L38" s="616">
        <v>17711</v>
      </c>
      <c r="M38" s="616">
        <v>17983</v>
      </c>
      <c r="N38" s="617">
        <v>17007</v>
      </c>
      <c r="O38" s="616">
        <v>16729</v>
      </c>
      <c r="P38" s="616">
        <v>17160</v>
      </c>
      <c r="Q38" s="616">
        <v>17170</v>
      </c>
      <c r="R38" s="616">
        <v>18316</v>
      </c>
      <c r="S38" s="616">
        <v>18924</v>
      </c>
      <c r="T38" s="616">
        <v>17768</v>
      </c>
      <c r="U38" s="615">
        <v>17601</v>
      </c>
      <c r="V38" s="618" t="s">
        <v>1357</v>
      </c>
      <c r="W38" s="621"/>
      <c r="X38" s="620" t="s">
        <v>1358</v>
      </c>
      <c r="Y38" s="619"/>
      <c r="Z38" s="605"/>
      <c r="AA38" s="604"/>
      <c r="FP38" s="604"/>
      <c r="FQ38" s="604"/>
      <c r="FR38" s="604"/>
      <c r="FS38" s="604"/>
      <c r="FT38" s="604"/>
      <c r="FU38" s="604"/>
      <c r="FV38" s="604"/>
      <c r="FW38" s="604"/>
      <c r="FX38" s="604"/>
      <c r="FY38" s="604"/>
      <c r="FZ38" s="604"/>
      <c r="GA38" s="604"/>
      <c r="GB38" s="604"/>
      <c r="GC38" s="604"/>
      <c r="GD38" s="604"/>
      <c r="GE38" s="604"/>
      <c r="GF38" s="604"/>
      <c r="GG38" s="604"/>
      <c r="GH38" s="604"/>
      <c r="GI38" s="604"/>
      <c r="GJ38" s="604"/>
      <c r="GK38" s="604"/>
      <c r="GL38" s="604"/>
      <c r="GM38" s="604"/>
      <c r="GN38" s="604"/>
      <c r="GO38" s="604"/>
      <c r="GP38" s="604"/>
      <c r="GQ38" s="604"/>
      <c r="GR38" s="604"/>
      <c r="GS38" s="604"/>
      <c r="GT38" s="604"/>
      <c r="GU38" s="604"/>
      <c r="GV38" s="604"/>
      <c r="GW38" s="604"/>
    </row>
    <row r="39" spans="1:205" s="251" customFormat="1" ht="20.25" customHeight="1" x14ac:dyDescent="0.2">
      <c r="A39" s="604"/>
      <c r="B39" s="614"/>
      <c r="C39" s="618"/>
      <c r="D39" s="1126" t="s">
        <v>1359</v>
      </c>
      <c r="E39" s="1127"/>
      <c r="F39" s="616">
        <v>12532</v>
      </c>
      <c r="G39" s="616">
        <v>13857</v>
      </c>
      <c r="H39" s="616">
        <v>14014</v>
      </c>
      <c r="I39" s="616">
        <v>13300</v>
      </c>
      <c r="J39" s="616">
        <v>13661</v>
      </c>
      <c r="K39" s="616">
        <v>13793</v>
      </c>
      <c r="L39" s="616">
        <v>13086</v>
      </c>
      <c r="M39" s="616">
        <v>12969</v>
      </c>
      <c r="N39" s="617">
        <v>12685</v>
      </c>
      <c r="O39" s="616">
        <v>12642</v>
      </c>
      <c r="P39" s="616">
        <v>12975</v>
      </c>
      <c r="Q39" s="616">
        <v>12682</v>
      </c>
      <c r="R39" s="616">
        <v>12532</v>
      </c>
      <c r="S39" s="616">
        <v>12905</v>
      </c>
      <c r="T39" s="616">
        <v>12692</v>
      </c>
      <c r="U39" s="615">
        <v>12874</v>
      </c>
      <c r="V39" s="604" t="s">
        <v>1360</v>
      </c>
      <c r="W39" s="614"/>
      <c r="X39" s="613"/>
      <c r="Y39" s="612"/>
      <c r="Z39" s="605"/>
      <c r="AA39" s="604"/>
      <c r="FP39" s="604"/>
      <c r="FQ39" s="604"/>
      <c r="FR39" s="604"/>
      <c r="FS39" s="604"/>
      <c r="FT39" s="604"/>
      <c r="FU39" s="604"/>
      <c r="FV39" s="604"/>
      <c r="FW39" s="604"/>
      <c r="FX39" s="604"/>
      <c r="FY39" s="604"/>
      <c r="FZ39" s="604"/>
      <c r="GA39" s="604"/>
      <c r="GB39" s="604"/>
      <c r="GC39" s="604"/>
      <c r="GD39" s="604"/>
      <c r="GE39" s="604"/>
      <c r="GF39" s="604"/>
      <c r="GG39" s="604"/>
      <c r="GH39" s="604"/>
      <c r="GI39" s="604"/>
      <c r="GJ39" s="604"/>
      <c r="GK39" s="604"/>
      <c r="GL39" s="604"/>
      <c r="GM39" s="604"/>
      <c r="GN39" s="604"/>
      <c r="GO39" s="604"/>
      <c r="GP39" s="604"/>
      <c r="GQ39" s="604"/>
      <c r="GR39" s="604"/>
      <c r="GS39" s="604"/>
      <c r="GT39" s="604"/>
      <c r="GU39" s="604"/>
      <c r="GV39" s="604"/>
      <c r="GW39" s="604"/>
    </row>
    <row r="40" spans="1:205" s="251" customFormat="1" ht="20.25" customHeight="1" x14ac:dyDescent="0.2">
      <c r="A40" s="604"/>
      <c r="B40" s="614"/>
      <c r="C40" s="618"/>
      <c r="D40" s="1126" t="s">
        <v>1361</v>
      </c>
      <c r="E40" s="1127"/>
      <c r="F40" s="616">
        <v>6060</v>
      </c>
      <c r="G40" s="616">
        <v>4590</v>
      </c>
      <c r="H40" s="616">
        <v>3840</v>
      </c>
      <c r="I40" s="616">
        <v>3718</v>
      </c>
      <c r="J40" s="616">
        <v>3755</v>
      </c>
      <c r="K40" s="616">
        <v>4330</v>
      </c>
      <c r="L40" s="616">
        <v>4413</v>
      </c>
      <c r="M40" s="616">
        <v>4025</v>
      </c>
      <c r="N40" s="617">
        <v>4807</v>
      </c>
      <c r="O40" s="616">
        <v>5010</v>
      </c>
      <c r="P40" s="616">
        <v>5198</v>
      </c>
      <c r="Q40" s="616">
        <v>5316</v>
      </c>
      <c r="R40" s="616">
        <v>6060</v>
      </c>
      <c r="S40" s="616">
        <v>7503</v>
      </c>
      <c r="T40" s="616">
        <v>6539</v>
      </c>
      <c r="U40" s="615">
        <v>5801</v>
      </c>
      <c r="V40" s="604" t="s">
        <v>750</v>
      </c>
      <c r="W40" s="614"/>
      <c r="X40" s="613"/>
      <c r="Y40" s="612"/>
      <c r="Z40" s="605"/>
      <c r="AA40" s="604"/>
      <c r="FP40" s="604"/>
      <c r="FQ40" s="604"/>
      <c r="FR40" s="604"/>
      <c r="FS40" s="604"/>
      <c r="FT40" s="604"/>
      <c r="FU40" s="604"/>
      <c r="FV40" s="604"/>
      <c r="FW40" s="604"/>
      <c r="FX40" s="604"/>
      <c r="FY40" s="604"/>
      <c r="FZ40" s="604"/>
      <c r="GA40" s="604"/>
      <c r="GB40" s="604"/>
      <c r="GC40" s="604"/>
      <c r="GD40" s="604"/>
      <c r="GE40" s="604"/>
      <c r="GF40" s="604"/>
      <c r="GG40" s="604"/>
      <c r="GH40" s="604"/>
      <c r="GI40" s="604"/>
      <c r="GJ40" s="604"/>
      <c r="GK40" s="604"/>
      <c r="GL40" s="604"/>
      <c r="GM40" s="604"/>
      <c r="GN40" s="604"/>
      <c r="GO40" s="604"/>
      <c r="GP40" s="604"/>
      <c r="GQ40" s="604"/>
      <c r="GR40" s="604"/>
      <c r="GS40" s="604"/>
      <c r="GT40" s="604"/>
      <c r="GU40" s="604"/>
      <c r="GV40" s="604"/>
      <c r="GW40" s="604"/>
    </row>
    <row r="41" spans="1:205" s="251" customFormat="1" ht="20.25" customHeight="1" x14ac:dyDescent="0.2">
      <c r="A41" s="604"/>
      <c r="B41" s="614"/>
      <c r="C41" s="618"/>
      <c r="D41" s="1126" t="s">
        <v>414</v>
      </c>
      <c r="E41" s="1127"/>
      <c r="F41" s="616">
        <v>103485</v>
      </c>
      <c r="G41" s="616">
        <v>106956</v>
      </c>
      <c r="H41" s="616">
        <v>108661</v>
      </c>
      <c r="I41" s="616">
        <v>115438</v>
      </c>
      <c r="J41" s="616">
        <v>116433</v>
      </c>
      <c r="K41" s="616">
        <v>119690</v>
      </c>
      <c r="L41" s="616">
        <v>116839</v>
      </c>
      <c r="M41" s="616">
        <v>110321</v>
      </c>
      <c r="N41" s="617">
        <v>111435</v>
      </c>
      <c r="O41" s="616">
        <v>109469</v>
      </c>
      <c r="P41" s="616">
        <v>107145</v>
      </c>
      <c r="Q41" s="616">
        <v>107000</v>
      </c>
      <c r="R41" s="616">
        <v>103485</v>
      </c>
      <c r="S41" s="616">
        <v>108325</v>
      </c>
      <c r="T41" s="616">
        <v>100281</v>
      </c>
      <c r="U41" s="615">
        <v>102269</v>
      </c>
      <c r="V41" s="604" t="s">
        <v>1362</v>
      </c>
      <c r="W41" s="614"/>
      <c r="X41" s="613"/>
      <c r="Y41" s="612"/>
      <c r="Z41" s="605"/>
      <c r="AA41" s="604"/>
      <c r="FP41" s="604"/>
      <c r="FQ41" s="604"/>
      <c r="FR41" s="604"/>
      <c r="FS41" s="604"/>
      <c r="FT41" s="604"/>
      <c r="FU41" s="604"/>
      <c r="FV41" s="604"/>
      <c r="FW41" s="604"/>
      <c r="FX41" s="604"/>
      <c r="FY41" s="604"/>
      <c r="FZ41" s="604"/>
      <c r="GA41" s="604"/>
      <c r="GB41" s="604"/>
      <c r="GC41" s="604"/>
      <c r="GD41" s="604"/>
      <c r="GE41" s="604"/>
      <c r="GF41" s="604"/>
      <c r="GG41" s="604"/>
      <c r="GH41" s="604"/>
      <c r="GI41" s="604"/>
      <c r="GJ41" s="604"/>
      <c r="GK41" s="604"/>
      <c r="GL41" s="604"/>
      <c r="GM41" s="604"/>
      <c r="GN41" s="604"/>
      <c r="GO41" s="604"/>
      <c r="GP41" s="604"/>
      <c r="GQ41" s="604"/>
      <c r="GR41" s="604"/>
      <c r="GS41" s="604"/>
      <c r="GT41" s="604"/>
      <c r="GU41" s="604"/>
      <c r="GV41" s="604"/>
      <c r="GW41" s="604"/>
    </row>
    <row r="42" spans="1:205" s="251" customFormat="1" ht="20.25" customHeight="1" x14ac:dyDescent="0.2">
      <c r="A42" s="604"/>
      <c r="B42" s="607"/>
      <c r="C42" s="611"/>
      <c r="D42" s="1134" t="s">
        <v>1363</v>
      </c>
      <c r="E42" s="1135"/>
      <c r="F42" s="609">
        <v>85311</v>
      </c>
      <c r="G42" s="609">
        <v>87881</v>
      </c>
      <c r="H42" s="609">
        <v>82840</v>
      </c>
      <c r="I42" s="609">
        <v>89473</v>
      </c>
      <c r="J42" s="609">
        <v>88240</v>
      </c>
      <c r="K42" s="609">
        <v>97567</v>
      </c>
      <c r="L42" s="609">
        <v>89322</v>
      </c>
      <c r="M42" s="609">
        <v>96977</v>
      </c>
      <c r="N42" s="610">
        <v>104807</v>
      </c>
      <c r="O42" s="609">
        <v>95790</v>
      </c>
      <c r="P42" s="609">
        <v>83320</v>
      </c>
      <c r="Q42" s="609">
        <v>86941</v>
      </c>
      <c r="R42" s="609">
        <v>85311</v>
      </c>
      <c r="S42" s="609">
        <v>79767</v>
      </c>
      <c r="T42" s="609">
        <v>85357</v>
      </c>
      <c r="U42" s="608">
        <v>77378</v>
      </c>
      <c r="V42" s="889" t="s">
        <v>1364</v>
      </c>
      <c r="W42" s="607"/>
      <c r="X42" s="606"/>
      <c r="Y42" s="888"/>
      <c r="Z42" s="605"/>
      <c r="AA42" s="604"/>
      <c r="FP42" s="604"/>
      <c r="FQ42" s="604"/>
      <c r="FR42" s="604"/>
      <c r="FS42" s="604"/>
      <c r="FT42" s="604"/>
      <c r="FU42" s="604"/>
      <c r="FV42" s="604"/>
      <c r="FW42" s="604"/>
      <c r="FX42" s="604"/>
      <c r="FY42" s="604"/>
      <c r="FZ42" s="604"/>
      <c r="GA42" s="604"/>
      <c r="GB42" s="604"/>
      <c r="GC42" s="604"/>
      <c r="GD42" s="604"/>
      <c r="GE42" s="604"/>
      <c r="GF42" s="604"/>
      <c r="GG42" s="604"/>
      <c r="GH42" s="604"/>
      <c r="GI42" s="604"/>
      <c r="GJ42" s="604"/>
      <c r="GK42" s="604"/>
      <c r="GL42" s="604"/>
      <c r="GM42" s="604"/>
      <c r="GN42" s="604"/>
      <c r="GO42" s="604"/>
      <c r="GP42" s="604"/>
      <c r="GQ42" s="604"/>
      <c r="GR42" s="604"/>
      <c r="GS42" s="604"/>
      <c r="GT42" s="604"/>
      <c r="GU42" s="604"/>
      <c r="GV42" s="604"/>
      <c r="GW42" s="604"/>
    </row>
    <row r="43" spans="1:205" ht="16" customHeight="1" x14ac:dyDescent="0.2">
      <c r="A43" s="601"/>
      <c r="B43" s="601"/>
      <c r="C43" s="601"/>
      <c r="D43" s="601"/>
      <c r="E43" s="601"/>
      <c r="F43" s="601"/>
      <c r="G43" s="602"/>
      <c r="H43" s="602"/>
      <c r="I43" s="602"/>
      <c r="J43" s="602"/>
      <c r="K43" s="602"/>
      <c r="L43" s="602"/>
      <c r="M43" s="603"/>
      <c r="N43" s="603"/>
      <c r="O43" s="603"/>
      <c r="P43" s="603"/>
      <c r="Q43" s="603"/>
      <c r="R43" s="603"/>
      <c r="S43" s="603"/>
      <c r="T43" s="603"/>
      <c r="U43" s="603"/>
      <c r="V43" s="602"/>
      <c r="W43" s="602"/>
      <c r="X43" s="602"/>
      <c r="Y43" s="602"/>
      <c r="Z43" s="601"/>
      <c r="AA43" s="600"/>
      <c r="AB43" s="590"/>
      <c r="AC43" s="590"/>
      <c r="AD43" s="590"/>
      <c r="AE43" s="590"/>
      <c r="AF43" s="590"/>
      <c r="AG43" s="590"/>
      <c r="AH43" s="590"/>
      <c r="AI43" s="590"/>
      <c r="AJ43" s="590"/>
      <c r="AK43" s="590"/>
      <c r="AL43" s="590"/>
      <c r="AM43" s="590"/>
      <c r="AN43" s="590"/>
      <c r="AO43" s="590"/>
      <c r="AP43" s="590"/>
      <c r="AQ43" s="590"/>
      <c r="AR43" s="590"/>
      <c r="AS43" s="590"/>
      <c r="EY43" s="589"/>
      <c r="EZ43" s="589"/>
      <c r="FA43" s="589"/>
      <c r="FB43" s="589"/>
      <c r="FC43" s="589"/>
      <c r="FD43" s="589"/>
      <c r="FE43" s="589"/>
      <c r="FF43" s="589"/>
      <c r="FG43" s="589"/>
      <c r="FH43" s="589"/>
      <c r="FI43" s="589"/>
      <c r="FJ43" s="589"/>
      <c r="FK43" s="589"/>
      <c r="FL43" s="589"/>
      <c r="FM43" s="589"/>
      <c r="FN43" s="589"/>
      <c r="FO43" s="589"/>
      <c r="FP43" s="589"/>
    </row>
    <row r="44" spans="1:205" ht="16" customHeight="1" x14ac:dyDescent="0.2">
      <c r="A44" s="598"/>
      <c r="B44" s="598"/>
      <c r="C44" s="598"/>
      <c r="D44" s="598"/>
      <c r="E44" s="598"/>
      <c r="F44" s="598"/>
      <c r="G44" s="599"/>
      <c r="H44" s="599"/>
      <c r="I44" s="599"/>
      <c r="J44" s="599"/>
      <c r="K44" s="599"/>
      <c r="L44" s="599"/>
      <c r="M44" s="598"/>
      <c r="N44" s="598"/>
      <c r="O44" s="598"/>
      <c r="P44" s="598"/>
      <c r="Q44" s="598"/>
      <c r="R44" s="598"/>
      <c r="S44" s="598"/>
      <c r="T44" s="598"/>
      <c r="U44" s="598"/>
      <c r="V44" s="599"/>
      <c r="W44" s="599"/>
      <c r="X44" s="599"/>
      <c r="Y44" s="599"/>
      <c r="Z44" s="598"/>
      <c r="AA44" s="597"/>
      <c r="AB44" s="589"/>
      <c r="AC44" s="589"/>
      <c r="AD44" s="589"/>
      <c r="AE44" s="589"/>
      <c r="AF44" s="589"/>
      <c r="AG44" s="589"/>
      <c r="AH44" s="589"/>
      <c r="AI44" s="589"/>
      <c r="AJ44" s="589"/>
      <c r="EY44" s="589"/>
      <c r="EZ44" s="589"/>
      <c r="FA44" s="589"/>
      <c r="FB44" s="589"/>
      <c r="FC44" s="589"/>
      <c r="FD44" s="589"/>
      <c r="FE44" s="589"/>
      <c r="FF44" s="589"/>
      <c r="FG44" s="589"/>
      <c r="FH44" s="589"/>
      <c r="FI44" s="589"/>
      <c r="FJ44" s="589"/>
      <c r="FK44" s="589"/>
      <c r="FL44" s="589"/>
      <c r="FM44" s="589"/>
      <c r="FN44" s="589"/>
      <c r="FO44" s="589"/>
      <c r="FP44" s="589"/>
    </row>
    <row r="45" spans="1:205" ht="16" customHeight="1" x14ac:dyDescent="0.2">
      <c r="A45" s="598"/>
      <c r="B45" s="598"/>
      <c r="C45" s="598"/>
      <c r="D45" s="598"/>
      <c r="E45" s="598"/>
      <c r="F45" s="598"/>
      <c r="H45" s="599"/>
      <c r="I45" s="599"/>
      <c r="J45" s="599"/>
      <c r="K45" s="599"/>
      <c r="L45" s="599"/>
      <c r="M45" s="598"/>
      <c r="N45" s="598"/>
      <c r="O45" s="598"/>
      <c r="P45" s="598"/>
      <c r="Q45" s="598"/>
      <c r="R45" s="598"/>
      <c r="S45" s="598"/>
      <c r="T45" s="598"/>
      <c r="U45" s="598"/>
      <c r="V45" s="599"/>
      <c r="W45" s="599"/>
      <c r="X45" s="599"/>
      <c r="Y45" s="599"/>
      <c r="Z45" s="598"/>
      <c r="AA45" s="597"/>
      <c r="AB45" s="589"/>
      <c r="AC45" s="589"/>
      <c r="AD45" s="589"/>
      <c r="AE45" s="589"/>
      <c r="AF45" s="589"/>
      <c r="AG45" s="589"/>
      <c r="AH45" s="589"/>
      <c r="AI45" s="589"/>
      <c r="AJ45" s="589"/>
      <c r="EY45" s="589"/>
      <c r="EZ45" s="589"/>
      <c r="FA45" s="589"/>
      <c r="FB45" s="589"/>
      <c r="FC45" s="589"/>
      <c r="FD45" s="589"/>
      <c r="FE45" s="589"/>
      <c r="FF45" s="589"/>
      <c r="FG45" s="589"/>
      <c r="FH45" s="589"/>
      <c r="FI45" s="589"/>
      <c r="FJ45" s="589"/>
      <c r="FK45" s="589"/>
      <c r="FL45" s="589"/>
      <c r="FM45" s="589"/>
      <c r="FN45" s="589"/>
      <c r="FO45" s="589"/>
      <c r="FP45" s="589"/>
    </row>
    <row r="46" spans="1:205" ht="16" customHeight="1" x14ac:dyDescent="0.2">
      <c r="A46" s="598"/>
      <c r="B46" s="598"/>
      <c r="C46" s="598"/>
      <c r="D46" s="598"/>
      <c r="E46" s="598"/>
      <c r="F46" s="598"/>
      <c r="G46" s="599"/>
      <c r="H46" s="599"/>
      <c r="I46" s="599"/>
      <c r="J46" s="599"/>
      <c r="K46" s="599"/>
      <c r="L46" s="599"/>
      <c r="M46" s="598"/>
      <c r="N46" s="598"/>
      <c r="O46" s="598"/>
      <c r="P46" s="598"/>
      <c r="Q46" s="598"/>
      <c r="R46" s="598"/>
      <c r="S46" s="598"/>
      <c r="T46" s="598"/>
      <c r="U46" s="598"/>
      <c r="V46" s="599"/>
      <c r="W46" s="599"/>
      <c r="X46" s="599"/>
      <c r="Y46" s="599"/>
      <c r="Z46" s="598"/>
      <c r="AA46" s="597"/>
      <c r="AB46" s="589"/>
      <c r="AC46" s="589"/>
      <c r="AD46" s="589"/>
      <c r="AE46" s="589"/>
      <c r="AF46" s="589"/>
      <c r="AG46" s="589"/>
      <c r="AH46" s="589"/>
      <c r="AI46" s="589"/>
      <c r="AJ46" s="589"/>
      <c r="EY46" s="589"/>
      <c r="EZ46" s="589"/>
      <c r="FA46" s="589"/>
      <c r="FB46" s="589"/>
      <c r="FC46" s="589"/>
      <c r="FD46" s="589"/>
      <c r="FE46" s="589"/>
      <c r="FF46" s="589"/>
      <c r="FG46" s="589"/>
      <c r="FH46" s="589"/>
      <c r="FI46" s="589"/>
      <c r="FJ46" s="589"/>
      <c r="FK46" s="589"/>
      <c r="FL46" s="589"/>
      <c r="FM46" s="589"/>
      <c r="FN46" s="589"/>
      <c r="FO46" s="589"/>
      <c r="FP46" s="589"/>
    </row>
    <row r="47" spans="1:205" ht="16" customHeight="1" x14ac:dyDescent="0.2">
      <c r="A47" s="589"/>
      <c r="B47" s="589"/>
      <c r="C47" s="589"/>
      <c r="D47" s="589"/>
      <c r="E47" s="589"/>
      <c r="F47" s="589"/>
      <c r="G47" s="589"/>
      <c r="H47" s="589"/>
      <c r="I47" s="589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95"/>
      <c r="W47" s="595"/>
      <c r="X47" s="595"/>
      <c r="Y47" s="595"/>
      <c r="Z47" s="589"/>
      <c r="AA47" s="594"/>
      <c r="AB47" s="589"/>
      <c r="AC47" s="589"/>
      <c r="AD47" s="589"/>
      <c r="AE47" s="589"/>
      <c r="AF47" s="589"/>
      <c r="AG47" s="589"/>
      <c r="AH47" s="589"/>
      <c r="AI47" s="589"/>
      <c r="AJ47" s="589"/>
      <c r="EY47" s="589"/>
      <c r="EZ47" s="589"/>
      <c r="FA47" s="589"/>
      <c r="FB47" s="589"/>
      <c r="FC47" s="589"/>
      <c r="FD47" s="589"/>
      <c r="FE47" s="589"/>
      <c r="FF47" s="589"/>
      <c r="FG47" s="589"/>
      <c r="FH47" s="589"/>
      <c r="FI47" s="589"/>
      <c r="FJ47" s="589"/>
      <c r="FK47" s="589"/>
      <c r="FL47" s="589"/>
      <c r="FM47" s="589"/>
      <c r="FN47" s="589"/>
      <c r="FO47" s="589"/>
      <c r="FP47" s="589"/>
    </row>
    <row r="48" spans="1:205" ht="16" customHeight="1" x14ac:dyDescent="0.2">
      <c r="A48" s="589"/>
      <c r="B48" s="589"/>
      <c r="C48" s="589"/>
      <c r="D48" s="589"/>
      <c r="E48" s="589"/>
      <c r="F48" s="589"/>
      <c r="G48" s="589"/>
      <c r="H48" s="589"/>
      <c r="I48" s="589"/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95"/>
      <c r="W48" s="595"/>
      <c r="X48" s="595"/>
      <c r="Y48" s="595"/>
      <c r="Z48" s="589"/>
      <c r="AA48" s="594"/>
      <c r="AB48" s="589"/>
      <c r="AC48" s="589"/>
      <c r="AD48" s="589"/>
      <c r="AE48" s="589"/>
      <c r="AF48" s="589"/>
      <c r="AG48" s="589"/>
      <c r="AH48" s="589"/>
      <c r="AI48" s="589"/>
      <c r="AJ48" s="589"/>
      <c r="EY48" s="589"/>
      <c r="EZ48" s="589"/>
      <c r="FA48" s="589"/>
      <c r="FB48" s="589"/>
      <c r="FC48" s="589"/>
      <c r="FD48" s="589"/>
      <c r="FE48" s="589"/>
      <c r="FF48" s="589"/>
      <c r="FG48" s="589"/>
      <c r="FH48" s="589"/>
      <c r="FI48" s="589"/>
      <c r="FJ48" s="589"/>
      <c r="FK48" s="589"/>
      <c r="FL48" s="589"/>
      <c r="FM48" s="589"/>
      <c r="FN48" s="589"/>
      <c r="FO48" s="589"/>
      <c r="FP48" s="589"/>
    </row>
    <row r="49" spans="1:172" ht="16" customHeight="1" x14ac:dyDescent="0.2">
      <c r="A49" s="589"/>
      <c r="B49" s="589"/>
      <c r="C49" s="589"/>
      <c r="D49" s="589"/>
      <c r="E49" s="589"/>
      <c r="F49" s="589"/>
      <c r="G49" s="589"/>
      <c r="H49" s="589"/>
      <c r="I49" s="58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95"/>
      <c r="W49" s="595"/>
      <c r="X49" s="595"/>
      <c r="Y49" s="595"/>
      <c r="Z49" s="589"/>
      <c r="AA49" s="594"/>
      <c r="AB49" s="589"/>
      <c r="AC49" s="589"/>
      <c r="AD49" s="589"/>
      <c r="AE49" s="589"/>
      <c r="AF49" s="589"/>
      <c r="AG49" s="589"/>
      <c r="AH49" s="589"/>
      <c r="AI49" s="589"/>
      <c r="AJ49" s="589"/>
      <c r="EY49" s="589"/>
      <c r="EZ49" s="589"/>
      <c r="FA49" s="589"/>
      <c r="FB49" s="589"/>
      <c r="FC49" s="589"/>
      <c r="FD49" s="589"/>
      <c r="FE49" s="589"/>
      <c r="FF49" s="589"/>
      <c r="FG49" s="589"/>
      <c r="FH49" s="589"/>
      <c r="FI49" s="589"/>
      <c r="FJ49" s="589"/>
      <c r="FK49" s="589"/>
      <c r="FL49" s="589"/>
      <c r="FM49" s="589"/>
      <c r="FN49" s="589"/>
      <c r="FO49" s="589"/>
      <c r="FP49" s="589"/>
    </row>
    <row r="50" spans="1:172" ht="16" customHeight="1" x14ac:dyDescent="0.2">
      <c r="A50" s="589"/>
      <c r="B50" s="589"/>
      <c r="C50" s="589"/>
      <c r="D50" s="589"/>
      <c r="E50" s="589"/>
      <c r="F50" s="589"/>
      <c r="G50" s="589"/>
      <c r="H50" s="589"/>
      <c r="I50" s="589"/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95"/>
      <c r="W50" s="595"/>
      <c r="X50" s="595"/>
      <c r="Y50" s="595"/>
      <c r="Z50" s="589"/>
      <c r="AA50" s="594"/>
      <c r="AB50" s="589"/>
      <c r="AC50" s="589"/>
      <c r="AD50" s="589"/>
      <c r="AE50" s="589"/>
      <c r="AF50" s="589"/>
      <c r="AG50" s="589"/>
      <c r="AH50" s="589"/>
      <c r="AI50" s="589"/>
      <c r="AJ50" s="589"/>
      <c r="EY50" s="589"/>
      <c r="EZ50" s="589"/>
      <c r="FA50" s="589"/>
      <c r="FB50" s="589"/>
      <c r="FC50" s="589"/>
      <c r="FD50" s="589"/>
      <c r="FE50" s="589"/>
      <c r="FF50" s="589"/>
      <c r="FG50" s="589"/>
      <c r="FH50" s="589"/>
      <c r="FI50" s="589"/>
      <c r="FJ50" s="589"/>
      <c r="FK50" s="589"/>
      <c r="FL50" s="589"/>
      <c r="FM50" s="589"/>
      <c r="FN50" s="589"/>
      <c r="FO50" s="589"/>
      <c r="FP50" s="589"/>
    </row>
    <row r="51" spans="1:172" ht="16" customHeight="1" x14ac:dyDescent="0.2">
      <c r="A51" s="589"/>
      <c r="B51" s="589"/>
      <c r="C51" s="589"/>
      <c r="D51" s="589"/>
      <c r="E51" s="589"/>
      <c r="F51" s="589"/>
      <c r="G51" s="589"/>
      <c r="H51" s="589"/>
      <c r="I51" s="589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95"/>
      <c r="W51" s="595"/>
      <c r="X51" s="595"/>
      <c r="Y51" s="595"/>
      <c r="Z51" s="589"/>
      <c r="AA51" s="594"/>
      <c r="AB51" s="589"/>
      <c r="AC51" s="589"/>
      <c r="AD51" s="589"/>
      <c r="AE51" s="589"/>
      <c r="AF51" s="589"/>
      <c r="AG51" s="589"/>
      <c r="AH51" s="589"/>
      <c r="AI51" s="589"/>
      <c r="AJ51" s="589"/>
      <c r="EY51" s="589"/>
      <c r="EZ51" s="589"/>
      <c r="FA51" s="589"/>
      <c r="FB51" s="589"/>
      <c r="FC51" s="589"/>
      <c r="FD51" s="589"/>
      <c r="FE51" s="589"/>
      <c r="FF51" s="589"/>
      <c r="FG51" s="589"/>
      <c r="FH51" s="589"/>
      <c r="FI51" s="589"/>
      <c r="FJ51" s="589"/>
      <c r="FK51" s="589"/>
      <c r="FL51" s="589"/>
      <c r="FM51" s="589"/>
      <c r="FN51" s="589"/>
      <c r="FO51" s="589"/>
      <c r="FP51" s="589"/>
    </row>
    <row r="52" spans="1:172" ht="16" customHeight="1" x14ac:dyDescent="0.2">
      <c r="A52" s="589"/>
      <c r="B52" s="589"/>
      <c r="C52" s="589"/>
      <c r="D52" s="589"/>
      <c r="E52" s="589"/>
      <c r="F52" s="589"/>
      <c r="G52" s="589"/>
      <c r="H52" s="589"/>
      <c r="I52" s="589"/>
      <c r="J52" s="589"/>
      <c r="K52" s="589"/>
      <c r="L52" s="589"/>
      <c r="M52" s="589"/>
      <c r="N52" s="589"/>
      <c r="O52" s="589"/>
      <c r="P52" s="589"/>
      <c r="Q52" s="589"/>
      <c r="R52" s="589"/>
      <c r="S52" s="589"/>
      <c r="T52" s="589"/>
      <c r="U52" s="589"/>
      <c r="V52" s="595"/>
      <c r="W52" s="595"/>
      <c r="X52" s="595"/>
      <c r="Y52" s="595"/>
      <c r="Z52" s="589"/>
      <c r="AA52" s="594"/>
      <c r="AB52" s="589"/>
      <c r="AC52" s="589"/>
      <c r="AD52" s="589"/>
      <c r="AE52" s="589"/>
      <c r="AF52" s="589"/>
      <c r="AG52" s="589"/>
      <c r="AH52" s="589"/>
      <c r="AI52" s="589"/>
      <c r="AJ52" s="589"/>
      <c r="EY52" s="589"/>
      <c r="EZ52" s="589"/>
      <c r="FA52" s="589"/>
      <c r="FB52" s="589"/>
      <c r="FC52" s="589"/>
      <c r="FD52" s="589"/>
      <c r="FE52" s="589"/>
      <c r="FF52" s="589"/>
      <c r="FG52" s="589"/>
      <c r="FH52" s="589"/>
      <c r="FI52" s="589"/>
      <c r="FJ52" s="589"/>
      <c r="FK52" s="589"/>
      <c r="FL52" s="589"/>
      <c r="FM52" s="589"/>
      <c r="FN52" s="589"/>
      <c r="FO52" s="589"/>
      <c r="FP52" s="589"/>
    </row>
    <row r="53" spans="1:172" ht="16" customHeight="1" x14ac:dyDescent="0.2">
      <c r="A53" s="589"/>
      <c r="B53" s="589"/>
      <c r="C53" s="589"/>
      <c r="D53" s="589"/>
      <c r="E53" s="589"/>
      <c r="F53" s="589"/>
      <c r="G53" s="589"/>
      <c r="H53" s="589"/>
      <c r="I53" s="589"/>
      <c r="J53" s="589"/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95"/>
      <c r="W53" s="595"/>
      <c r="X53" s="595"/>
      <c r="Y53" s="595"/>
      <c r="Z53" s="589"/>
      <c r="AA53" s="594"/>
      <c r="AB53" s="589"/>
      <c r="AC53" s="589"/>
      <c r="AD53" s="589"/>
      <c r="AE53" s="589"/>
      <c r="AF53" s="589"/>
      <c r="AG53" s="589"/>
      <c r="AH53" s="589"/>
      <c r="AI53" s="589"/>
      <c r="AJ53" s="589"/>
      <c r="EY53" s="589"/>
      <c r="EZ53" s="589"/>
      <c r="FA53" s="589"/>
      <c r="FB53" s="589"/>
      <c r="FC53" s="589"/>
      <c r="FD53" s="589"/>
      <c r="FE53" s="589"/>
      <c r="FF53" s="589"/>
      <c r="FG53" s="589"/>
      <c r="FH53" s="589"/>
      <c r="FI53" s="589"/>
      <c r="FJ53" s="589"/>
      <c r="FK53" s="589"/>
      <c r="FL53" s="589"/>
      <c r="FM53" s="589"/>
      <c r="FN53" s="589"/>
      <c r="FO53" s="589"/>
      <c r="FP53" s="589"/>
    </row>
    <row r="54" spans="1:172" ht="16" customHeight="1" x14ac:dyDescent="0.2">
      <c r="A54" s="589"/>
      <c r="B54" s="589"/>
      <c r="C54" s="589"/>
      <c r="D54" s="589"/>
      <c r="E54" s="589"/>
      <c r="F54" s="589"/>
      <c r="G54" s="589"/>
      <c r="H54" s="589"/>
      <c r="I54" s="589"/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95"/>
      <c r="W54" s="595"/>
      <c r="X54" s="595"/>
      <c r="Y54" s="595"/>
      <c r="Z54" s="589"/>
      <c r="AA54" s="594"/>
      <c r="AB54" s="589"/>
      <c r="AC54" s="589"/>
      <c r="AD54" s="589"/>
      <c r="AE54" s="589"/>
      <c r="AF54" s="589"/>
      <c r="AG54" s="589"/>
      <c r="AH54" s="589"/>
      <c r="AI54" s="589"/>
      <c r="AJ54" s="589"/>
      <c r="EY54" s="589"/>
      <c r="EZ54" s="589"/>
      <c r="FA54" s="589"/>
      <c r="FB54" s="589"/>
      <c r="FC54" s="589"/>
      <c r="FD54" s="589"/>
      <c r="FE54" s="589"/>
      <c r="FF54" s="589"/>
      <c r="FG54" s="589"/>
      <c r="FH54" s="589"/>
      <c r="FI54" s="589"/>
      <c r="FJ54" s="589"/>
      <c r="FK54" s="589"/>
      <c r="FL54" s="589"/>
      <c r="FM54" s="589"/>
      <c r="FN54" s="589"/>
      <c r="FO54" s="589"/>
      <c r="FP54" s="589"/>
    </row>
    <row r="55" spans="1:172" ht="16" customHeight="1" x14ac:dyDescent="0.2">
      <c r="A55" s="589"/>
      <c r="B55" s="589"/>
      <c r="C55" s="589"/>
      <c r="D55" s="589"/>
      <c r="E55" s="589"/>
      <c r="F55" s="589"/>
      <c r="G55" s="589"/>
      <c r="H55" s="589"/>
      <c r="I55" s="589"/>
      <c r="J55" s="589"/>
      <c r="K55" s="589"/>
      <c r="L55" s="589"/>
      <c r="M55" s="589"/>
      <c r="N55" s="589"/>
      <c r="O55" s="589"/>
      <c r="P55" s="589"/>
      <c r="Q55" s="589"/>
      <c r="R55" s="589"/>
      <c r="S55" s="589"/>
      <c r="T55" s="589"/>
      <c r="U55" s="589"/>
      <c r="V55" s="595"/>
      <c r="W55" s="595"/>
      <c r="X55" s="595"/>
      <c r="Y55" s="595"/>
      <c r="Z55" s="589"/>
      <c r="AA55" s="594"/>
      <c r="AB55" s="589"/>
      <c r="AC55" s="589"/>
      <c r="AD55" s="589"/>
      <c r="AE55" s="589"/>
      <c r="AF55" s="589"/>
      <c r="AG55" s="589"/>
      <c r="AH55" s="589"/>
      <c r="AI55" s="589"/>
      <c r="AJ55" s="589"/>
      <c r="EY55" s="589"/>
      <c r="EZ55" s="589"/>
      <c r="FA55" s="589"/>
      <c r="FB55" s="589"/>
      <c r="FC55" s="589"/>
      <c r="FD55" s="589"/>
      <c r="FE55" s="589"/>
      <c r="FF55" s="589"/>
      <c r="FG55" s="589"/>
      <c r="FH55" s="589"/>
      <c r="FI55" s="589"/>
      <c r="FJ55" s="589"/>
      <c r="FK55" s="589"/>
      <c r="FL55" s="589"/>
      <c r="FM55" s="589"/>
      <c r="FN55" s="589"/>
      <c r="FO55" s="589"/>
      <c r="FP55" s="589"/>
    </row>
    <row r="56" spans="1:172" ht="16" customHeight="1" x14ac:dyDescent="0.2">
      <c r="A56" s="589"/>
      <c r="B56" s="589"/>
      <c r="C56" s="589"/>
      <c r="D56" s="589"/>
      <c r="E56" s="589"/>
      <c r="F56" s="589"/>
      <c r="G56" s="589"/>
      <c r="H56" s="589"/>
      <c r="I56" s="589"/>
      <c r="J56" s="589"/>
      <c r="K56" s="589"/>
      <c r="L56" s="589"/>
      <c r="M56" s="589"/>
      <c r="N56" s="589"/>
      <c r="O56" s="589"/>
      <c r="P56" s="589"/>
      <c r="Q56" s="589"/>
      <c r="R56" s="589"/>
      <c r="S56" s="589"/>
      <c r="T56" s="589"/>
      <c r="U56" s="589"/>
      <c r="V56" s="595"/>
      <c r="W56" s="595"/>
      <c r="X56" s="595"/>
      <c r="Y56" s="595"/>
      <c r="Z56" s="589"/>
      <c r="AA56" s="594"/>
      <c r="AB56" s="589"/>
      <c r="AC56" s="589"/>
      <c r="AD56" s="589"/>
      <c r="AE56" s="589"/>
      <c r="AF56" s="589"/>
      <c r="AG56" s="589"/>
      <c r="AH56" s="589"/>
      <c r="AI56" s="589"/>
      <c r="AJ56" s="589"/>
      <c r="EY56" s="589"/>
      <c r="EZ56" s="589"/>
      <c r="FA56" s="589"/>
      <c r="FB56" s="589"/>
      <c r="FC56" s="589"/>
      <c r="FD56" s="589"/>
      <c r="FE56" s="589"/>
      <c r="FF56" s="589"/>
      <c r="FG56" s="589"/>
      <c r="FH56" s="589"/>
      <c r="FI56" s="589"/>
      <c r="FJ56" s="589"/>
      <c r="FK56" s="589"/>
      <c r="FL56" s="589"/>
      <c r="FM56" s="589"/>
      <c r="FN56" s="589"/>
      <c r="FO56" s="589"/>
      <c r="FP56" s="589"/>
    </row>
    <row r="57" spans="1:172" ht="16" customHeight="1" x14ac:dyDescent="0.2">
      <c r="A57" s="589"/>
      <c r="B57" s="589"/>
      <c r="C57" s="589"/>
      <c r="D57" s="589"/>
      <c r="E57" s="589"/>
      <c r="F57" s="589"/>
      <c r="G57" s="589"/>
      <c r="H57" s="589"/>
      <c r="I57" s="589"/>
      <c r="J57" s="589"/>
      <c r="K57" s="589"/>
      <c r="L57" s="589"/>
      <c r="M57" s="589"/>
      <c r="N57" s="589"/>
      <c r="O57" s="589"/>
      <c r="P57" s="589"/>
      <c r="Q57" s="589"/>
      <c r="R57" s="589"/>
      <c r="S57" s="589"/>
      <c r="T57" s="589"/>
      <c r="U57" s="589"/>
      <c r="V57" s="595"/>
      <c r="W57" s="595"/>
      <c r="X57" s="595"/>
      <c r="Y57" s="595"/>
      <c r="Z57" s="589"/>
      <c r="AA57" s="594"/>
      <c r="AB57" s="589"/>
      <c r="AC57" s="589"/>
      <c r="AD57" s="589"/>
      <c r="AE57" s="589"/>
      <c r="AF57" s="589"/>
      <c r="AG57" s="589"/>
      <c r="AH57" s="589"/>
      <c r="AI57" s="589"/>
      <c r="AJ57" s="589"/>
      <c r="EY57" s="589"/>
      <c r="EZ57" s="589"/>
      <c r="FA57" s="589"/>
      <c r="FB57" s="589"/>
      <c r="FC57" s="589"/>
      <c r="FD57" s="589"/>
      <c r="FE57" s="589"/>
      <c r="FF57" s="589"/>
      <c r="FG57" s="589"/>
      <c r="FH57" s="589"/>
      <c r="FI57" s="589"/>
      <c r="FJ57" s="589"/>
      <c r="FK57" s="589"/>
      <c r="FL57" s="589"/>
      <c r="FM57" s="589"/>
      <c r="FN57" s="589"/>
      <c r="FO57" s="589"/>
      <c r="FP57" s="589"/>
    </row>
    <row r="58" spans="1:172" ht="16" customHeight="1" x14ac:dyDescent="0.2">
      <c r="A58" s="589"/>
      <c r="B58" s="589"/>
      <c r="C58" s="589"/>
      <c r="D58" s="589"/>
      <c r="E58" s="589"/>
      <c r="F58" s="589"/>
      <c r="G58" s="589"/>
      <c r="H58" s="589"/>
      <c r="I58" s="589"/>
      <c r="J58" s="589"/>
      <c r="K58" s="589"/>
      <c r="L58" s="589"/>
      <c r="M58" s="589"/>
      <c r="N58" s="589"/>
      <c r="O58" s="589"/>
      <c r="P58" s="589"/>
      <c r="Q58" s="589"/>
      <c r="R58" s="589"/>
      <c r="S58" s="589"/>
      <c r="T58" s="589"/>
      <c r="U58" s="589"/>
      <c r="V58" s="595"/>
      <c r="W58" s="595"/>
      <c r="X58" s="595"/>
      <c r="Y58" s="595"/>
      <c r="Z58" s="589"/>
      <c r="AA58" s="594"/>
      <c r="AB58" s="589"/>
      <c r="AC58" s="589"/>
      <c r="AD58" s="589"/>
      <c r="AE58" s="589"/>
      <c r="AF58" s="589"/>
      <c r="AG58" s="589"/>
      <c r="AH58" s="589"/>
      <c r="AI58" s="589"/>
      <c r="AJ58" s="589"/>
      <c r="EY58" s="589"/>
      <c r="EZ58" s="589"/>
      <c r="FA58" s="589"/>
      <c r="FB58" s="589"/>
      <c r="FC58" s="589"/>
      <c r="FD58" s="589"/>
      <c r="FE58" s="589"/>
      <c r="FF58" s="589"/>
      <c r="FG58" s="589"/>
      <c r="FH58" s="589"/>
      <c r="FI58" s="589"/>
      <c r="FJ58" s="589"/>
      <c r="FK58" s="589"/>
      <c r="FL58" s="589"/>
      <c r="FM58" s="589"/>
      <c r="FN58" s="589"/>
      <c r="FO58" s="589"/>
      <c r="FP58" s="589"/>
    </row>
    <row r="59" spans="1:172" ht="16" customHeight="1" x14ac:dyDescent="0.2">
      <c r="A59" s="589"/>
      <c r="B59" s="589"/>
      <c r="C59" s="589"/>
      <c r="D59" s="589"/>
      <c r="E59" s="589"/>
      <c r="F59" s="589"/>
      <c r="G59" s="589"/>
      <c r="H59" s="589"/>
      <c r="I59" s="589"/>
      <c r="J59" s="589"/>
      <c r="K59" s="589"/>
      <c r="L59" s="589"/>
      <c r="M59" s="589"/>
      <c r="N59" s="589"/>
      <c r="O59" s="589"/>
      <c r="P59" s="589"/>
      <c r="Q59" s="589"/>
      <c r="R59" s="589"/>
      <c r="S59" s="589"/>
      <c r="T59" s="589"/>
      <c r="U59" s="589"/>
      <c r="V59" s="595"/>
      <c r="W59" s="595"/>
      <c r="X59" s="595"/>
      <c r="Y59" s="595"/>
      <c r="Z59" s="589"/>
      <c r="AA59" s="594"/>
      <c r="AB59" s="589"/>
      <c r="AC59" s="589"/>
      <c r="AD59" s="589"/>
      <c r="AE59" s="589"/>
      <c r="AF59" s="589"/>
      <c r="AG59" s="589"/>
      <c r="AH59" s="589"/>
      <c r="AI59" s="589"/>
      <c r="AJ59" s="589"/>
      <c r="EY59" s="589"/>
      <c r="EZ59" s="589"/>
      <c r="FA59" s="589"/>
      <c r="FB59" s="589"/>
      <c r="FC59" s="589"/>
      <c r="FD59" s="589"/>
      <c r="FE59" s="589"/>
      <c r="FF59" s="589"/>
      <c r="FG59" s="589"/>
      <c r="FH59" s="589"/>
      <c r="FI59" s="589"/>
      <c r="FJ59" s="589"/>
      <c r="FK59" s="589"/>
      <c r="FL59" s="589"/>
      <c r="FM59" s="589"/>
      <c r="FN59" s="589"/>
      <c r="FO59" s="589"/>
      <c r="FP59" s="589"/>
    </row>
    <row r="60" spans="1:172" ht="16" customHeight="1" x14ac:dyDescent="0.2">
      <c r="A60" s="589"/>
      <c r="B60" s="589"/>
      <c r="C60" s="589"/>
      <c r="D60" s="589"/>
      <c r="E60" s="589"/>
      <c r="F60" s="589"/>
      <c r="G60" s="589"/>
      <c r="H60" s="589"/>
      <c r="I60" s="589"/>
      <c r="J60" s="589"/>
      <c r="K60" s="589"/>
      <c r="L60" s="589"/>
      <c r="M60" s="589"/>
      <c r="N60" s="589"/>
      <c r="O60" s="589"/>
      <c r="P60" s="589"/>
      <c r="Q60" s="589"/>
      <c r="R60" s="589"/>
      <c r="S60" s="589"/>
      <c r="T60" s="589"/>
      <c r="U60" s="589"/>
      <c r="V60" s="595"/>
      <c r="W60" s="595"/>
      <c r="X60" s="595"/>
      <c r="Y60" s="595"/>
      <c r="Z60" s="589"/>
      <c r="AA60" s="594"/>
      <c r="AB60" s="589"/>
      <c r="AC60" s="589"/>
      <c r="AD60" s="589"/>
      <c r="AE60" s="589"/>
      <c r="AF60" s="589"/>
      <c r="AG60" s="589"/>
      <c r="AH60" s="589"/>
      <c r="AI60" s="589"/>
      <c r="AJ60" s="589"/>
      <c r="EY60" s="589"/>
      <c r="EZ60" s="589"/>
      <c r="FA60" s="589"/>
      <c r="FB60" s="589"/>
      <c r="FC60" s="589"/>
      <c r="FD60" s="589"/>
      <c r="FE60" s="589"/>
      <c r="FF60" s="589"/>
      <c r="FG60" s="589"/>
      <c r="FH60" s="589"/>
      <c r="FI60" s="589"/>
      <c r="FJ60" s="589"/>
      <c r="FK60" s="589"/>
      <c r="FL60" s="589"/>
      <c r="FM60" s="589"/>
      <c r="FN60" s="589"/>
      <c r="FO60" s="589"/>
      <c r="FP60" s="589"/>
    </row>
    <row r="61" spans="1:172" ht="16" customHeight="1" x14ac:dyDescent="0.2">
      <c r="A61" s="589"/>
      <c r="B61" s="589"/>
      <c r="C61" s="589"/>
      <c r="D61" s="589"/>
      <c r="E61" s="589"/>
      <c r="F61" s="589"/>
      <c r="G61" s="589"/>
      <c r="H61" s="589"/>
      <c r="I61" s="589"/>
      <c r="J61" s="589"/>
      <c r="K61" s="589"/>
      <c r="L61" s="589"/>
      <c r="M61" s="589"/>
      <c r="N61" s="589"/>
      <c r="O61" s="589"/>
      <c r="P61" s="589"/>
      <c r="Q61" s="589"/>
      <c r="R61" s="589"/>
      <c r="S61" s="589"/>
      <c r="T61" s="589"/>
      <c r="U61" s="589"/>
      <c r="V61" s="595"/>
      <c r="W61" s="595"/>
      <c r="X61" s="595"/>
      <c r="Y61" s="595"/>
      <c r="Z61" s="589"/>
      <c r="AA61" s="594"/>
      <c r="AB61" s="589"/>
      <c r="AC61" s="589"/>
      <c r="AD61" s="589"/>
      <c r="AE61" s="589"/>
      <c r="AF61" s="589"/>
      <c r="AG61" s="589"/>
      <c r="AH61" s="589"/>
      <c r="AI61" s="589"/>
      <c r="AJ61" s="589"/>
      <c r="EY61" s="589"/>
      <c r="EZ61" s="589"/>
      <c r="FA61" s="589"/>
      <c r="FB61" s="589"/>
      <c r="FC61" s="589"/>
      <c r="FD61" s="589"/>
      <c r="FE61" s="589"/>
      <c r="FF61" s="589"/>
      <c r="FG61" s="589"/>
      <c r="FH61" s="589"/>
      <c r="FI61" s="589"/>
      <c r="FJ61" s="589"/>
      <c r="FK61" s="589"/>
      <c r="FL61" s="589"/>
      <c r="FM61" s="589"/>
      <c r="FN61" s="589"/>
      <c r="FO61" s="589"/>
      <c r="FP61" s="589"/>
    </row>
    <row r="62" spans="1:172" ht="16" customHeight="1" x14ac:dyDescent="0.2">
      <c r="A62" s="589"/>
      <c r="B62" s="589"/>
      <c r="C62" s="589"/>
      <c r="D62" s="589"/>
      <c r="E62" s="589"/>
      <c r="F62" s="589"/>
      <c r="G62" s="596"/>
      <c r="H62" s="589"/>
      <c r="I62" s="589"/>
      <c r="J62" s="589"/>
      <c r="K62" s="589"/>
      <c r="L62" s="589"/>
      <c r="M62" s="589"/>
      <c r="N62" s="589"/>
      <c r="O62" s="589"/>
      <c r="P62" s="589"/>
      <c r="Q62" s="589"/>
      <c r="R62" s="589"/>
      <c r="S62" s="589"/>
      <c r="T62" s="589"/>
      <c r="U62" s="589"/>
      <c r="V62" s="595"/>
      <c r="W62" s="595"/>
      <c r="X62" s="595"/>
      <c r="Y62" s="595"/>
      <c r="Z62" s="589"/>
      <c r="AA62" s="594"/>
      <c r="AB62" s="589"/>
      <c r="AC62" s="589"/>
      <c r="AD62" s="589"/>
      <c r="AE62" s="589"/>
      <c r="AF62" s="589"/>
      <c r="AG62" s="589"/>
      <c r="AH62" s="589"/>
      <c r="AI62" s="589"/>
      <c r="AJ62" s="589"/>
      <c r="EY62" s="589"/>
      <c r="EZ62" s="589"/>
      <c r="FA62" s="589"/>
      <c r="FB62" s="589"/>
      <c r="FC62" s="589"/>
      <c r="FD62" s="589"/>
      <c r="FE62" s="589"/>
      <c r="FF62" s="589"/>
      <c r="FG62" s="589"/>
      <c r="FH62" s="589"/>
      <c r="FI62" s="589"/>
      <c r="FJ62" s="589"/>
      <c r="FK62" s="589"/>
      <c r="FL62" s="589"/>
      <c r="FM62" s="589"/>
      <c r="FN62" s="589"/>
      <c r="FO62" s="589"/>
      <c r="FP62" s="589"/>
    </row>
    <row r="63" spans="1:172" ht="16" customHeight="1" x14ac:dyDescent="0.2">
      <c r="A63" s="589"/>
      <c r="B63" s="589"/>
      <c r="C63" s="589"/>
      <c r="D63" s="589"/>
      <c r="E63" s="589"/>
      <c r="F63" s="589"/>
      <c r="G63" s="589"/>
      <c r="H63" s="589"/>
      <c r="I63" s="589"/>
      <c r="J63" s="589"/>
      <c r="K63" s="589"/>
      <c r="L63" s="589"/>
      <c r="M63" s="589"/>
      <c r="N63" s="589"/>
      <c r="O63" s="589"/>
      <c r="P63" s="589"/>
      <c r="Q63" s="589"/>
      <c r="R63" s="589"/>
      <c r="S63" s="589"/>
      <c r="T63" s="589"/>
      <c r="U63" s="589"/>
      <c r="V63" s="595"/>
      <c r="W63" s="595"/>
      <c r="X63" s="595"/>
      <c r="Y63" s="595"/>
      <c r="Z63" s="589"/>
      <c r="AA63" s="594"/>
      <c r="AB63" s="589"/>
      <c r="AC63" s="589"/>
      <c r="AD63" s="589"/>
      <c r="AE63" s="589"/>
      <c r="AF63" s="589"/>
      <c r="AG63" s="589"/>
      <c r="AH63" s="589"/>
      <c r="AI63" s="589"/>
      <c r="AJ63" s="589"/>
      <c r="EY63" s="589"/>
      <c r="EZ63" s="589"/>
      <c r="FA63" s="589"/>
      <c r="FB63" s="589"/>
      <c r="FC63" s="589"/>
      <c r="FD63" s="589"/>
      <c r="FE63" s="589"/>
      <c r="FF63" s="589"/>
      <c r="FG63" s="589"/>
      <c r="FH63" s="589"/>
      <c r="FI63" s="589"/>
      <c r="FJ63" s="589"/>
      <c r="FK63" s="589"/>
      <c r="FL63" s="589"/>
      <c r="FM63" s="589"/>
      <c r="FN63" s="589"/>
      <c r="FO63" s="589"/>
      <c r="FP63" s="589"/>
    </row>
    <row r="64" spans="1:172" ht="16" customHeight="1" x14ac:dyDescent="0.2">
      <c r="A64" s="589"/>
      <c r="B64" s="589"/>
      <c r="C64" s="589"/>
      <c r="D64" s="589"/>
      <c r="E64" s="589"/>
      <c r="F64" s="589"/>
      <c r="G64" s="589"/>
      <c r="H64" s="589"/>
      <c r="I64" s="589"/>
      <c r="J64" s="589"/>
      <c r="K64" s="589"/>
      <c r="L64" s="589"/>
      <c r="M64" s="589"/>
      <c r="N64" s="589"/>
      <c r="O64" s="589"/>
      <c r="P64" s="589"/>
      <c r="Q64" s="589"/>
      <c r="R64" s="589"/>
      <c r="S64" s="589"/>
      <c r="T64" s="589"/>
      <c r="U64" s="589"/>
      <c r="V64" s="595"/>
      <c r="W64" s="595"/>
      <c r="X64" s="595"/>
      <c r="Y64" s="595"/>
      <c r="Z64" s="589"/>
      <c r="AA64" s="594"/>
      <c r="AB64" s="589"/>
      <c r="AC64" s="589"/>
      <c r="AD64" s="589"/>
      <c r="AE64" s="589"/>
      <c r="AF64" s="589"/>
      <c r="AG64" s="589"/>
      <c r="AH64" s="589"/>
      <c r="AI64" s="589"/>
      <c r="AJ64" s="589"/>
      <c r="EY64" s="589"/>
      <c r="EZ64" s="589"/>
      <c r="FA64" s="589"/>
      <c r="FB64" s="589"/>
      <c r="FC64" s="589"/>
      <c r="FD64" s="589"/>
      <c r="FE64" s="589"/>
      <c r="FF64" s="589"/>
      <c r="FG64" s="589"/>
      <c r="FH64" s="589"/>
      <c r="FI64" s="589"/>
      <c r="FJ64" s="589"/>
      <c r="FK64" s="589"/>
      <c r="FL64" s="589"/>
      <c r="FM64" s="589"/>
      <c r="FN64" s="589"/>
      <c r="FO64" s="589"/>
      <c r="FP64" s="589"/>
    </row>
    <row r="65" spans="1:172" ht="16" customHeight="1" x14ac:dyDescent="0.2">
      <c r="A65" s="589"/>
      <c r="B65" s="589"/>
      <c r="C65" s="589"/>
      <c r="D65" s="589"/>
      <c r="E65" s="589"/>
      <c r="F65" s="589"/>
      <c r="G65" s="589"/>
      <c r="H65" s="589"/>
      <c r="I65" s="589"/>
      <c r="J65" s="589"/>
      <c r="K65" s="589"/>
      <c r="L65" s="589"/>
      <c r="M65" s="589"/>
      <c r="N65" s="589"/>
      <c r="O65" s="589"/>
      <c r="P65" s="589"/>
      <c r="Q65" s="589"/>
      <c r="R65" s="589"/>
      <c r="S65" s="589"/>
      <c r="T65" s="589"/>
      <c r="U65" s="589"/>
      <c r="V65" s="595"/>
      <c r="W65" s="595"/>
      <c r="X65" s="595"/>
      <c r="Y65" s="595"/>
      <c r="Z65" s="589"/>
      <c r="AA65" s="594"/>
      <c r="AB65" s="589"/>
      <c r="AC65" s="589"/>
      <c r="AD65" s="589"/>
      <c r="AE65" s="589"/>
      <c r="AF65" s="589"/>
      <c r="AG65" s="589"/>
      <c r="AH65" s="589"/>
      <c r="AI65" s="589"/>
      <c r="AJ65" s="589"/>
      <c r="EY65" s="589"/>
      <c r="EZ65" s="589"/>
      <c r="FA65" s="589"/>
      <c r="FB65" s="589"/>
      <c r="FC65" s="589"/>
      <c r="FD65" s="589"/>
      <c r="FE65" s="589"/>
      <c r="FF65" s="589"/>
      <c r="FG65" s="589"/>
      <c r="FH65" s="589"/>
      <c r="FI65" s="589"/>
      <c r="FJ65" s="589"/>
      <c r="FK65" s="589"/>
      <c r="FL65" s="589"/>
      <c r="FM65" s="589"/>
      <c r="FN65" s="589"/>
      <c r="FO65" s="589"/>
      <c r="FP65" s="589"/>
    </row>
    <row r="66" spans="1:172" ht="16" customHeight="1" x14ac:dyDescent="0.2">
      <c r="A66" s="589"/>
      <c r="B66" s="589"/>
      <c r="C66" s="589"/>
      <c r="D66" s="589"/>
      <c r="E66" s="589"/>
      <c r="F66" s="589"/>
      <c r="G66" s="589"/>
      <c r="H66" s="589"/>
      <c r="I66" s="589"/>
      <c r="J66" s="589"/>
      <c r="K66" s="589"/>
      <c r="L66" s="589"/>
      <c r="M66" s="589"/>
      <c r="N66" s="589"/>
      <c r="O66" s="589"/>
      <c r="P66" s="589"/>
      <c r="Q66" s="589"/>
      <c r="R66" s="589"/>
      <c r="S66" s="589"/>
      <c r="T66" s="589"/>
      <c r="U66" s="589"/>
      <c r="V66" s="595"/>
      <c r="W66" s="595"/>
      <c r="X66" s="595"/>
      <c r="Y66" s="595"/>
      <c r="Z66" s="589"/>
      <c r="AA66" s="594"/>
      <c r="AB66" s="589"/>
      <c r="AC66" s="589"/>
      <c r="AD66" s="589"/>
      <c r="AE66" s="589"/>
      <c r="AF66" s="589"/>
      <c r="AG66" s="589"/>
      <c r="AH66" s="589"/>
      <c r="AI66" s="589"/>
      <c r="AJ66" s="589"/>
      <c r="EY66" s="589"/>
      <c r="EZ66" s="589"/>
      <c r="FA66" s="589"/>
      <c r="FB66" s="589"/>
      <c r="FC66" s="589"/>
      <c r="FD66" s="589"/>
      <c r="FE66" s="589"/>
      <c r="FF66" s="589"/>
      <c r="FG66" s="589"/>
      <c r="FH66" s="589"/>
      <c r="FI66" s="589"/>
      <c r="FJ66" s="589"/>
      <c r="FK66" s="589"/>
      <c r="FL66" s="589"/>
      <c r="FM66" s="589"/>
      <c r="FN66" s="589"/>
      <c r="FO66" s="589"/>
      <c r="FP66" s="589"/>
    </row>
    <row r="67" spans="1:172" ht="16" customHeight="1" x14ac:dyDescent="0.2">
      <c r="A67" s="589"/>
      <c r="B67" s="589"/>
      <c r="C67" s="589"/>
      <c r="D67" s="589"/>
      <c r="E67" s="589"/>
      <c r="F67" s="589"/>
      <c r="G67" s="589"/>
      <c r="H67" s="589"/>
      <c r="I67" s="589"/>
      <c r="J67" s="589"/>
      <c r="K67" s="589"/>
      <c r="L67" s="589"/>
      <c r="M67" s="589"/>
      <c r="N67" s="589"/>
      <c r="O67" s="589"/>
      <c r="P67" s="589"/>
      <c r="Q67" s="589"/>
      <c r="R67" s="589"/>
      <c r="S67" s="589"/>
      <c r="T67" s="589"/>
      <c r="U67" s="589"/>
      <c r="V67" s="595"/>
      <c r="W67" s="595"/>
      <c r="X67" s="595"/>
      <c r="Y67" s="595"/>
      <c r="Z67" s="589"/>
      <c r="AA67" s="594"/>
      <c r="AB67" s="589"/>
      <c r="AC67" s="589"/>
      <c r="AD67" s="589"/>
      <c r="AE67" s="589"/>
      <c r="AF67" s="589"/>
      <c r="AG67" s="589"/>
      <c r="AH67" s="589"/>
      <c r="AI67" s="589"/>
      <c r="AJ67" s="589"/>
      <c r="EY67" s="589"/>
      <c r="EZ67" s="589"/>
      <c r="FA67" s="589"/>
      <c r="FB67" s="589"/>
      <c r="FC67" s="589"/>
      <c r="FD67" s="589"/>
      <c r="FE67" s="589"/>
      <c r="FF67" s="589"/>
      <c r="FG67" s="589"/>
      <c r="FH67" s="589"/>
      <c r="FI67" s="589"/>
      <c r="FJ67" s="589"/>
      <c r="FK67" s="589"/>
      <c r="FL67" s="589"/>
      <c r="FM67" s="589"/>
      <c r="FN67" s="589"/>
      <c r="FO67" s="589"/>
      <c r="FP67" s="589"/>
    </row>
    <row r="68" spans="1:172" ht="16" customHeight="1" x14ac:dyDescent="0.2">
      <c r="A68" s="589"/>
      <c r="B68" s="589"/>
      <c r="C68" s="589"/>
      <c r="D68" s="589"/>
      <c r="E68" s="589"/>
      <c r="F68" s="589"/>
      <c r="G68" s="589"/>
      <c r="H68" s="589"/>
      <c r="I68" s="589"/>
      <c r="J68" s="589"/>
      <c r="K68" s="589"/>
      <c r="L68" s="589"/>
      <c r="M68" s="589"/>
      <c r="N68" s="589"/>
      <c r="O68" s="589"/>
      <c r="P68" s="589"/>
      <c r="Q68" s="589"/>
      <c r="R68" s="589"/>
      <c r="S68" s="589"/>
      <c r="T68" s="589"/>
      <c r="U68" s="589"/>
      <c r="V68" s="595"/>
      <c r="W68" s="595"/>
      <c r="X68" s="595"/>
      <c r="Y68" s="595"/>
      <c r="Z68" s="589"/>
      <c r="AA68" s="594"/>
      <c r="AB68" s="589"/>
      <c r="AC68" s="589"/>
      <c r="AD68" s="589"/>
      <c r="AE68" s="589"/>
      <c r="AF68" s="589"/>
      <c r="AG68" s="589"/>
      <c r="AH68" s="589"/>
      <c r="AI68" s="589"/>
      <c r="AJ68" s="589"/>
      <c r="EY68" s="589"/>
      <c r="EZ68" s="589"/>
      <c r="FA68" s="589"/>
      <c r="FB68" s="589"/>
      <c r="FC68" s="589"/>
      <c r="FD68" s="589"/>
      <c r="FE68" s="589"/>
      <c r="FF68" s="589"/>
      <c r="FG68" s="589"/>
      <c r="FH68" s="589"/>
      <c r="FI68" s="589"/>
      <c r="FJ68" s="589"/>
      <c r="FK68" s="589"/>
      <c r="FL68" s="589"/>
      <c r="FM68" s="589"/>
      <c r="FN68" s="589"/>
      <c r="FO68" s="589"/>
      <c r="FP68" s="589"/>
    </row>
    <row r="69" spans="1:172" ht="16" customHeight="1" x14ac:dyDescent="0.2">
      <c r="A69" s="589"/>
      <c r="B69" s="589"/>
      <c r="C69" s="589"/>
      <c r="D69" s="589"/>
      <c r="E69" s="589"/>
      <c r="F69" s="589"/>
      <c r="G69" s="589"/>
      <c r="H69" s="589"/>
      <c r="I69" s="589"/>
      <c r="J69" s="589"/>
      <c r="K69" s="589"/>
      <c r="L69" s="589"/>
      <c r="M69" s="589"/>
      <c r="N69" s="589"/>
      <c r="O69" s="589"/>
      <c r="P69" s="589"/>
      <c r="Q69" s="589"/>
      <c r="R69" s="589"/>
      <c r="S69" s="589"/>
      <c r="T69" s="589"/>
      <c r="U69" s="589"/>
      <c r="V69" s="595"/>
      <c r="W69" s="595"/>
      <c r="X69" s="595"/>
      <c r="Y69" s="595"/>
      <c r="Z69" s="589"/>
      <c r="AA69" s="594"/>
      <c r="AB69" s="589"/>
      <c r="AC69" s="589"/>
      <c r="AD69" s="589"/>
      <c r="AE69" s="589"/>
      <c r="AF69" s="589"/>
      <c r="AG69" s="589"/>
      <c r="AH69" s="589"/>
      <c r="AI69" s="589"/>
      <c r="AJ69" s="589"/>
      <c r="EY69" s="589"/>
      <c r="EZ69" s="589"/>
      <c r="FA69" s="589"/>
      <c r="FB69" s="589"/>
      <c r="FC69" s="589"/>
      <c r="FD69" s="589"/>
      <c r="FE69" s="589"/>
      <c r="FF69" s="589"/>
      <c r="FG69" s="589"/>
      <c r="FH69" s="589"/>
      <c r="FI69" s="589"/>
      <c r="FJ69" s="589"/>
      <c r="FK69" s="589"/>
      <c r="FL69" s="589"/>
      <c r="FM69" s="589"/>
      <c r="FN69" s="589"/>
      <c r="FO69" s="589"/>
      <c r="FP69" s="589"/>
    </row>
    <row r="70" spans="1:172" ht="16" customHeight="1" x14ac:dyDescent="0.2">
      <c r="A70" s="589"/>
      <c r="B70" s="589"/>
      <c r="C70" s="589"/>
      <c r="D70" s="589"/>
      <c r="E70" s="589"/>
      <c r="F70" s="589"/>
      <c r="G70" s="589"/>
      <c r="H70" s="589"/>
      <c r="I70" s="589"/>
      <c r="J70" s="589"/>
      <c r="K70" s="589"/>
      <c r="L70" s="589"/>
      <c r="M70" s="589"/>
      <c r="N70" s="589"/>
      <c r="O70" s="589"/>
      <c r="P70" s="589"/>
      <c r="Q70" s="589"/>
      <c r="R70" s="589"/>
      <c r="S70" s="589"/>
      <c r="T70" s="589"/>
      <c r="U70" s="589"/>
      <c r="V70" s="595"/>
      <c r="W70" s="595"/>
      <c r="X70" s="595"/>
      <c r="Y70" s="595"/>
      <c r="Z70" s="589"/>
      <c r="AA70" s="594"/>
      <c r="AB70" s="589"/>
      <c r="AC70" s="589"/>
      <c r="AD70" s="589"/>
      <c r="AE70" s="589"/>
      <c r="AF70" s="589"/>
      <c r="AG70" s="589"/>
      <c r="AH70" s="589"/>
      <c r="AI70" s="589"/>
      <c r="AJ70" s="589"/>
      <c r="EY70" s="589"/>
      <c r="EZ70" s="589"/>
      <c r="FA70" s="589"/>
      <c r="FB70" s="589"/>
      <c r="FC70" s="589"/>
      <c r="FD70" s="589"/>
      <c r="FE70" s="589"/>
      <c r="FF70" s="589"/>
      <c r="FG70" s="589"/>
      <c r="FH70" s="589"/>
      <c r="FI70" s="589"/>
      <c r="FJ70" s="589"/>
      <c r="FK70" s="589"/>
      <c r="FL70" s="589"/>
      <c r="FM70" s="589"/>
      <c r="FN70" s="589"/>
      <c r="FO70" s="589"/>
      <c r="FP70" s="589"/>
    </row>
    <row r="71" spans="1:172" ht="16" customHeight="1" x14ac:dyDescent="0.2">
      <c r="A71" s="589"/>
      <c r="B71" s="589"/>
      <c r="C71" s="589"/>
      <c r="D71" s="589"/>
      <c r="E71" s="589"/>
      <c r="F71" s="589"/>
      <c r="G71" s="589"/>
      <c r="H71" s="589"/>
      <c r="I71" s="589"/>
      <c r="J71" s="589"/>
      <c r="K71" s="589"/>
      <c r="L71" s="589"/>
      <c r="M71" s="589"/>
      <c r="N71" s="589"/>
      <c r="O71" s="589"/>
      <c r="P71" s="589"/>
      <c r="Q71" s="589"/>
      <c r="R71" s="589"/>
      <c r="S71" s="589"/>
      <c r="T71" s="589"/>
      <c r="U71" s="589"/>
      <c r="V71" s="595"/>
      <c r="W71" s="595"/>
      <c r="X71" s="595"/>
      <c r="Y71" s="595"/>
      <c r="Z71" s="589"/>
      <c r="AA71" s="594"/>
      <c r="AB71" s="589"/>
      <c r="AC71" s="589"/>
      <c r="AD71" s="589"/>
      <c r="AE71" s="589"/>
      <c r="AF71" s="589"/>
      <c r="AG71" s="589"/>
      <c r="AH71" s="589"/>
      <c r="AI71" s="589"/>
      <c r="AJ71" s="589"/>
      <c r="EY71" s="589"/>
      <c r="EZ71" s="589"/>
      <c r="FA71" s="589"/>
      <c r="FB71" s="589"/>
      <c r="FC71" s="589"/>
      <c r="FD71" s="589"/>
      <c r="FE71" s="589"/>
      <c r="FF71" s="589"/>
      <c r="FG71" s="589"/>
      <c r="FH71" s="589"/>
      <c r="FI71" s="589"/>
      <c r="FJ71" s="589"/>
      <c r="FK71" s="589"/>
      <c r="FL71" s="589"/>
      <c r="FM71" s="589"/>
      <c r="FN71" s="589"/>
      <c r="FO71" s="589"/>
      <c r="FP71" s="589"/>
    </row>
    <row r="72" spans="1:172" ht="16" customHeight="1" x14ac:dyDescent="0.2">
      <c r="A72" s="589"/>
      <c r="B72" s="589"/>
      <c r="C72" s="589"/>
      <c r="D72" s="589"/>
      <c r="E72" s="589"/>
      <c r="F72" s="589"/>
      <c r="G72" s="589"/>
      <c r="H72" s="589"/>
      <c r="I72" s="589"/>
      <c r="J72" s="589"/>
      <c r="K72" s="589"/>
      <c r="L72" s="589"/>
      <c r="M72" s="589"/>
      <c r="N72" s="589"/>
      <c r="O72" s="589"/>
      <c r="P72" s="589"/>
      <c r="Q72" s="589"/>
      <c r="R72" s="589"/>
      <c r="S72" s="589"/>
      <c r="T72" s="589"/>
      <c r="U72" s="589"/>
      <c r="V72" s="595"/>
      <c r="W72" s="595"/>
      <c r="X72" s="595"/>
      <c r="Y72" s="595"/>
      <c r="Z72" s="589"/>
      <c r="AA72" s="594"/>
      <c r="AB72" s="589"/>
      <c r="AC72" s="589"/>
      <c r="AD72" s="589"/>
      <c r="AE72" s="589"/>
      <c r="AF72" s="589"/>
      <c r="AG72" s="589"/>
      <c r="AH72" s="589"/>
      <c r="AI72" s="589"/>
      <c r="AJ72" s="589"/>
      <c r="EY72" s="589"/>
      <c r="EZ72" s="589"/>
      <c r="FA72" s="589"/>
      <c r="FB72" s="589"/>
      <c r="FC72" s="589"/>
      <c r="FD72" s="589"/>
      <c r="FE72" s="589"/>
      <c r="FF72" s="589"/>
      <c r="FG72" s="589"/>
      <c r="FH72" s="589"/>
      <c r="FI72" s="589"/>
      <c r="FJ72" s="589"/>
      <c r="FK72" s="589"/>
      <c r="FL72" s="589"/>
      <c r="FM72" s="589"/>
      <c r="FN72" s="589"/>
      <c r="FO72" s="589"/>
      <c r="FP72" s="589"/>
    </row>
    <row r="73" spans="1:172" ht="16" customHeight="1" x14ac:dyDescent="0.2">
      <c r="A73" s="589"/>
      <c r="B73" s="589"/>
      <c r="C73" s="589"/>
      <c r="D73" s="589"/>
      <c r="E73" s="589"/>
      <c r="F73" s="589"/>
      <c r="G73" s="589"/>
      <c r="H73" s="589"/>
      <c r="I73" s="589"/>
      <c r="J73" s="589"/>
      <c r="K73" s="589"/>
      <c r="L73" s="589"/>
      <c r="M73" s="589"/>
      <c r="N73" s="589"/>
      <c r="O73" s="589"/>
      <c r="P73" s="589"/>
      <c r="Q73" s="589"/>
      <c r="R73" s="589"/>
      <c r="S73" s="589"/>
      <c r="T73" s="589"/>
      <c r="U73" s="589"/>
      <c r="V73" s="595"/>
      <c r="W73" s="595"/>
      <c r="X73" s="595"/>
      <c r="Y73" s="595"/>
      <c r="Z73" s="589"/>
      <c r="AA73" s="594"/>
      <c r="AB73" s="589"/>
      <c r="AC73" s="589"/>
      <c r="AD73" s="589"/>
      <c r="AE73" s="589"/>
      <c r="AF73" s="589"/>
      <c r="AG73" s="589"/>
      <c r="AH73" s="589"/>
      <c r="AI73" s="589"/>
      <c r="AJ73" s="589"/>
      <c r="EY73" s="589"/>
      <c r="EZ73" s="589"/>
      <c r="FA73" s="589"/>
      <c r="FB73" s="589"/>
      <c r="FC73" s="589"/>
      <c r="FD73" s="589"/>
      <c r="FE73" s="589"/>
      <c r="FF73" s="589"/>
      <c r="FG73" s="589"/>
      <c r="FH73" s="589"/>
      <c r="FI73" s="589"/>
      <c r="FJ73" s="589"/>
      <c r="FK73" s="589"/>
      <c r="FL73" s="589"/>
      <c r="FM73" s="589"/>
      <c r="FN73" s="589"/>
      <c r="FO73" s="589"/>
      <c r="FP73" s="589"/>
    </row>
    <row r="74" spans="1:172" ht="16" customHeight="1" x14ac:dyDescent="0.2">
      <c r="A74" s="589"/>
      <c r="B74" s="589"/>
      <c r="C74" s="589"/>
      <c r="D74" s="589"/>
      <c r="E74" s="589"/>
      <c r="F74" s="589"/>
      <c r="G74" s="589"/>
      <c r="H74" s="589"/>
      <c r="I74" s="589"/>
      <c r="J74" s="589"/>
      <c r="K74" s="589"/>
      <c r="L74" s="589"/>
      <c r="M74" s="589"/>
      <c r="N74" s="589"/>
      <c r="O74" s="589"/>
      <c r="P74" s="589"/>
      <c r="Q74" s="589"/>
      <c r="R74" s="589"/>
      <c r="S74" s="589"/>
      <c r="T74" s="589"/>
      <c r="U74" s="589"/>
      <c r="V74" s="595"/>
      <c r="W74" s="595"/>
      <c r="X74" s="595"/>
      <c r="Y74" s="595"/>
      <c r="Z74" s="589"/>
      <c r="AA74" s="594"/>
      <c r="AB74" s="589"/>
      <c r="AC74" s="589"/>
      <c r="AD74" s="589"/>
      <c r="AE74" s="589"/>
      <c r="AF74" s="589"/>
      <c r="AG74" s="589"/>
      <c r="AH74" s="589"/>
      <c r="AI74" s="589"/>
      <c r="AJ74" s="589"/>
      <c r="EY74" s="589"/>
      <c r="EZ74" s="589"/>
      <c r="FA74" s="589"/>
      <c r="FB74" s="589"/>
      <c r="FC74" s="589"/>
      <c r="FD74" s="589"/>
      <c r="FE74" s="589"/>
      <c r="FF74" s="589"/>
      <c r="FG74" s="589"/>
      <c r="FH74" s="589"/>
      <c r="FI74" s="589"/>
      <c r="FJ74" s="589"/>
      <c r="FK74" s="589"/>
      <c r="FL74" s="589"/>
      <c r="FM74" s="589"/>
      <c r="FN74" s="589"/>
      <c r="FO74" s="589"/>
      <c r="FP74" s="589"/>
    </row>
    <row r="75" spans="1:172" ht="16" customHeight="1" x14ac:dyDescent="0.2">
      <c r="A75" s="589"/>
      <c r="B75" s="589"/>
      <c r="C75" s="589"/>
      <c r="D75" s="589"/>
      <c r="E75" s="589"/>
      <c r="F75" s="589"/>
      <c r="G75" s="589"/>
      <c r="H75" s="589"/>
      <c r="I75" s="589"/>
      <c r="J75" s="589"/>
      <c r="K75" s="589"/>
      <c r="L75" s="589"/>
      <c r="M75" s="589"/>
      <c r="N75" s="589"/>
      <c r="O75" s="589"/>
      <c r="P75" s="589"/>
      <c r="Q75" s="589"/>
      <c r="R75" s="589"/>
      <c r="S75" s="589"/>
      <c r="T75" s="589"/>
      <c r="U75" s="589"/>
      <c r="V75" s="595"/>
      <c r="W75" s="595"/>
      <c r="X75" s="595"/>
      <c r="Y75" s="595"/>
      <c r="Z75" s="589"/>
      <c r="AA75" s="594"/>
      <c r="AB75" s="589"/>
      <c r="AC75" s="589"/>
      <c r="AD75" s="589"/>
      <c r="AE75" s="589"/>
      <c r="AF75" s="589"/>
      <c r="AG75" s="589"/>
      <c r="AH75" s="589"/>
      <c r="AI75" s="589"/>
      <c r="AJ75" s="589"/>
      <c r="EY75" s="589"/>
      <c r="EZ75" s="589"/>
      <c r="FA75" s="589"/>
      <c r="FB75" s="589"/>
      <c r="FC75" s="589"/>
      <c r="FD75" s="589"/>
      <c r="FE75" s="589"/>
      <c r="FF75" s="589"/>
      <c r="FG75" s="589"/>
      <c r="FH75" s="589"/>
      <c r="FI75" s="589"/>
      <c r="FJ75" s="589"/>
      <c r="FK75" s="589"/>
      <c r="FL75" s="589"/>
      <c r="FM75" s="589"/>
      <c r="FN75" s="589"/>
      <c r="FO75" s="589"/>
      <c r="FP75" s="589"/>
    </row>
    <row r="76" spans="1:172" ht="16" customHeight="1" x14ac:dyDescent="0.2">
      <c r="A76" s="589"/>
      <c r="B76" s="589"/>
      <c r="C76" s="589"/>
      <c r="D76" s="589"/>
      <c r="E76" s="589"/>
      <c r="F76" s="589"/>
      <c r="G76" s="589"/>
      <c r="H76" s="589"/>
      <c r="I76" s="589"/>
      <c r="J76" s="589"/>
      <c r="K76" s="589"/>
      <c r="L76" s="589"/>
      <c r="M76" s="589"/>
      <c r="N76" s="589"/>
      <c r="O76" s="589"/>
      <c r="P76" s="589"/>
      <c r="Q76" s="589"/>
      <c r="R76" s="589"/>
      <c r="S76" s="589"/>
      <c r="T76" s="589"/>
      <c r="U76" s="589"/>
      <c r="V76" s="595"/>
      <c r="W76" s="595"/>
      <c r="X76" s="595"/>
      <c r="Y76" s="595"/>
      <c r="Z76" s="589"/>
      <c r="AA76" s="594"/>
      <c r="AB76" s="589"/>
      <c r="AC76" s="589"/>
      <c r="AD76" s="589"/>
      <c r="AE76" s="589"/>
      <c r="AF76" s="589"/>
      <c r="AG76" s="589"/>
      <c r="AH76" s="589"/>
      <c r="AI76" s="589"/>
      <c r="AJ76" s="589"/>
      <c r="EY76" s="589"/>
      <c r="EZ76" s="589"/>
      <c r="FA76" s="589"/>
      <c r="FB76" s="589"/>
      <c r="FC76" s="589"/>
      <c r="FD76" s="589"/>
      <c r="FE76" s="589"/>
      <c r="FF76" s="589"/>
      <c r="FG76" s="589"/>
      <c r="FH76" s="589"/>
      <c r="FI76" s="589"/>
      <c r="FJ76" s="589"/>
      <c r="FK76" s="589"/>
      <c r="FL76" s="589"/>
      <c r="FM76" s="589"/>
      <c r="FN76" s="589"/>
      <c r="FO76" s="589"/>
      <c r="FP76" s="589"/>
    </row>
    <row r="77" spans="1:172" ht="16" customHeight="1" x14ac:dyDescent="0.2">
      <c r="A77" s="589"/>
      <c r="B77" s="589"/>
      <c r="C77" s="589"/>
      <c r="D77" s="589"/>
      <c r="E77" s="589"/>
      <c r="F77" s="589"/>
      <c r="G77" s="589"/>
      <c r="H77" s="589"/>
      <c r="I77" s="589"/>
      <c r="J77" s="589"/>
      <c r="K77" s="589"/>
      <c r="L77" s="589"/>
      <c r="M77" s="589"/>
      <c r="N77" s="589"/>
      <c r="O77" s="589"/>
      <c r="P77" s="589"/>
      <c r="Q77" s="589"/>
      <c r="R77" s="589"/>
      <c r="S77" s="589"/>
      <c r="T77" s="589"/>
      <c r="U77" s="589"/>
      <c r="V77" s="595"/>
      <c r="W77" s="595"/>
      <c r="X77" s="595"/>
      <c r="Y77" s="595"/>
      <c r="Z77" s="589"/>
      <c r="AA77" s="594"/>
      <c r="AB77" s="589"/>
      <c r="AC77" s="589"/>
      <c r="AD77" s="589"/>
      <c r="AE77" s="589"/>
      <c r="AF77" s="589"/>
      <c r="AG77" s="589"/>
      <c r="AH77" s="589"/>
      <c r="AI77" s="589"/>
      <c r="AJ77" s="589"/>
      <c r="EY77" s="589"/>
      <c r="EZ77" s="589"/>
      <c r="FA77" s="589"/>
      <c r="FB77" s="589"/>
      <c r="FC77" s="589"/>
      <c r="FD77" s="589"/>
      <c r="FE77" s="589"/>
      <c r="FF77" s="589"/>
      <c r="FG77" s="589"/>
      <c r="FH77" s="589"/>
      <c r="FI77" s="589"/>
      <c r="FJ77" s="589"/>
      <c r="FK77" s="589"/>
      <c r="FL77" s="589"/>
      <c r="FM77" s="589"/>
      <c r="FN77" s="589"/>
      <c r="FO77" s="589"/>
      <c r="FP77" s="589"/>
    </row>
    <row r="78" spans="1:172" ht="16" customHeight="1" x14ac:dyDescent="0.2">
      <c r="A78" s="589"/>
      <c r="B78" s="589"/>
      <c r="C78" s="589"/>
      <c r="D78" s="589"/>
      <c r="E78" s="589"/>
      <c r="F78" s="589"/>
      <c r="G78" s="589"/>
      <c r="H78" s="589"/>
      <c r="I78" s="589"/>
      <c r="J78" s="589"/>
      <c r="K78" s="589"/>
      <c r="L78" s="589"/>
      <c r="M78" s="589"/>
      <c r="N78" s="589"/>
      <c r="O78" s="589"/>
      <c r="P78" s="589"/>
      <c r="Q78" s="589"/>
      <c r="R78" s="589"/>
      <c r="S78" s="589"/>
      <c r="T78" s="589"/>
      <c r="U78" s="589"/>
      <c r="V78" s="595"/>
      <c r="W78" s="595"/>
      <c r="X78" s="595"/>
      <c r="Y78" s="595"/>
      <c r="Z78" s="589"/>
      <c r="AA78" s="594"/>
      <c r="AB78" s="589"/>
      <c r="AC78" s="589"/>
      <c r="AD78" s="589"/>
      <c r="AE78" s="589"/>
      <c r="AF78" s="589"/>
      <c r="AG78" s="589"/>
      <c r="AH78" s="589"/>
      <c r="AI78" s="589"/>
      <c r="AJ78" s="589"/>
      <c r="EY78" s="589"/>
      <c r="EZ78" s="589"/>
      <c r="FA78" s="589"/>
      <c r="FB78" s="589"/>
      <c r="FC78" s="589"/>
      <c r="FD78" s="589"/>
      <c r="FE78" s="589"/>
      <c r="FF78" s="589"/>
      <c r="FG78" s="589"/>
      <c r="FH78" s="589"/>
      <c r="FI78" s="589"/>
      <c r="FJ78" s="589"/>
      <c r="FK78" s="589"/>
      <c r="FL78" s="589"/>
      <c r="FM78" s="589"/>
      <c r="FN78" s="589"/>
      <c r="FO78" s="589"/>
      <c r="FP78" s="589"/>
    </row>
    <row r="79" spans="1:172" ht="16" customHeight="1" x14ac:dyDescent="0.2">
      <c r="A79" s="589"/>
      <c r="B79" s="589"/>
      <c r="C79" s="589"/>
      <c r="D79" s="589"/>
      <c r="E79" s="589"/>
      <c r="F79" s="589"/>
      <c r="G79" s="589"/>
      <c r="H79" s="589"/>
      <c r="I79" s="589"/>
      <c r="J79" s="589"/>
      <c r="K79" s="589"/>
      <c r="L79" s="589"/>
      <c r="M79" s="589"/>
      <c r="N79" s="589"/>
      <c r="O79" s="589"/>
      <c r="P79" s="589"/>
      <c r="Q79" s="589"/>
      <c r="R79" s="589"/>
      <c r="S79" s="589"/>
      <c r="T79" s="589"/>
      <c r="U79" s="589"/>
      <c r="V79" s="595"/>
      <c r="W79" s="595"/>
      <c r="X79" s="595"/>
      <c r="Y79" s="595"/>
      <c r="Z79" s="589"/>
      <c r="AA79" s="594"/>
      <c r="AB79" s="589"/>
      <c r="AC79" s="589"/>
      <c r="AD79" s="589"/>
      <c r="AE79" s="589"/>
      <c r="AF79" s="589"/>
      <c r="AG79" s="589"/>
      <c r="AH79" s="589"/>
      <c r="AI79" s="589"/>
      <c r="AJ79" s="589"/>
      <c r="EY79" s="589"/>
      <c r="EZ79" s="589"/>
      <c r="FA79" s="589"/>
      <c r="FB79" s="589"/>
      <c r="FC79" s="589"/>
      <c r="FD79" s="589"/>
      <c r="FE79" s="589"/>
      <c r="FF79" s="589"/>
      <c r="FG79" s="589"/>
      <c r="FH79" s="589"/>
      <c r="FI79" s="589"/>
      <c r="FJ79" s="589"/>
      <c r="FK79" s="589"/>
      <c r="FL79" s="589"/>
      <c r="FM79" s="589"/>
      <c r="FN79" s="589"/>
      <c r="FO79" s="589"/>
      <c r="FP79" s="589"/>
    </row>
    <row r="80" spans="1:172" ht="16" customHeight="1" x14ac:dyDescent="0.2">
      <c r="A80" s="589"/>
      <c r="B80" s="589"/>
      <c r="C80" s="589"/>
      <c r="D80" s="589"/>
      <c r="E80" s="589"/>
      <c r="F80" s="589"/>
      <c r="G80" s="589"/>
      <c r="H80" s="589"/>
      <c r="I80" s="589"/>
      <c r="J80" s="589"/>
      <c r="K80" s="589"/>
      <c r="L80" s="589"/>
      <c r="M80" s="589"/>
      <c r="N80" s="589"/>
      <c r="O80" s="589"/>
      <c r="P80" s="589"/>
      <c r="Q80" s="589"/>
      <c r="R80" s="589"/>
      <c r="S80" s="589"/>
      <c r="T80" s="589"/>
      <c r="U80" s="589"/>
      <c r="V80" s="595"/>
      <c r="W80" s="595"/>
      <c r="X80" s="595"/>
      <c r="Y80" s="595"/>
      <c r="Z80" s="589"/>
      <c r="AA80" s="594"/>
      <c r="AB80" s="589"/>
      <c r="AC80" s="589"/>
      <c r="AD80" s="589"/>
      <c r="AE80" s="589"/>
      <c r="AF80" s="589"/>
      <c r="AG80" s="589"/>
      <c r="AH80" s="589"/>
      <c r="AI80" s="589"/>
      <c r="AJ80" s="589"/>
      <c r="EY80" s="589"/>
      <c r="EZ80" s="589"/>
      <c r="FA80" s="589"/>
      <c r="FB80" s="589"/>
      <c r="FC80" s="589"/>
      <c r="FD80" s="589"/>
      <c r="FE80" s="589"/>
      <c r="FF80" s="589"/>
      <c r="FG80" s="589"/>
      <c r="FH80" s="589"/>
      <c r="FI80" s="589"/>
      <c r="FJ80" s="589"/>
      <c r="FK80" s="589"/>
      <c r="FL80" s="589"/>
      <c r="FM80" s="589"/>
      <c r="FN80" s="589"/>
      <c r="FO80" s="589"/>
      <c r="FP80" s="589"/>
    </row>
    <row r="81" spans="1:172" ht="16" customHeight="1" x14ac:dyDescent="0.2">
      <c r="A81" s="589"/>
      <c r="B81" s="589"/>
      <c r="C81" s="589"/>
      <c r="D81" s="589"/>
      <c r="E81" s="589"/>
      <c r="F81" s="589"/>
      <c r="G81" s="589"/>
      <c r="H81" s="589"/>
      <c r="I81" s="589"/>
      <c r="J81" s="589"/>
      <c r="K81" s="589"/>
      <c r="L81" s="589"/>
      <c r="M81" s="589"/>
      <c r="N81" s="589"/>
      <c r="O81" s="589"/>
      <c r="P81" s="589"/>
      <c r="Q81" s="589"/>
      <c r="R81" s="589"/>
      <c r="S81" s="589"/>
      <c r="T81" s="589"/>
      <c r="U81" s="589"/>
      <c r="V81" s="595"/>
      <c r="W81" s="595"/>
      <c r="X81" s="595"/>
      <c r="Y81" s="595"/>
      <c r="Z81" s="589"/>
      <c r="AA81" s="594"/>
      <c r="AB81" s="589"/>
      <c r="AC81" s="589"/>
      <c r="AD81" s="589"/>
      <c r="AE81" s="589"/>
      <c r="AF81" s="589"/>
      <c r="AG81" s="589"/>
      <c r="AH81" s="589"/>
      <c r="AI81" s="589"/>
      <c r="AJ81" s="589"/>
      <c r="EY81" s="589"/>
      <c r="EZ81" s="589"/>
      <c r="FA81" s="589"/>
      <c r="FB81" s="589"/>
      <c r="FC81" s="589"/>
      <c r="FD81" s="589"/>
      <c r="FE81" s="589"/>
      <c r="FF81" s="589"/>
      <c r="FG81" s="589"/>
      <c r="FH81" s="589"/>
      <c r="FI81" s="589"/>
      <c r="FJ81" s="589"/>
      <c r="FK81" s="589"/>
      <c r="FL81" s="589"/>
      <c r="FM81" s="589"/>
      <c r="FN81" s="589"/>
      <c r="FO81" s="589"/>
      <c r="FP81" s="589"/>
    </row>
    <row r="82" spans="1:172" ht="16" customHeight="1" x14ac:dyDescent="0.2">
      <c r="A82" s="589"/>
      <c r="B82" s="589"/>
      <c r="C82" s="589"/>
      <c r="D82" s="589"/>
      <c r="E82" s="589"/>
      <c r="F82" s="589"/>
      <c r="G82" s="589"/>
      <c r="H82" s="589"/>
      <c r="I82" s="589"/>
      <c r="J82" s="589"/>
      <c r="K82" s="589"/>
      <c r="L82" s="589"/>
      <c r="M82" s="589"/>
      <c r="N82" s="589"/>
      <c r="O82" s="589"/>
      <c r="P82" s="589"/>
      <c r="Q82" s="589"/>
      <c r="R82" s="589"/>
      <c r="S82" s="589"/>
      <c r="T82" s="589"/>
      <c r="U82" s="589"/>
      <c r="V82" s="595"/>
      <c r="W82" s="595"/>
      <c r="X82" s="595"/>
      <c r="Y82" s="595"/>
      <c r="Z82" s="589"/>
      <c r="AA82" s="594"/>
      <c r="AB82" s="589"/>
      <c r="AC82" s="589"/>
      <c r="AD82" s="589"/>
      <c r="AE82" s="589"/>
      <c r="AF82" s="589"/>
      <c r="AG82" s="589"/>
      <c r="AH82" s="589"/>
      <c r="AI82" s="589"/>
      <c r="AJ82" s="589"/>
      <c r="EY82" s="589"/>
      <c r="EZ82" s="589"/>
      <c r="FA82" s="589"/>
      <c r="FB82" s="589"/>
      <c r="FC82" s="589"/>
      <c r="FD82" s="589"/>
      <c r="FE82" s="589"/>
      <c r="FF82" s="589"/>
      <c r="FG82" s="589"/>
      <c r="FH82" s="589"/>
      <c r="FI82" s="589"/>
      <c r="FJ82" s="589"/>
      <c r="FK82" s="589"/>
      <c r="FL82" s="589"/>
      <c r="FM82" s="589"/>
      <c r="FN82" s="589"/>
      <c r="FO82" s="589"/>
      <c r="FP82" s="589"/>
    </row>
    <row r="83" spans="1:172" ht="16" customHeight="1" x14ac:dyDescent="0.2"/>
    <row r="84" spans="1:172" ht="16" customHeight="1" x14ac:dyDescent="0.2"/>
    <row r="85" spans="1:172" ht="16" customHeight="1" x14ac:dyDescent="0.2"/>
    <row r="86" spans="1:172" ht="16" customHeight="1" x14ac:dyDescent="0.2"/>
    <row r="87" spans="1:172" ht="16" customHeight="1" x14ac:dyDescent="0.2"/>
    <row r="88" spans="1:172" ht="16" customHeight="1" x14ac:dyDescent="0.2"/>
    <row r="89" spans="1:172" ht="16" customHeight="1" x14ac:dyDescent="0.2"/>
    <row r="90" spans="1:172" ht="16" customHeight="1" x14ac:dyDescent="0.2"/>
    <row r="91" spans="1:172" ht="16" customHeight="1" x14ac:dyDescent="0.2"/>
    <row r="92" spans="1:172" ht="16" customHeight="1" x14ac:dyDescent="0.2"/>
    <row r="93" spans="1:172" ht="16" customHeight="1" x14ac:dyDescent="0.2"/>
    <row r="94" spans="1:172" ht="16" customHeight="1" x14ac:dyDescent="0.2"/>
    <row r="95" spans="1:172" ht="16" customHeight="1" x14ac:dyDescent="0.2"/>
    <row r="96" spans="1:172" ht="16" customHeight="1" x14ac:dyDescent="0.2"/>
    <row r="97" ht="16" customHeight="1" x14ac:dyDescent="0.2"/>
    <row r="98" ht="16" customHeight="1" x14ac:dyDescent="0.2"/>
    <row r="99" ht="16" customHeight="1" x14ac:dyDescent="0.2"/>
    <row r="100" ht="16" customHeight="1" x14ac:dyDescent="0.2"/>
    <row r="101" ht="16" customHeight="1" x14ac:dyDescent="0.2"/>
    <row r="102" ht="16" customHeight="1" x14ac:dyDescent="0.2"/>
    <row r="103" ht="16" customHeight="1" x14ac:dyDescent="0.2"/>
    <row r="104" ht="16" customHeight="1" x14ac:dyDescent="0.2"/>
    <row r="105" ht="16" customHeight="1" x14ac:dyDescent="0.2"/>
    <row r="106" ht="16" customHeight="1" x14ac:dyDescent="0.2"/>
    <row r="107" ht="16" customHeight="1" x14ac:dyDescent="0.2"/>
    <row r="108" ht="16" customHeight="1" x14ac:dyDescent="0.2"/>
    <row r="109" ht="16" customHeight="1" x14ac:dyDescent="0.2"/>
    <row r="110" ht="16" customHeight="1" x14ac:dyDescent="0.2"/>
    <row r="111" ht="16" customHeight="1" x14ac:dyDescent="0.2"/>
    <row r="112" ht="16" customHeight="1" x14ac:dyDescent="0.2"/>
    <row r="113" ht="16" customHeight="1" x14ac:dyDescent="0.2"/>
    <row r="114" ht="16" customHeight="1" x14ac:dyDescent="0.2"/>
    <row r="115" ht="16" customHeight="1" x14ac:dyDescent="0.2"/>
    <row r="116" ht="16" customHeight="1" x14ac:dyDescent="0.2"/>
    <row r="117" ht="16" customHeight="1" x14ac:dyDescent="0.2"/>
    <row r="118" ht="16" customHeight="1" x14ac:dyDescent="0.2"/>
    <row r="119" ht="16" customHeight="1" x14ac:dyDescent="0.2"/>
    <row r="120" ht="16" customHeight="1" x14ac:dyDescent="0.2"/>
    <row r="121" ht="16" customHeight="1" x14ac:dyDescent="0.2"/>
    <row r="122" ht="16" customHeight="1" x14ac:dyDescent="0.2"/>
    <row r="123" ht="16" customHeight="1" x14ac:dyDescent="0.2"/>
    <row r="124" ht="16" customHeight="1" x14ac:dyDescent="0.2"/>
    <row r="125" ht="16" customHeight="1" x14ac:dyDescent="0.2"/>
    <row r="126" ht="16" customHeight="1" x14ac:dyDescent="0.2"/>
    <row r="127" ht="16" customHeight="1" x14ac:dyDescent="0.2"/>
    <row r="128" ht="16" customHeight="1" x14ac:dyDescent="0.2"/>
    <row r="129" ht="16" customHeight="1" x14ac:dyDescent="0.2"/>
    <row r="130" ht="16" customHeight="1" x14ac:dyDescent="0.2"/>
    <row r="131" ht="16" customHeight="1" x14ac:dyDescent="0.2"/>
    <row r="132" ht="16" customHeight="1" x14ac:dyDescent="0.2"/>
    <row r="133" ht="16" customHeight="1" x14ac:dyDescent="0.2"/>
    <row r="134" ht="16" customHeight="1" x14ac:dyDescent="0.2"/>
    <row r="135" ht="16" customHeight="1" x14ac:dyDescent="0.2"/>
    <row r="136" ht="16" customHeight="1" x14ac:dyDescent="0.2"/>
    <row r="137" ht="16" customHeight="1" x14ac:dyDescent="0.2"/>
    <row r="138" ht="16" customHeight="1" x14ac:dyDescent="0.2"/>
    <row r="139" ht="16" customHeight="1" x14ac:dyDescent="0.2"/>
    <row r="140" ht="16" customHeight="1" x14ac:dyDescent="0.2"/>
    <row r="141" ht="16" customHeight="1" x14ac:dyDescent="0.2"/>
    <row r="142" ht="16" customHeight="1" x14ac:dyDescent="0.2"/>
    <row r="143" ht="16" customHeight="1" x14ac:dyDescent="0.2"/>
    <row r="144" ht="16" customHeight="1" x14ac:dyDescent="0.2"/>
    <row r="145" ht="16" customHeight="1" x14ac:dyDescent="0.2"/>
    <row r="146" ht="16" customHeight="1" x14ac:dyDescent="0.2"/>
    <row r="147" ht="16" customHeight="1" x14ac:dyDescent="0.2"/>
    <row r="148" ht="16" customHeight="1" x14ac:dyDescent="0.2"/>
    <row r="149" ht="16" customHeight="1" x14ac:dyDescent="0.2"/>
    <row r="150" ht="16" customHeight="1" x14ac:dyDescent="0.2"/>
    <row r="151" ht="16" customHeight="1" x14ac:dyDescent="0.2"/>
    <row r="152" ht="16" customHeight="1" x14ac:dyDescent="0.2"/>
    <row r="153" ht="16" customHeight="1" x14ac:dyDescent="0.2"/>
    <row r="154" ht="16" customHeight="1" x14ac:dyDescent="0.2"/>
    <row r="155" ht="16" customHeight="1" x14ac:dyDescent="0.2"/>
    <row r="156" ht="16" customHeight="1" x14ac:dyDescent="0.2"/>
    <row r="157" ht="16" customHeight="1" x14ac:dyDescent="0.2"/>
    <row r="158" ht="16" customHeight="1" x14ac:dyDescent="0.2"/>
    <row r="159" ht="16" customHeight="1" x14ac:dyDescent="0.2"/>
    <row r="160" ht="16" customHeight="1" x14ac:dyDescent="0.2"/>
    <row r="161" ht="16" customHeight="1" x14ac:dyDescent="0.2"/>
    <row r="162" ht="16" customHeight="1" x14ac:dyDescent="0.2"/>
    <row r="163" ht="16" customHeight="1" x14ac:dyDescent="0.2"/>
    <row r="164" ht="16" customHeight="1" x14ac:dyDescent="0.2"/>
    <row r="165" ht="16" customHeight="1" x14ac:dyDescent="0.2"/>
    <row r="166" ht="16" customHeight="1" x14ac:dyDescent="0.2"/>
    <row r="167" ht="16" customHeight="1" x14ac:dyDescent="0.2"/>
    <row r="168" ht="16" customHeight="1" x14ac:dyDescent="0.2"/>
    <row r="169" ht="16" customHeight="1" x14ac:dyDescent="0.2"/>
    <row r="170" ht="16" customHeight="1" x14ac:dyDescent="0.2"/>
    <row r="171" ht="16" customHeight="1" x14ac:dyDescent="0.2"/>
    <row r="172" ht="16" customHeight="1" x14ac:dyDescent="0.2"/>
    <row r="173" ht="16" customHeight="1" x14ac:dyDescent="0.2"/>
    <row r="174" ht="16" customHeight="1" x14ac:dyDescent="0.2"/>
    <row r="175" ht="16" customHeight="1" x14ac:dyDescent="0.2"/>
    <row r="176" ht="16" customHeight="1" x14ac:dyDescent="0.2"/>
    <row r="177" ht="16" customHeight="1" x14ac:dyDescent="0.2"/>
    <row r="178" ht="16" customHeight="1" x14ac:dyDescent="0.2"/>
    <row r="179" ht="16" customHeight="1" x14ac:dyDescent="0.2"/>
    <row r="180" ht="16" customHeight="1" x14ac:dyDescent="0.2"/>
    <row r="181" ht="16" customHeight="1" x14ac:dyDescent="0.2"/>
    <row r="182" ht="16" customHeight="1" x14ac:dyDescent="0.2"/>
    <row r="183" ht="16" customHeight="1" x14ac:dyDescent="0.2"/>
    <row r="184" ht="16" customHeight="1" x14ac:dyDescent="0.2"/>
    <row r="185" ht="16" customHeight="1" x14ac:dyDescent="0.2"/>
    <row r="186" ht="16" customHeight="1" x14ac:dyDescent="0.2"/>
    <row r="187" ht="16" customHeight="1" x14ac:dyDescent="0.2"/>
    <row r="188" ht="16" customHeight="1" x14ac:dyDescent="0.2"/>
    <row r="189" ht="16" customHeight="1" x14ac:dyDescent="0.2"/>
    <row r="190" ht="16" customHeight="1" x14ac:dyDescent="0.2"/>
    <row r="191" ht="16" customHeight="1" x14ac:dyDescent="0.2"/>
    <row r="192" ht="16" customHeight="1" x14ac:dyDescent="0.2"/>
    <row r="193" ht="16" customHeight="1" x14ac:dyDescent="0.2"/>
    <row r="194" ht="16" customHeight="1" x14ac:dyDescent="0.2"/>
    <row r="195" ht="16" customHeight="1" x14ac:dyDescent="0.2"/>
    <row r="196" ht="16" customHeight="1" x14ac:dyDescent="0.2"/>
    <row r="197" ht="16" customHeight="1" x14ac:dyDescent="0.2"/>
    <row r="198" ht="16" customHeight="1" x14ac:dyDescent="0.2"/>
    <row r="199" ht="16" customHeight="1" x14ac:dyDescent="0.2"/>
    <row r="200" ht="16" customHeight="1" x14ac:dyDescent="0.2"/>
    <row r="201" ht="16" customHeight="1" x14ac:dyDescent="0.2"/>
    <row r="202" ht="16" customHeight="1" x14ac:dyDescent="0.2"/>
    <row r="203" ht="16" customHeight="1" x14ac:dyDescent="0.2"/>
    <row r="204" ht="16" customHeight="1" x14ac:dyDescent="0.2"/>
    <row r="205" ht="16" customHeight="1" x14ac:dyDescent="0.2"/>
    <row r="206" ht="16" customHeight="1" x14ac:dyDescent="0.2"/>
    <row r="207" ht="16" customHeight="1" x14ac:dyDescent="0.2"/>
    <row r="208" ht="16" customHeight="1" x14ac:dyDescent="0.2"/>
    <row r="209" ht="16" customHeight="1" x14ac:dyDescent="0.2"/>
    <row r="210" ht="16" customHeight="1" x14ac:dyDescent="0.2"/>
    <row r="211" ht="16" customHeight="1" x14ac:dyDescent="0.2"/>
    <row r="212" ht="16" customHeight="1" x14ac:dyDescent="0.2"/>
    <row r="213" ht="16" customHeight="1" x14ac:dyDescent="0.2"/>
    <row r="214" ht="16" customHeight="1" x14ac:dyDescent="0.2"/>
    <row r="215" ht="16" customHeight="1" x14ac:dyDescent="0.2"/>
    <row r="216" ht="16" customHeight="1" x14ac:dyDescent="0.2"/>
    <row r="217" ht="16" customHeight="1" x14ac:dyDescent="0.2"/>
    <row r="218" ht="16" customHeight="1" x14ac:dyDescent="0.2"/>
    <row r="219" ht="16" customHeight="1" x14ac:dyDescent="0.2"/>
    <row r="220" ht="16" customHeight="1" x14ac:dyDescent="0.2"/>
    <row r="221" ht="16" customHeight="1" x14ac:dyDescent="0.2"/>
    <row r="222" ht="16" customHeight="1" x14ac:dyDescent="0.2"/>
  </sheetData>
  <mergeCells count="55">
    <mergeCell ref="D42:E42"/>
    <mergeCell ref="D36:E36"/>
    <mergeCell ref="C37:C38"/>
    <mergeCell ref="D37:E37"/>
    <mergeCell ref="D38:E38"/>
    <mergeCell ref="D39:E39"/>
    <mergeCell ref="D40:E40"/>
    <mergeCell ref="B31:B33"/>
    <mergeCell ref="D31:E31"/>
    <mergeCell ref="D33:E33"/>
    <mergeCell ref="D34:E34"/>
    <mergeCell ref="D41:E41"/>
    <mergeCell ref="D35:E35"/>
    <mergeCell ref="C22:C32"/>
    <mergeCell ref="D22:E22"/>
    <mergeCell ref="D27:E27"/>
    <mergeCell ref="D28:E28"/>
    <mergeCell ref="D29:E29"/>
    <mergeCell ref="D30:E30"/>
    <mergeCell ref="V22:W22"/>
    <mergeCell ref="D23:E23"/>
    <mergeCell ref="D24:E24"/>
    <mergeCell ref="D25:E25"/>
    <mergeCell ref="D26:E26"/>
    <mergeCell ref="Y17:Y18"/>
    <mergeCell ref="B18:B19"/>
    <mergeCell ref="C19:C21"/>
    <mergeCell ref="D19:E19"/>
    <mergeCell ref="V19:W19"/>
    <mergeCell ref="D20:E20"/>
    <mergeCell ref="D21:E21"/>
    <mergeCell ref="D14:E14"/>
    <mergeCell ref="C15:C18"/>
    <mergeCell ref="D15:E15"/>
    <mergeCell ref="V15:W15"/>
    <mergeCell ref="D16:E16"/>
    <mergeCell ref="D17:E17"/>
    <mergeCell ref="D11:E11"/>
    <mergeCell ref="V11:W11"/>
    <mergeCell ref="C12:C13"/>
    <mergeCell ref="D12:E12"/>
    <mergeCell ref="X12:X13"/>
    <mergeCell ref="D13:E13"/>
    <mergeCell ref="B4:E5"/>
    <mergeCell ref="V4:Y5"/>
    <mergeCell ref="EX5:EZ5"/>
    <mergeCell ref="FW5:FY5"/>
    <mergeCell ref="C6:C10"/>
    <mergeCell ref="D6:E6"/>
    <mergeCell ref="V6:W6"/>
    <mergeCell ref="D7:E7"/>
    <mergeCell ref="X7:X8"/>
    <mergeCell ref="D8:E8"/>
    <mergeCell ref="D9:E9"/>
    <mergeCell ref="Y9:Y10"/>
  </mergeCells>
  <phoneticPr fontId="29"/>
  <pageMargins left="0.39370078740157483" right="0.19685039370078741" top="0.78740157480314965" bottom="0.39370078740157483" header="0.59055118110236227" footer="0.19685039370078741"/>
  <pageSetup paperSize="9" orientation="portrait" r:id="rId1"/>
  <headerFooter alignWithMargins="0"/>
  <colBreaks count="1" manualBreakCount="1">
    <brk id="14" min="1" max="4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R48"/>
  <sheetViews>
    <sheetView view="pageBreakPreview" zoomScale="110" zoomScaleNormal="110" zoomScaleSheetLayoutView="110" workbookViewId="0"/>
  </sheetViews>
  <sheetFormatPr defaultColWidth="9" defaultRowHeight="16.5" customHeight="1" x14ac:dyDescent="0.25"/>
  <cols>
    <col min="1" max="1" width="5.61328125" style="1036" customWidth="1"/>
    <col min="2" max="2" width="15.765625" style="1036" customWidth="1"/>
    <col min="3" max="15" width="12.61328125" style="1036" customWidth="1"/>
    <col min="16" max="16384" width="9" style="1036"/>
  </cols>
  <sheetData>
    <row r="1" spans="2:18" ht="16.5" customHeight="1" x14ac:dyDescent="0.25">
      <c r="B1" s="666"/>
      <c r="C1" s="827"/>
      <c r="D1" s="668" t="s">
        <v>489</v>
      </c>
      <c r="E1" s="668" t="s">
        <v>488</v>
      </c>
      <c r="F1" s="668" t="s">
        <v>487</v>
      </c>
      <c r="G1" s="668" t="s">
        <v>486</v>
      </c>
      <c r="H1" s="827"/>
      <c r="I1" s="827"/>
      <c r="J1" s="668" t="s">
        <v>1365</v>
      </c>
      <c r="K1" s="827"/>
      <c r="L1" s="827"/>
      <c r="M1" s="827"/>
      <c r="N1" s="827"/>
      <c r="O1" s="827"/>
      <c r="P1" s="827"/>
      <c r="Q1" s="827"/>
    </row>
    <row r="2" spans="2:18" ht="16.5" customHeight="1" x14ac:dyDescent="0.25">
      <c r="B2" s="773" t="s">
        <v>485</v>
      </c>
      <c r="C2" s="25"/>
      <c r="D2" s="827"/>
      <c r="E2" s="817"/>
      <c r="F2" s="817"/>
      <c r="G2" s="817"/>
      <c r="H2" s="36" t="s">
        <v>102</v>
      </c>
      <c r="I2" s="817"/>
      <c r="J2" s="827"/>
      <c r="K2" s="827"/>
      <c r="L2" s="827"/>
      <c r="M2" s="827"/>
      <c r="N2" s="816"/>
      <c r="O2" s="815" t="s">
        <v>484</v>
      </c>
      <c r="P2" s="827"/>
      <c r="Q2" s="827"/>
    </row>
    <row r="3" spans="2:18" ht="19.5" customHeight="1" x14ac:dyDescent="0.25">
      <c r="B3" s="1155" t="s">
        <v>473</v>
      </c>
      <c r="C3" s="813" t="s">
        <v>483</v>
      </c>
      <c r="D3" s="814"/>
      <c r="E3" s="814"/>
      <c r="F3" s="814"/>
      <c r="G3" s="1158" t="s">
        <v>482</v>
      </c>
      <c r="H3" s="1149"/>
      <c r="I3" s="1149"/>
      <c r="J3" s="1159"/>
      <c r="K3" s="1147" t="s">
        <v>481</v>
      </c>
      <c r="L3" s="1148"/>
      <c r="M3" s="1149"/>
      <c r="N3" s="813" t="s">
        <v>480</v>
      </c>
      <c r="O3" s="812"/>
      <c r="P3" s="1136" t="s">
        <v>545</v>
      </c>
      <c r="Q3" s="810"/>
      <c r="R3" s="1037"/>
    </row>
    <row r="4" spans="2:18" ht="19.5" customHeight="1" x14ac:dyDescent="0.25">
      <c r="B4" s="1156"/>
      <c r="C4" s="544"/>
      <c r="D4" s="247"/>
      <c r="E4" s="876" t="s">
        <v>479</v>
      </c>
      <c r="F4" s="1139" t="s">
        <v>514</v>
      </c>
      <c r="G4" s="544"/>
      <c r="H4" s="247"/>
      <c r="I4" s="876" t="s">
        <v>479</v>
      </c>
      <c r="J4" s="1141" t="s">
        <v>514</v>
      </c>
      <c r="K4" s="1139" t="s">
        <v>478</v>
      </c>
      <c r="L4" s="1144" t="s">
        <v>515</v>
      </c>
      <c r="M4" s="1139" t="s">
        <v>516</v>
      </c>
      <c r="N4" s="1144" t="s">
        <v>517</v>
      </c>
      <c r="O4" s="1139" t="s">
        <v>516</v>
      </c>
      <c r="P4" s="1137"/>
      <c r="Q4" s="811"/>
      <c r="R4" s="1037"/>
    </row>
    <row r="5" spans="2:18" ht="35.25" customHeight="1" x14ac:dyDescent="0.25">
      <c r="B5" s="1157"/>
      <c r="C5" s="793" t="s">
        <v>478</v>
      </c>
      <c r="D5" s="793" t="s">
        <v>477</v>
      </c>
      <c r="E5" s="809" t="s">
        <v>515</v>
      </c>
      <c r="F5" s="1140"/>
      <c r="G5" s="793" t="s">
        <v>478</v>
      </c>
      <c r="H5" s="793" t="s">
        <v>477</v>
      </c>
      <c r="I5" s="809" t="s">
        <v>515</v>
      </c>
      <c r="J5" s="1142"/>
      <c r="K5" s="1143"/>
      <c r="L5" s="1145"/>
      <c r="M5" s="1140"/>
      <c r="N5" s="1146"/>
      <c r="O5" s="1140"/>
      <c r="P5" s="1138"/>
      <c r="Q5" s="808"/>
      <c r="R5" s="1037"/>
    </row>
    <row r="6" spans="2:18" ht="16.5" customHeight="1" x14ac:dyDescent="0.25">
      <c r="B6" s="864"/>
      <c r="C6" s="807"/>
      <c r="D6" s="806"/>
      <c r="E6" s="806"/>
      <c r="F6" s="806"/>
      <c r="G6" s="806"/>
      <c r="H6" s="806"/>
      <c r="I6" s="806"/>
      <c r="J6" s="806"/>
      <c r="K6" s="806"/>
      <c r="L6" s="806"/>
      <c r="M6" s="806"/>
      <c r="N6" s="806"/>
      <c r="O6" s="805"/>
      <c r="P6" s="551"/>
      <c r="Q6" s="697"/>
      <c r="R6" s="1037"/>
    </row>
    <row r="7" spans="2:18" ht="16.5" customHeight="1" x14ac:dyDescent="0.25">
      <c r="B7" s="830" t="s">
        <v>1366</v>
      </c>
      <c r="C7" s="803">
        <v>1311</v>
      </c>
      <c r="D7" s="802">
        <v>1740</v>
      </c>
      <c r="E7" s="802">
        <v>2985</v>
      </c>
      <c r="F7" s="802">
        <v>90</v>
      </c>
      <c r="G7" s="802">
        <v>4674</v>
      </c>
      <c r="H7" s="802">
        <v>143</v>
      </c>
      <c r="I7" s="802">
        <v>4584</v>
      </c>
      <c r="J7" s="802">
        <v>138</v>
      </c>
      <c r="K7" s="802">
        <v>126</v>
      </c>
      <c r="L7" s="802">
        <v>120</v>
      </c>
      <c r="M7" s="802">
        <v>4</v>
      </c>
      <c r="N7" s="802">
        <v>7688</v>
      </c>
      <c r="O7" s="801">
        <v>231</v>
      </c>
      <c r="P7" s="408">
        <v>43831</v>
      </c>
      <c r="Q7" s="697"/>
      <c r="R7" s="1037"/>
    </row>
    <row r="8" spans="2:18" ht="16.5" customHeight="1" x14ac:dyDescent="0.25">
      <c r="B8" s="830" t="s">
        <v>752</v>
      </c>
      <c r="C8" s="803">
        <v>1410</v>
      </c>
      <c r="D8" s="802">
        <v>1591</v>
      </c>
      <c r="E8" s="802">
        <v>2931</v>
      </c>
      <c r="F8" s="802">
        <v>88</v>
      </c>
      <c r="G8" s="802">
        <v>4674</v>
      </c>
      <c r="H8" s="802">
        <v>143</v>
      </c>
      <c r="I8" s="802">
        <v>4584</v>
      </c>
      <c r="J8" s="802">
        <v>138</v>
      </c>
      <c r="K8" s="802">
        <v>126</v>
      </c>
      <c r="L8" s="802">
        <v>120</v>
      </c>
      <c r="M8" s="802">
        <v>4</v>
      </c>
      <c r="N8" s="802">
        <v>7634</v>
      </c>
      <c r="O8" s="801">
        <v>229</v>
      </c>
      <c r="P8" s="394" t="s">
        <v>82</v>
      </c>
      <c r="Q8" s="697"/>
      <c r="R8" s="1037"/>
    </row>
    <row r="9" spans="2:18" ht="16.5" customHeight="1" x14ac:dyDescent="0.25">
      <c r="B9" s="830" t="s">
        <v>1367</v>
      </c>
      <c r="C9" s="1038">
        <v>1373</v>
      </c>
      <c r="D9" s="1039">
        <v>1542</v>
      </c>
      <c r="E9" s="802">
        <v>2846</v>
      </c>
      <c r="F9" s="1039">
        <v>86</v>
      </c>
      <c r="G9" s="1039">
        <v>4675</v>
      </c>
      <c r="H9" s="1039">
        <v>143</v>
      </c>
      <c r="I9" s="1039">
        <v>4584</v>
      </c>
      <c r="J9" s="1039">
        <v>138</v>
      </c>
      <c r="K9" s="1039">
        <v>194</v>
      </c>
      <c r="L9" s="1039">
        <v>184</v>
      </c>
      <c r="M9" s="1039">
        <v>6</v>
      </c>
      <c r="N9" s="1039">
        <v>7614</v>
      </c>
      <c r="O9" s="1040">
        <v>229</v>
      </c>
      <c r="P9" s="394" t="s">
        <v>83</v>
      </c>
      <c r="Q9" s="697"/>
      <c r="R9" s="1037"/>
    </row>
    <row r="10" spans="2:18" ht="16.5" customHeight="1" x14ac:dyDescent="0.25">
      <c r="B10" s="830" t="s">
        <v>1368</v>
      </c>
      <c r="C10" s="803">
        <v>1616</v>
      </c>
      <c r="D10" s="802">
        <v>1650</v>
      </c>
      <c r="E10" s="802">
        <v>3186</v>
      </c>
      <c r="F10" s="802">
        <v>97</v>
      </c>
      <c r="G10" s="802">
        <v>4675</v>
      </c>
      <c r="H10" s="802">
        <v>143</v>
      </c>
      <c r="I10" s="802">
        <v>4584</v>
      </c>
      <c r="J10" s="802">
        <v>139</v>
      </c>
      <c r="K10" s="802">
        <v>187</v>
      </c>
      <c r="L10" s="802">
        <v>178</v>
      </c>
      <c r="M10" s="804">
        <v>5</v>
      </c>
      <c r="N10" s="802">
        <v>7947</v>
      </c>
      <c r="O10" s="801">
        <v>242</v>
      </c>
      <c r="P10" s="394" t="s">
        <v>84</v>
      </c>
      <c r="Q10" s="697"/>
      <c r="R10" s="1037"/>
    </row>
    <row r="11" spans="2:18" ht="16.5" customHeight="1" x14ac:dyDescent="0.25">
      <c r="B11" s="830" t="s">
        <v>1369</v>
      </c>
      <c r="C11" s="803">
        <v>1616</v>
      </c>
      <c r="D11" s="802">
        <v>1695</v>
      </c>
      <c r="E11" s="802">
        <v>3230</v>
      </c>
      <c r="F11" s="802">
        <v>99</v>
      </c>
      <c r="G11" s="802">
        <v>4674</v>
      </c>
      <c r="H11" s="802">
        <v>143</v>
      </c>
      <c r="I11" s="802">
        <v>4584</v>
      </c>
      <c r="J11" s="802">
        <v>140</v>
      </c>
      <c r="K11" s="802">
        <v>187</v>
      </c>
      <c r="L11" s="802">
        <v>178</v>
      </c>
      <c r="M11" s="802">
        <v>5</v>
      </c>
      <c r="N11" s="802">
        <v>7991</v>
      </c>
      <c r="O11" s="801">
        <v>244</v>
      </c>
      <c r="P11" s="394" t="s">
        <v>546</v>
      </c>
      <c r="Q11" s="697"/>
      <c r="R11" s="1037"/>
    </row>
    <row r="12" spans="2:18" ht="16.5" customHeight="1" x14ac:dyDescent="0.25">
      <c r="B12" s="830" t="s">
        <v>1370</v>
      </c>
      <c r="C12" s="803">
        <v>1485</v>
      </c>
      <c r="D12" s="802">
        <v>1669</v>
      </c>
      <c r="E12" s="802">
        <v>3079</v>
      </c>
      <c r="F12" s="802">
        <v>95</v>
      </c>
      <c r="G12" s="802">
        <v>4674</v>
      </c>
      <c r="H12" s="802">
        <v>143</v>
      </c>
      <c r="I12" s="802">
        <v>4583</v>
      </c>
      <c r="J12" s="802">
        <v>141</v>
      </c>
      <c r="K12" s="802">
        <v>242</v>
      </c>
      <c r="L12" s="802">
        <v>229</v>
      </c>
      <c r="M12" s="802">
        <v>7</v>
      </c>
      <c r="N12" s="802">
        <v>7892</v>
      </c>
      <c r="O12" s="801">
        <v>243</v>
      </c>
      <c r="P12" s="394" t="s">
        <v>98</v>
      </c>
      <c r="Q12" s="697"/>
      <c r="R12" s="1037"/>
    </row>
    <row r="13" spans="2:18" ht="16.5" customHeight="1" x14ac:dyDescent="0.25">
      <c r="B13" s="830" t="s">
        <v>1371</v>
      </c>
      <c r="C13" s="803">
        <v>1485</v>
      </c>
      <c r="D13" s="802">
        <v>1646</v>
      </c>
      <c r="E13" s="802">
        <v>3057</v>
      </c>
      <c r="F13" s="802">
        <v>95</v>
      </c>
      <c r="G13" s="802">
        <v>4674</v>
      </c>
      <c r="H13" s="802">
        <v>143</v>
      </c>
      <c r="I13" s="802">
        <v>4583</v>
      </c>
      <c r="J13" s="802">
        <v>143</v>
      </c>
      <c r="K13" s="802">
        <v>242</v>
      </c>
      <c r="L13" s="802">
        <v>229</v>
      </c>
      <c r="M13" s="802">
        <v>7</v>
      </c>
      <c r="N13" s="802">
        <v>7869</v>
      </c>
      <c r="O13" s="801">
        <v>246</v>
      </c>
      <c r="P13" s="394" t="s">
        <v>99</v>
      </c>
      <c r="Q13" s="697"/>
      <c r="R13" s="1037"/>
    </row>
    <row r="14" spans="2:18" ht="16.5" customHeight="1" x14ac:dyDescent="0.25">
      <c r="B14" s="830" t="s">
        <v>1372</v>
      </c>
      <c r="C14" s="803">
        <v>1472</v>
      </c>
      <c r="D14" s="802">
        <v>1734</v>
      </c>
      <c r="E14" s="802">
        <v>3132</v>
      </c>
      <c r="F14" s="802">
        <v>99</v>
      </c>
      <c r="G14" s="802">
        <v>4674</v>
      </c>
      <c r="H14" s="802">
        <v>143</v>
      </c>
      <c r="I14" s="802">
        <v>4583</v>
      </c>
      <c r="J14" s="802">
        <v>145</v>
      </c>
      <c r="K14" s="802">
        <v>242</v>
      </c>
      <c r="L14" s="802">
        <v>229</v>
      </c>
      <c r="M14" s="802">
        <v>7</v>
      </c>
      <c r="N14" s="802">
        <v>7945</v>
      </c>
      <c r="O14" s="801">
        <v>251</v>
      </c>
      <c r="P14" s="394" t="s">
        <v>100</v>
      </c>
      <c r="Q14" s="697"/>
      <c r="R14" s="1037"/>
    </row>
    <row r="15" spans="2:18" ht="16.5" customHeight="1" x14ac:dyDescent="0.25">
      <c r="B15" s="830" t="s">
        <v>1373</v>
      </c>
      <c r="C15" s="803">
        <v>1429</v>
      </c>
      <c r="D15" s="802">
        <v>1712</v>
      </c>
      <c r="E15" s="802">
        <v>3070</v>
      </c>
      <c r="F15" s="802">
        <v>98</v>
      </c>
      <c r="G15" s="802">
        <v>4675</v>
      </c>
      <c r="H15" s="802">
        <v>143</v>
      </c>
      <c r="I15" s="802">
        <v>4584</v>
      </c>
      <c r="J15" s="802">
        <v>146</v>
      </c>
      <c r="K15" s="802">
        <v>242</v>
      </c>
      <c r="L15" s="802">
        <v>230</v>
      </c>
      <c r="M15" s="802">
        <v>7</v>
      </c>
      <c r="N15" s="802">
        <v>7883</v>
      </c>
      <c r="O15" s="801">
        <v>251</v>
      </c>
      <c r="P15" s="394" t="s">
        <v>101</v>
      </c>
      <c r="Q15" s="697"/>
      <c r="R15" s="1037"/>
    </row>
    <row r="16" spans="2:18" ht="16.5" customHeight="1" x14ac:dyDescent="0.25">
      <c r="B16" s="830" t="s">
        <v>1374</v>
      </c>
      <c r="C16" s="803">
        <v>1421</v>
      </c>
      <c r="D16" s="802">
        <v>1697</v>
      </c>
      <c r="E16" s="802">
        <v>3047</v>
      </c>
      <c r="F16" s="802">
        <v>98</v>
      </c>
      <c r="G16" s="802">
        <v>4626</v>
      </c>
      <c r="H16" s="802">
        <v>143</v>
      </c>
      <c r="I16" s="802">
        <v>4537</v>
      </c>
      <c r="J16" s="802">
        <v>145</v>
      </c>
      <c r="K16" s="802">
        <v>226</v>
      </c>
      <c r="L16" s="802">
        <v>214</v>
      </c>
      <c r="M16" s="802">
        <v>7</v>
      </c>
      <c r="N16" s="802">
        <v>7798</v>
      </c>
      <c r="O16" s="801">
        <v>250</v>
      </c>
      <c r="P16" s="394" t="s">
        <v>85</v>
      </c>
      <c r="Q16" s="697"/>
      <c r="R16" s="1037"/>
    </row>
    <row r="17" spans="2:18" ht="16.5" customHeight="1" x14ac:dyDescent="0.2">
      <c r="B17" s="830" t="s">
        <v>1375</v>
      </c>
      <c r="C17" s="803">
        <v>1272</v>
      </c>
      <c r="D17" s="802">
        <v>1695</v>
      </c>
      <c r="E17" s="802">
        <v>2903</v>
      </c>
      <c r="F17" s="802">
        <v>94</v>
      </c>
      <c r="G17" s="802">
        <v>4626</v>
      </c>
      <c r="H17" s="802">
        <v>143</v>
      </c>
      <c r="I17" s="802">
        <v>4538</v>
      </c>
      <c r="J17" s="802">
        <v>147</v>
      </c>
      <c r="K17" s="802">
        <v>226</v>
      </c>
      <c r="L17" s="802">
        <v>214</v>
      </c>
      <c r="M17" s="802">
        <v>7</v>
      </c>
      <c r="N17" s="802">
        <v>7655</v>
      </c>
      <c r="O17" s="801">
        <v>247</v>
      </c>
      <c r="P17" s="394" t="s">
        <v>86</v>
      </c>
      <c r="R17" s="1037"/>
    </row>
    <row r="18" spans="2:18" ht="16.5" customHeight="1" x14ac:dyDescent="0.2">
      <c r="B18" s="830" t="s">
        <v>1376</v>
      </c>
      <c r="C18" s="803">
        <v>1258</v>
      </c>
      <c r="D18" s="802">
        <v>1592</v>
      </c>
      <c r="E18" s="802">
        <v>2788</v>
      </c>
      <c r="F18" s="802">
        <v>91</v>
      </c>
      <c r="G18" s="802">
        <v>4627</v>
      </c>
      <c r="H18" s="802">
        <v>143</v>
      </c>
      <c r="I18" s="802">
        <v>4538</v>
      </c>
      <c r="J18" s="802">
        <v>148</v>
      </c>
      <c r="K18" s="802">
        <v>231</v>
      </c>
      <c r="L18" s="802">
        <v>220</v>
      </c>
      <c r="M18" s="802">
        <v>7</v>
      </c>
      <c r="N18" s="802">
        <v>7546</v>
      </c>
      <c r="O18" s="801">
        <v>246</v>
      </c>
      <c r="P18" s="394" t="s">
        <v>87</v>
      </c>
      <c r="R18" s="1037"/>
    </row>
    <row r="19" spans="2:18" ht="16.5" customHeight="1" x14ac:dyDescent="0.2">
      <c r="B19" s="830" t="s">
        <v>1377</v>
      </c>
      <c r="C19" s="803">
        <v>1237</v>
      </c>
      <c r="D19" s="802">
        <v>1594</v>
      </c>
      <c r="E19" s="802">
        <v>2769</v>
      </c>
      <c r="F19" s="802">
        <v>91</v>
      </c>
      <c r="G19" s="802">
        <v>4627</v>
      </c>
      <c r="H19" s="802">
        <v>143</v>
      </c>
      <c r="I19" s="802">
        <v>4538</v>
      </c>
      <c r="J19" s="802">
        <v>148</v>
      </c>
      <c r="K19" s="802">
        <v>231</v>
      </c>
      <c r="L19" s="802">
        <v>220</v>
      </c>
      <c r="M19" s="802">
        <v>7</v>
      </c>
      <c r="N19" s="802">
        <v>7527</v>
      </c>
      <c r="O19" s="801">
        <v>246</v>
      </c>
      <c r="P19" s="408">
        <v>44197</v>
      </c>
      <c r="R19" s="1037"/>
    </row>
    <row r="20" spans="2:18" ht="16.5" customHeight="1" x14ac:dyDescent="0.2">
      <c r="B20" s="830" t="s">
        <v>1378</v>
      </c>
      <c r="C20" s="803">
        <v>1219</v>
      </c>
      <c r="D20" s="802">
        <v>1529</v>
      </c>
      <c r="E20" s="802">
        <v>2687</v>
      </c>
      <c r="F20" s="802">
        <v>88</v>
      </c>
      <c r="G20" s="802">
        <v>4627</v>
      </c>
      <c r="H20" s="802">
        <v>143</v>
      </c>
      <c r="I20" s="802">
        <v>4539</v>
      </c>
      <c r="J20" s="802">
        <v>149</v>
      </c>
      <c r="K20" s="802">
        <v>223</v>
      </c>
      <c r="L20" s="802">
        <v>212</v>
      </c>
      <c r="M20" s="802">
        <v>7</v>
      </c>
      <c r="N20" s="802">
        <v>7438</v>
      </c>
      <c r="O20" s="801">
        <v>244</v>
      </c>
      <c r="P20" s="394" t="s">
        <v>82</v>
      </c>
      <c r="R20" s="1037"/>
    </row>
    <row r="21" spans="2:18" ht="16.5" customHeight="1" x14ac:dyDescent="0.2">
      <c r="B21" s="831" t="s">
        <v>1379</v>
      </c>
      <c r="C21" s="800">
        <v>1280</v>
      </c>
      <c r="D21" s="798">
        <v>1418</v>
      </c>
      <c r="E21" s="799">
        <v>2635</v>
      </c>
      <c r="F21" s="798">
        <v>88</v>
      </c>
      <c r="G21" s="798">
        <v>4627</v>
      </c>
      <c r="H21" s="798">
        <v>143</v>
      </c>
      <c r="I21" s="798">
        <v>4538</v>
      </c>
      <c r="J21" s="798">
        <v>149</v>
      </c>
      <c r="K21" s="798">
        <v>187</v>
      </c>
      <c r="L21" s="798">
        <v>177</v>
      </c>
      <c r="M21" s="798">
        <v>7</v>
      </c>
      <c r="N21" s="798">
        <v>7350</v>
      </c>
      <c r="O21" s="797">
        <v>244</v>
      </c>
      <c r="P21" s="780" t="s">
        <v>83</v>
      </c>
      <c r="Q21" s="1041"/>
      <c r="R21" s="1037"/>
    </row>
    <row r="22" spans="2:18" ht="16.5" customHeight="1" x14ac:dyDescent="0.25">
      <c r="B22" s="379" t="s">
        <v>476</v>
      </c>
      <c r="C22" s="379"/>
      <c r="D22" s="379"/>
      <c r="E22" s="379"/>
      <c r="F22" s="379"/>
      <c r="G22" s="697"/>
      <c r="H22" s="907"/>
      <c r="I22" s="907" t="s">
        <v>547</v>
      </c>
      <c r="J22" s="379"/>
      <c r="K22" s="379"/>
      <c r="L22" s="379"/>
      <c r="M22" s="379"/>
      <c r="N22" s="379"/>
      <c r="O22" s="379"/>
      <c r="P22" s="379"/>
      <c r="R22" s="1037"/>
    </row>
    <row r="23" spans="2:18" ht="16.5" customHeight="1" x14ac:dyDescent="0.25">
      <c r="B23" s="379" t="s">
        <v>475</v>
      </c>
      <c r="C23" s="379"/>
      <c r="D23" s="379"/>
      <c r="E23" s="379"/>
      <c r="F23" s="379"/>
      <c r="G23" s="697"/>
      <c r="H23" s="379"/>
      <c r="I23" s="379" t="s">
        <v>548</v>
      </c>
      <c r="J23" s="379"/>
      <c r="K23" s="379"/>
      <c r="L23" s="379"/>
      <c r="M23" s="379"/>
      <c r="N23" s="379"/>
      <c r="O23" s="379"/>
      <c r="P23" s="379"/>
      <c r="R23" s="1037"/>
    </row>
    <row r="24" spans="2:18" ht="16.5" customHeight="1" x14ac:dyDescent="0.25">
      <c r="B24" s="796"/>
      <c r="C24" s="827"/>
      <c r="D24" s="827"/>
      <c r="E24" s="827"/>
      <c r="F24" s="827"/>
      <c r="G24" s="827"/>
      <c r="H24" s="827"/>
      <c r="I24" s="827"/>
      <c r="J24" s="827"/>
      <c r="K24" s="827"/>
      <c r="L24" s="827"/>
      <c r="M24" s="827"/>
      <c r="N24" s="827"/>
      <c r="O24" s="827"/>
      <c r="P24" s="827"/>
      <c r="R24" s="1037"/>
    </row>
    <row r="25" spans="2:18" ht="16.5" customHeight="1" x14ac:dyDescent="0.25">
      <c r="B25" s="773" t="s">
        <v>474</v>
      </c>
      <c r="C25" s="827"/>
      <c r="D25" s="827"/>
      <c r="E25" s="827"/>
      <c r="F25" s="827"/>
      <c r="G25" s="827"/>
      <c r="H25" s="36" t="s">
        <v>102</v>
      </c>
      <c r="I25" s="827"/>
      <c r="J25" s="827"/>
      <c r="K25" s="827"/>
      <c r="L25" s="827"/>
      <c r="M25" s="827"/>
      <c r="N25" s="827"/>
      <c r="O25" s="827"/>
      <c r="P25" s="827"/>
    </row>
    <row r="26" spans="2:18" ht="22.5" customHeight="1" x14ac:dyDescent="0.25">
      <c r="B26" s="1150" t="s">
        <v>473</v>
      </c>
      <c r="C26" s="1152" t="s">
        <v>472</v>
      </c>
      <c r="D26" s="1153"/>
      <c r="E26" s="893" t="s">
        <v>549</v>
      </c>
      <c r="F26" s="794" t="s">
        <v>471</v>
      </c>
      <c r="G26" s="794" t="s">
        <v>470</v>
      </c>
      <c r="H26" s="897" t="s">
        <v>469</v>
      </c>
      <c r="I26" s="895" t="s">
        <v>468</v>
      </c>
      <c r="J26" s="1136" t="s">
        <v>550</v>
      </c>
      <c r="K26" s="795"/>
      <c r="L26" s="795"/>
      <c r="M26" s="795"/>
      <c r="N26" s="697"/>
      <c r="O26" s="697"/>
      <c r="P26" s="382"/>
    </row>
    <row r="27" spans="2:18" ht="28.5" customHeight="1" x14ac:dyDescent="0.25">
      <c r="B27" s="1151"/>
      <c r="C27" s="894" t="s">
        <v>1380</v>
      </c>
      <c r="D27" s="794" t="s">
        <v>1381</v>
      </c>
      <c r="E27" s="793" t="s">
        <v>1380</v>
      </c>
      <c r="F27" s="894" t="s">
        <v>1380</v>
      </c>
      <c r="G27" s="894" t="s">
        <v>1380</v>
      </c>
      <c r="H27" s="894" t="s">
        <v>1382</v>
      </c>
      <c r="I27" s="793" t="s">
        <v>1382</v>
      </c>
      <c r="J27" s="1154"/>
      <c r="K27" s="792"/>
      <c r="L27" s="792"/>
      <c r="M27" s="792"/>
      <c r="N27" s="697"/>
      <c r="O27" s="697"/>
      <c r="P27" s="382"/>
    </row>
    <row r="28" spans="2:18" ht="16.5" customHeight="1" x14ac:dyDescent="0.25">
      <c r="B28" s="864"/>
      <c r="C28" s="791"/>
      <c r="D28" s="379"/>
      <c r="E28" s="379"/>
      <c r="F28" s="790"/>
      <c r="G28" s="790"/>
      <c r="H28" s="790"/>
      <c r="I28" s="790"/>
      <c r="J28" s="551"/>
      <c r="K28" s="382"/>
      <c r="L28" s="382"/>
      <c r="M28" s="382"/>
      <c r="N28" s="697"/>
      <c r="O28" s="697"/>
      <c r="P28" s="382"/>
    </row>
    <row r="29" spans="2:18" ht="16.5" customHeight="1" x14ac:dyDescent="0.2">
      <c r="B29" s="830" t="s">
        <v>1366</v>
      </c>
      <c r="C29" s="787">
        <v>48378</v>
      </c>
      <c r="D29" s="786">
        <v>70.36</v>
      </c>
      <c r="E29" s="87">
        <v>43742</v>
      </c>
      <c r="F29" s="785">
        <v>54406</v>
      </c>
      <c r="G29" s="789">
        <v>69330</v>
      </c>
      <c r="H29" s="789">
        <v>54979</v>
      </c>
      <c r="I29" s="788">
        <v>52514</v>
      </c>
      <c r="J29" s="408">
        <v>43831</v>
      </c>
      <c r="K29" s="1042"/>
      <c r="L29" s="1043"/>
      <c r="M29" s="1042"/>
      <c r="N29" s="1042"/>
      <c r="O29" s="1042"/>
      <c r="P29" s="1042"/>
    </row>
    <row r="30" spans="2:18" ht="16.5" customHeight="1" x14ac:dyDescent="0.2">
      <c r="B30" s="830" t="s">
        <v>1383</v>
      </c>
      <c r="C30" s="787">
        <v>48625</v>
      </c>
      <c r="D30" s="786">
        <v>70.599999999999994</v>
      </c>
      <c r="E30" s="729">
        <v>43925</v>
      </c>
      <c r="F30" s="785" t="s">
        <v>754</v>
      </c>
      <c r="G30" s="785" t="s">
        <v>754</v>
      </c>
      <c r="H30" s="785">
        <v>54266</v>
      </c>
      <c r="I30" s="785">
        <v>52910</v>
      </c>
      <c r="J30" s="394" t="s">
        <v>82</v>
      </c>
      <c r="K30" s="1042"/>
      <c r="L30" s="1043"/>
      <c r="M30" s="1042"/>
      <c r="N30" s="785"/>
      <c r="O30" s="785"/>
      <c r="P30" s="1042"/>
    </row>
    <row r="31" spans="2:18" ht="16.5" customHeight="1" x14ac:dyDescent="0.2">
      <c r="B31" s="830" t="s">
        <v>753</v>
      </c>
      <c r="C31" s="787">
        <v>42227</v>
      </c>
      <c r="D31" s="1044">
        <v>62.16</v>
      </c>
      <c r="E31" s="729">
        <v>40800</v>
      </c>
      <c r="F31" s="785">
        <v>32502</v>
      </c>
      <c r="G31" s="785" t="s">
        <v>754</v>
      </c>
      <c r="H31" s="785">
        <v>44469</v>
      </c>
      <c r="I31" s="788">
        <v>53358</v>
      </c>
      <c r="J31" s="394" t="s">
        <v>83</v>
      </c>
      <c r="K31" s="1042"/>
      <c r="L31" s="1043"/>
      <c r="M31" s="1042"/>
      <c r="N31" s="1042"/>
      <c r="O31" s="785"/>
      <c r="P31" s="1042"/>
    </row>
    <row r="32" spans="2:18" ht="16.5" customHeight="1" x14ac:dyDescent="0.2">
      <c r="B32" s="830" t="s">
        <v>1368</v>
      </c>
      <c r="C32" s="787">
        <v>28755</v>
      </c>
      <c r="D32" s="1045">
        <v>42.1</v>
      </c>
      <c r="E32" s="729">
        <v>29028</v>
      </c>
      <c r="F32" s="785" t="s">
        <v>754</v>
      </c>
      <c r="G32" s="785" t="s">
        <v>754</v>
      </c>
      <c r="H32" s="785">
        <v>38515</v>
      </c>
      <c r="I32" s="788">
        <v>51928</v>
      </c>
      <c r="J32" s="394" t="s">
        <v>84</v>
      </c>
      <c r="K32" s="1042"/>
      <c r="L32" s="1043"/>
      <c r="M32" s="1042"/>
      <c r="N32" s="785"/>
      <c r="O32" s="785"/>
      <c r="P32" s="1042"/>
    </row>
    <row r="33" spans="2:16" ht="16.5" customHeight="1" x14ac:dyDescent="0.2">
      <c r="B33" s="830" t="s">
        <v>1369</v>
      </c>
      <c r="C33" s="789">
        <v>16810</v>
      </c>
      <c r="D33" s="786">
        <v>24.96</v>
      </c>
      <c r="E33" s="87">
        <v>21886</v>
      </c>
      <c r="F33" s="785">
        <v>26005</v>
      </c>
      <c r="G33" s="789">
        <v>30225</v>
      </c>
      <c r="H33" s="789">
        <v>35748</v>
      </c>
      <c r="I33" s="785">
        <v>51845</v>
      </c>
      <c r="J33" s="394" t="s">
        <v>546</v>
      </c>
      <c r="K33" s="1042"/>
      <c r="L33" s="1043"/>
      <c r="M33" s="1042"/>
      <c r="N33" s="1042"/>
      <c r="O33" s="1042"/>
      <c r="P33" s="1042"/>
    </row>
    <row r="34" spans="2:16" ht="16.5" customHeight="1" x14ac:dyDescent="0.2">
      <c r="B34" s="830" t="s">
        <v>1384</v>
      </c>
      <c r="C34" s="789">
        <v>16700</v>
      </c>
      <c r="D34" s="786">
        <v>24.64</v>
      </c>
      <c r="E34" s="87">
        <v>18575</v>
      </c>
      <c r="F34" s="785">
        <v>31775</v>
      </c>
      <c r="G34" s="789" t="s">
        <v>754</v>
      </c>
      <c r="H34" s="789">
        <v>36088</v>
      </c>
      <c r="I34" s="785">
        <v>45881</v>
      </c>
      <c r="J34" s="394" t="s">
        <v>98</v>
      </c>
      <c r="K34" s="1042"/>
      <c r="L34" s="1043"/>
      <c r="M34" s="1042"/>
      <c r="N34" s="1042"/>
      <c r="O34" s="785"/>
      <c r="P34" s="1042"/>
    </row>
    <row r="35" spans="2:16" ht="16.5" customHeight="1" x14ac:dyDescent="0.2">
      <c r="B35" s="830" t="s">
        <v>1385</v>
      </c>
      <c r="C35" s="789">
        <v>22175</v>
      </c>
      <c r="D35" s="786">
        <v>32.880000000000003</v>
      </c>
      <c r="E35" s="87">
        <v>25047</v>
      </c>
      <c r="F35" s="785">
        <v>34943</v>
      </c>
      <c r="G35" s="789">
        <v>39320</v>
      </c>
      <c r="H35" s="789">
        <v>38710</v>
      </c>
      <c r="I35" s="785">
        <v>40118</v>
      </c>
      <c r="J35" s="394" t="s">
        <v>99</v>
      </c>
      <c r="K35" s="1042"/>
      <c r="L35" s="1043"/>
      <c r="M35" s="1042"/>
      <c r="N35" s="1042"/>
      <c r="O35" s="1042"/>
      <c r="P35" s="1042"/>
    </row>
    <row r="36" spans="2:16" ht="16.5" customHeight="1" x14ac:dyDescent="0.2">
      <c r="B36" s="830" t="s">
        <v>1372</v>
      </c>
      <c r="C36" s="789">
        <v>29007</v>
      </c>
      <c r="D36" s="786">
        <v>43.46</v>
      </c>
      <c r="E36" s="87">
        <v>29478</v>
      </c>
      <c r="F36" s="785">
        <v>33766</v>
      </c>
      <c r="G36" s="789" t="s">
        <v>754</v>
      </c>
      <c r="H36" s="789">
        <v>39848</v>
      </c>
      <c r="I36" s="785">
        <v>32836</v>
      </c>
      <c r="J36" s="394" t="s">
        <v>100</v>
      </c>
      <c r="K36" s="1042"/>
      <c r="L36" s="1043"/>
      <c r="M36" s="1042"/>
      <c r="N36" s="1042"/>
      <c r="O36" s="785"/>
      <c r="P36" s="1042"/>
    </row>
    <row r="37" spans="2:16" ht="16.5" customHeight="1" x14ac:dyDescent="0.2">
      <c r="B37" s="830" t="s">
        <v>1373</v>
      </c>
      <c r="C37" s="789">
        <v>30803</v>
      </c>
      <c r="D37" s="786">
        <v>46.22</v>
      </c>
      <c r="E37" s="87">
        <v>29956</v>
      </c>
      <c r="F37" s="785">
        <v>30478</v>
      </c>
      <c r="G37" s="789" t="s">
        <v>754</v>
      </c>
      <c r="H37" s="789">
        <v>40374</v>
      </c>
      <c r="I37" s="785">
        <v>30396</v>
      </c>
      <c r="J37" s="394" t="s">
        <v>101</v>
      </c>
      <c r="K37" s="1042"/>
      <c r="L37" s="1043"/>
      <c r="M37" s="1042"/>
      <c r="N37" s="1042"/>
      <c r="O37" s="785"/>
      <c r="P37" s="1042"/>
    </row>
    <row r="38" spans="2:16" ht="16.5" customHeight="1" x14ac:dyDescent="0.2">
      <c r="B38" s="830" t="s">
        <v>1386</v>
      </c>
      <c r="C38" s="789">
        <v>29554</v>
      </c>
      <c r="D38" s="786">
        <v>44.53</v>
      </c>
      <c r="E38" s="87">
        <v>29866</v>
      </c>
      <c r="F38" s="785">
        <v>29857</v>
      </c>
      <c r="G38" s="789">
        <v>37405</v>
      </c>
      <c r="H38" s="789">
        <v>42693</v>
      </c>
      <c r="I38" s="785">
        <v>31829</v>
      </c>
      <c r="J38" s="394" t="s">
        <v>85</v>
      </c>
      <c r="K38" s="1042"/>
      <c r="L38" s="1043"/>
      <c r="M38" s="1042"/>
      <c r="N38" s="1042"/>
      <c r="O38" s="1042"/>
      <c r="P38" s="1042"/>
    </row>
    <row r="39" spans="2:16" ht="16.5" customHeight="1" x14ac:dyDescent="0.2">
      <c r="B39" s="830" t="s">
        <v>1387</v>
      </c>
      <c r="C39" s="789">
        <v>27862</v>
      </c>
      <c r="D39" s="786">
        <v>42.32</v>
      </c>
      <c r="E39" s="87">
        <v>29578</v>
      </c>
      <c r="F39" s="785">
        <v>36631</v>
      </c>
      <c r="G39" s="789" t="s">
        <v>754</v>
      </c>
      <c r="H39" s="789">
        <v>45486</v>
      </c>
      <c r="I39" s="785">
        <v>34866</v>
      </c>
      <c r="J39" s="394" t="s">
        <v>86</v>
      </c>
      <c r="K39" s="1042"/>
      <c r="L39" s="1043"/>
      <c r="M39" s="1042"/>
      <c r="N39" s="1042"/>
      <c r="O39" s="785"/>
      <c r="P39" s="1042"/>
    </row>
    <row r="40" spans="2:16" ht="16.5" customHeight="1" x14ac:dyDescent="0.2">
      <c r="B40" s="830" t="s">
        <v>1388</v>
      </c>
      <c r="C40" s="789">
        <v>29163</v>
      </c>
      <c r="D40" s="786">
        <v>44.52</v>
      </c>
      <c r="E40" s="87">
        <v>28619</v>
      </c>
      <c r="F40" s="785">
        <v>34412</v>
      </c>
      <c r="G40" s="789" t="s">
        <v>754</v>
      </c>
      <c r="H40" s="789">
        <v>49093</v>
      </c>
      <c r="I40" s="785">
        <v>38640</v>
      </c>
      <c r="J40" s="394" t="s">
        <v>87</v>
      </c>
      <c r="K40" s="1042"/>
      <c r="L40" s="1043"/>
      <c r="M40" s="1042"/>
      <c r="N40" s="1042"/>
      <c r="O40" s="785"/>
      <c r="P40" s="1042"/>
    </row>
    <row r="41" spans="2:16" ht="16.5" customHeight="1" x14ac:dyDescent="0.2">
      <c r="B41" s="830" t="s">
        <v>1377</v>
      </c>
      <c r="C41" s="787">
        <v>32646</v>
      </c>
      <c r="D41" s="786">
        <v>50.12</v>
      </c>
      <c r="E41" s="87">
        <v>31799</v>
      </c>
      <c r="F41" s="785" t="s">
        <v>754</v>
      </c>
      <c r="G41" s="789">
        <v>46829</v>
      </c>
      <c r="H41" s="789">
        <v>55803</v>
      </c>
      <c r="I41" s="788">
        <v>45391</v>
      </c>
      <c r="J41" s="408">
        <v>44197</v>
      </c>
      <c r="K41" s="1042"/>
      <c r="L41" s="1043"/>
      <c r="M41" s="1042"/>
      <c r="N41" s="785"/>
      <c r="O41" s="1042"/>
      <c r="P41" s="1042"/>
    </row>
    <row r="42" spans="2:16" ht="16.5" customHeight="1" x14ac:dyDescent="0.2">
      <c r="B42" s="830" t="s">
        <v>1378</v>
      </c>
      <c r="C42" s="787">
        <v>36685</v>
      </c>
      <c r="D42" s="786">
        <v>55.86</v>
      </c>
      <c r="E42" s="729">
        <v>36433</v>
      </c>
      <c r="F42" s="785">
        <v>47956</v>
      </c>
      <c r="G42" s="785">
        <v>55844</v>
      </c>
      <c r="H42" s="785">
        <v>62379</v>
      </c>
      <c r="I42" s="785">
        <v>50592</v>
      </c>
      <c r="J42" s="394" t="s">
        <v>82</v>
      </c>
      <c r="K42" s="1042"/>
      <c r="L42" s="1043"/>
      <c r="M42" s="1042"/>
      <c r="N42" s="1042"/>
      <c r="O42" s="1042"/>
      <c r="P42" s="1042"/>
    </row>
    <row r="43" spans="2:16" ht="16.5" customHeight="1" x14ac:dyDescent="0.25">
      <c r="B43" s="831" t="s">
        <v>1379</v>
      </c>
      <c r="C43" s="784">
        <v>41525</v>
      </c>
      <c r="D43" s="783">
        <v>61.65</v>
      </c>
      <c r="E43" s="782">
        <v>41034</v>
      </c>
      <c r="F43" s="781">
        <v>48799</v>
      </c>
      <c r="G43" s="781">
        <v>61482</v>
      </c>
      <c r="H43" s="781">
        <v>66060</v>
      </c>
      <c r="I43" s="781">
        <v>41712</v>
      </c>
      <c r="J43" s="780" t="s">
        <v>83</v>
      </c>
      <c r="K43" s="1041"/>
      <c r="L43" s="779"/>
      <c r="M43" s="779"/>
      <c r="N43" s="697"/>
      <c r="O43" s="697"/>
      <c r="P43" s="382"/>
    </row>
    <row r="44" spans="2:16" ht="16.5" customHeight="1" x14ac:dyDescent="0.25">
      <c r="B44" s="379" t="s">
        <v>467</v>
      </c>
      <c r="C44" s="379"/>
      <c r="D44" s="379"/>
      <c r="E44" s="379"/>
      <c r="F44" s="379"/>
      <c r="G44" s="697"/>
      <c r="H44" s="379"/>
      <c r="I44" s="379" t="s">
        <v>551</v>
      </c>
      <c r="J44" s="379"/>
      <c r="K44" s="379"/>
      <c r="L44" s="379"/>
      <c r="M44" s="379"/>
      <c r="N44" s="379"/>
      <c r="O44" s="379"/>
      <c r="P44" s="379"/>
    </row>
    <row r="45" spans="2:16" ht="16.5" customHeight="1" x14ac:dyDescent="0.25">
      <c r="B45" s="379" t="s">
        <v>510</v>
      </c>
      <c r="C45" s="379"/>
      <c r="D45" s="379"/>
      <c r="E45" s="379"/>
      <c r="F45" s="379"/>
      <c r="G45" s="697"/>
      <c r="H45" s="907"/>
      <c r="I45" s="907" t="s">
        <v>552</v>
      </c>
      <c r="J45" s="379"/>
      <c r="K45" s="379"/>
      <c r="L45" s="379"/>
      <c r="M45" s="379"/>
      <c r="N45" s="379"/>
      <c r="O45" s="379"/>
      <c r="P45" s="379"/>
    </row>
    <row r="46" spans="2:16" ht="16.5" customHeight="1" x14ac:dyDescent="0.25">
      <c r="B46" s="907" t="s">
        <v>466</v>
      </c>
      <c r="C46" s="827"/>
      <c r="D46" s="827"/>
      <c r="E46" s="827"/>
      <c r="F46" s="827"/>
      <c r="G46" s="827"/>
      <c r="H46" s="907"/>
      <c r="I46" s="907" t="s">
        <v>553</v>
      </c>
      <c r="J46" s="827"/>
      <c r="K46" s="827"/>
      <c r="L46" s="827"/>
      <c r="M46" s="827"/>
      <c r="N46" s="827"/>
      <c r="O46" s="827"/>
      <c r="P46" s="827"/>
    </row>
    <row r="47" spans="2:16" ht="16.5" customHeight="1" x14ac:dyDescent="0.25">
      <c r="B47" s="907" t="s">
        <v>465</v>
      </c>
      <c r="C47" s="827"/>
      <c r="D47" s="827"/>
      <c r="E47" s="827"/>
      <c r="F47" s="827"/>
      <c r="G47" s="827"/>
      <c r="H47" s="907"/>
      <c r="I47" s="907" t="s">
        <v>554</v>
      </c>
      <c r="J47" s="827"/>
      <c r="K47" s="827"/>
      <c r="L47" s="827"/>
      <c r="M47" s="827"/>
      <c r="N47" s="827"/>
      <c r="O47" s="827"/>
      <c r="P47" s="827"/>
    </row>
    <row r="48" spans="2:16" ht="16.5" customHeight="1" x14ac:dyDescent="0.25">
      <c r="B48" s="907" t="s">
        <v>464</v>
      </c>
      <c r="C48" s="827"/>
      <c r="D48" s="827"/>
      <c r="E48" s="827"/>
      <c r="F48" s="827"/>
      <c r="G48" s="827"/>
      <c r="H48" s="907"/>
      <c r="I48" s="907" t="s">
        <v>555</v>
      </c>
      <c r="J48" s="827"/>
      <c r="K48" s="827"/>
      <c r="L48" s="827"/>
      <c r="M48" s="827"/>
      <c r="N48" s="827"/>
      <c r="O48" s="827"/>
      <c r="P48" s="827"/>
    </row>
  </sheetData>
  <mergeCells count="14">
    <mergeCell ref="B26:B27"/>
    <mergeCell ref="C26:D26"/>
    <mergeCell ref="J26:J27"/>
    <mergeCell ref="B3:B5"/>
    <mergeCell ref="G3:J3"/>
    <mergeCell ref="P3:P5"/>
    <mergeCell ref="F4:F5"/>
    <mergeCell ref="J4:J5"/>
    <mergeCell ref="K4:K5"/>
    <mergeCell ref="L4:L5"/>
    <mergeCell ref="M4:M5"/>
    <mergeCell ref="N4:N5"/>
    <mergeCell ref="O4:O5"/>
    <mergeCell ref="K3:M3"/>
  </mergeCells>
  <phoneticPr fontId="29"/>
  <pageMargins left="0.59055118110236227" right="0.59055118110236227" top="0.59055118110236227" bottom="0.59055118110236227" header="0.31496062992125984" footer="0.31496062992125984"/>
  <pageSetup paperSize="9" scale="94" orientation="portrait" r:id="rId1"/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79"/>
  <sheetViews>
    <sheetView view="pageBreakPreview" zoomScaleNormal="100" zoomScaleSheetLayoutView="75" workbookViewId="0">
      <selection activeCell="C6" sqref="C6"/>
    </sheetView>
  </sheetViews>
  <sheetFormatPr defaultColWidth="9" defaultRowHeight="13.3" x14ac:dyDescent="0.25"/>
  <cols>
    <col min="1" max="1" width="12.15234375" style="666" customWidth="1"/>
    <col min="2" max="3" width="9.4609375" style="666" bestFit="1" customWidth="1"/>
    <col min="4" max="4" width="9" style="666"/>
    <col min="5" max="5" width="5.61328125" style="666" customWidth="1"/>
    <col min="6" max="6" width="9.3828125" style="666" customWidth="1"/>
    <col min="7" max="7" width="9" style="666"/>
    <col min="8" max="8" width="8.765625" style="666" bestFit="1" customWidth="1"/>
    <col min="9" max="10" width="6" style="666" customWidth="1"/>
    <col min="11" max="11" width="8.4609375" style="666" customWidth="1"/>
    <col min="12" max="12" width="13.61328125" style="666" customWidth="1"/>
    <col min="13" max="13" width="10.3828125" style="666" customWidth="1"/>
    <col min="14" max="14" width="13.4609375" style="666" customWidth="1"/>
    <col min="15" max="18" width="10.3828125" style="666" customWidth="1"/>
    <col min="19" max="19" width="11.23046875" style="666" bestFit="1" customWidth="1"/>
    <col min="20" max="16384" width="9" style="666"/>
  </cols>
  <sheetData>
    <row r="1" spans="1:15" s="697" customFormat="1" ht="20.149999999999999" customHeight="1" x14ac:dyDescent="0.25">
      <c r="A1" s="698" t="s">
        <v>1540</v>
      </c>
    </row>
    <row r="2" spans="1:15" s="697" customFormat="1" ht="20.149999999999999" customHeight="1" x14ac:dyDescent="0.25">
      <c r="A2" s="698" t="s">
        <v>1541</v>
      </c>
    </row>
    <row r="3" spans="1:15" s="697" customFormat="1" ht="20.149999999999999" customHeight="1" x14ac:dyDescent="0.25">
      <c r="A3" s="698" t="s">
        <v>755</v>
      </c>
    </row>
    <row r="4" spans="1:15" s="668" customFormat="1" ht="38.25" customHeight="1" x14ac:dyDescent="0.25">
      <c r="A4" s="1148" t="s">
        <v>449</v>
      </c>
      <c r="B4" s="1162" t="s">
        <v>756</v>
      </c>
      <c r="C4" s="1163"/>
      <c r="D4" s="1163"/>
      <c r="E4" s="1164"/>
      <c r="F4" s="724" t="s">
        <v>448</v>
      </c>
      <c r="G4" s="723"/>
      <c r="H4" s="723"/>
      <c r="I4" s="1165" t="s">
        <v>447</v>
      </c>
      <c r="J4" s="1165" t="s">
        <v>556</v>
      </c>
      <c r="K4" s="1167" t="s">
        <v>757</v>
      </c>
    </row>
    <row r="5" spans="1:15" s="668" customFormat="1" ht="28.95" customHeight="1" x14ac:dyDescent="0.25">
      <c r="A5" s="1082"/>
      <c r="B5" s="722" t="s">
        <v>446</v>
      </c>
      <c r="C5" s="721" t="s">
        <v>557</v>
      </c>
      <c r="D5" s="721" t="s">
        <v>558</v>
      </c>
      <c r="E5" s="690" t="s">
        <v>445</v>
      </c>
      <c r="F5" s="720" t="s">
        <v>236</v>
      </c>
      <c r="G5" s="719" t="s">
        <v>444</v>
      </c>
      <c r="H5" s="719" t="s">
        <v>443</v>
      </c>
      <c r="I5" s="1166"/>
      <c r="J5" s="1166"/>
      <c r="K5" s="1168"/>
    </row>
    <row r="6" spans="1:15" s="668" customFormat="1" ht="39.450000000000003" x14ac:dyDescent="0.25">
      <c r="A6" s="1161"/>
      <c r="B6" s="718" t="s">
        <v>559</v>
      </c>
      <c r="C6" s="717" t="s">
        <v>758</v>
      </c>
      <c r="D6" s="717" t="s">
        <v>759</v>
      </c>
      <c r="E6" s="687" t="s">
        <v>560</v>
      </c>
      <c r="F6" s="718" t="s">
        <v>559</v>
      </c>
      <c r="G6" s="717" t="s">
        <v>561</v>
      </c>
      <c r="H6" s="717" t="s">
        <v>562</v>
      </c>
      <c r="I6" s="687" t="s">
        <v>1542</v>
      </c>
      <c r="J6" s="687" t="s">
        <v>563</v>
      </c>
      <c r="K6" s="1169"/>
    </row>
    <row r="7" spans="1:15" s="668" customFormat="1" ht="21" customHeight="1" x14ac:dyDescent="0.25">
      <c r="A7" s="678" t="s">
        <v>1543</v>
      </c>
      <c r="B7" s="708">
        <v>192723682</v>
      </c>
      <c r="C7" s="708">
        <v>134099183</v>
      </c>
      <c r="D7" s="708">
        <v>58624499</v>
      </c>
      <c r="E7" s="705">
        <v>30.4</v>
      </c>
      <c r="F7" s="708">
        <v>50659577</v>
      </c>
      <c r="G7" s="708">
        <v>35007958</v>
      </c>
      <c r="H7" s="708">
        <v>15651619</v>
      </c>
      <c r="I7" s="713">
        <v>35.92</v>
      </c>
      <c r="J7" s="713">
        <v>1.54</v>
      </c>
      <c r="K7" s="682" t="s">
        <v>564</v>
      </c>
      <c r="L7" s="673"/>
    </row>
    <row r="8" spans="1:15" s="668" customFormat="1" ht="21" customHeight="1" x14ac:dyDescent="0.25">
      <c r="A8" s="678" t="s">
        <v>1544</v>
      </c>
      <c r="B8" s="677">
        <v>187638721</v>
      </c>
      <c r="C8" s="708">
        <v>126864372</v>
      </c>
      <c r="D8" s="677">
        <v>60774349</v>
      </c>
      <c r="E8" s="705">
        <v>32.4</v>
      </c>
      <c r="F8" s="677">
        <v>64231061</v>
      </c>
      <c r="G8" s="708">
        <v>43343481</v>
      </c>
      <c r="H8" s="677">
        <v>20887580</v>
      </c>
      <c r="I8" s="713">
        <v>35.82</v>
      </c>
      <c r="J8" s="713">
        <v>1.52</v>
      </c>
      <c r="K8" s="682" t="s">
        <v>565</v>
      </c>
      <c r="L8" s="673"/>
    </row>
    <row r="9" spans="1:15" s="668" customFormat="1" ht="21" customHeight="1" x14ac:dyDescent="0.25">
      <c r="A9" s="678" t="s">
        <v>1545</v>
      </c>
      <c r="B9" s="677">
        <v>177477098</v>
      </c>
      <c r="C9" s="708">
        <v>122516011</v>
      </c>
      <c r="D9" s="677">
        <v>54961087</v>
      </c>
      <c r="E9" s="705">
        <v>31</v>
      </c>
      <c r="F9" s="677">
        <v>81322765</v>
      </c>
      <c r="G9" s="708">
        <v>56152141</v>
      </c>
      <c r="H9" s="677">
        <v>25170624</v>
      </c>
      <c r="I9" s="713">
        <v>35.81</v>
      </c>
      <c r="J9" s="713">
        <v>1.54</v>
      </c>
      <c r="K9" s="682" t="s">
        <v>566</v>
      </c>
      <c r="L9" s="673"/>
      <c r="M9" s="702"/>
      <c r="N9" s="673"/>
    </row>
    <row r="10" spans="1:15" s="668" customFormat="1" ht="21" customHeight="1" x14ac:dyDescent="0.25">
      <c r="A10" s="678" t="s">
        <v>760</v>
      </c>
      <c r="B10" s="677">
        <v>175488885</v>
      </c>
      <c r="C10" s="708">
        <v>122776302</v>
      </c>
      <c r="D10" s="677">
        <v>52712583</v>
      </c>
      <c r="E10" s="705">
        <v>30</v>
      </c>
      <c r="F10" s="677">
        <v>73679149</v>
      </c>
      <c r="G10" s="708">
        <v>51399120</v>
      </c>
      <c r="H10" s="677">
        <v>22280029</v>
      </c>
      <c r="I10" s="713">
        <v>36.47</v>
      </c>
      <c r="J10" s="713">
        <v>1.43</v>
      </c>
      <c r="K10" s="682" t="s">
        <v>761</v>
      </c>
      <c r="L10" s="673"/>
      <c r="M10" s="702"/>
      <c r="N10" s="673"/>
    </row>
    <row r="11" spans="1:15" s="668" customFormat="1" ht="21" customHeight="1" x14ac:dyDescent="0.25">
      <c r="A11" s="678" t="s">
        <v>1546</v>
      </c>
      <c r="B11" s="677">
        <v>143879667</v>
      </c>
      <c r="C11" s="708">
        <v>105584434</v>
      </c>
      <c r="D11" s="677">
        <v>38295233</v>
      </c>
      <c r="E11" s="705">
        <v>26.6</v>
      </c>
      <c r="F11" s="677">
        <v>42393838</v>
      </c>
      <c r="G11" s="708">
        <v>30547267</v>
      </c>
      <c r="H11" s="677">
        <v>11846571</v>
      </c>
      <c r="I11" s="713">
        <v>36.299999999999997</v>
      </c>
      <c r="J11" s="713">
        <v>1.48</v>
      </c>
      <c r="K11" s="682" t="s">
        <v>1547</v>
      </c>
      <c r="L11" s="673"/>
      <c r="M11" s="702"/>
      <c r="N11" s="673"/>
    </row>
    <row r="12" spans="1:15" s="668" customFormat="1" ht="21" customHeight="1" x14ac:dyDescent="0.25">
      <c r="A12" s="686"/>
      <c r="B12" s="708"/>
      <c r="C12" s="708"/>
      <c r="D12" s="708"/>
      <c r="E12" s="716"/>
      <c r="F12" s="708"/>
      <c r="G12" s="708"/>
      <c r="H12" s="708"/>
      <c r="I12" s="713"/>
      <c r="J12" s="713"/>
      <c r="K12" s="683"/>
      <c r="L12" s="673"/>
      <c r="M12" s="595"/>
    </row>
    <row r="13" spans="1:15" s="668" customFormat="1" ht="21" customHeight="1" x14ac:dyDescent="0.25">
      <c r="A13" s="678" t="s">
        <v>1548</v>
      </c>
      <c r="B13" s="677">
        <v>173043632</v>
      </c>
      <c r="C13" s="708">
        <v>118263300</v>
      </c>
      <c r="D13" s="677">
        <v>54780332</v>
      </c>
      <c r="E13" s="705">
        <v>31.7</v>
      </c>
      <c r="F13" s="677">
        <v>73099975</v>
      </c>
      <c r="G13" s="708">
        <v>49756973</v>
      </c>
      <c r="H13" s="677">
        <v>23343002</v>
      </c>
      <c r="I13" s="713">
        <v>36.630000000000003</v>
      </c>
      <c r="J13" s="713">
        <v>1.42</v>
      </c>
      <c r="K13" s="682" t="s">
        <v>762</v>
      </c>
      <c r="L13" s="673"/>
      <c r="M13" s="595"/>
    </row>
    <row r="14" spans="1:15" s="668" customFormat="1" ht="21" customHeight="1" x14ac:dyDescent="0.25">
      <c r="A14" s="685" t="s">
        <v>1546</v>
      </c>
      <c r="B14" s="677">
        <v>136462606</v>
      </c>
      <c r="C14" s="708">
        <v>101149499</v>
      </c>
      <c r="D14" s="677">
        <v>35313107</v>
      </c>
      <c r="E14" s="705">
        <v>25.9</v>
      </c>
      <c r="F14" s="677">
        <v>37573506</v>
      </c>
      <c r="G14" s="708">
        <v>27584838</v>
      </c>
      <c r="H14" s="677">
        <v>9988668</v>
      </c>
      <c r="I14" s="713">
        <v>36.119999999999997</v>
      </c>
      <c r="J14" s="713">
        <v>1.5</v>
      </c>
      <c r="K14" s="682" t="s">
        <v>1549</v>
      </c>
      <c r="L14" s="673"/>
      <c r="M14" s="712"/>
      <c r="N14" s="673"/>
    </row>
    <row r="15" spans="1:15" s="668" customFormat="1" ht="21" customHeight="1" x14ac:dyDescent="0.25">
      <c r="A15" s="684"/>
      <c r="B15" s="708"/>
      <c r="C15" s="708"/>
      <c r="D15" s="708"/>
      <c r="E15" s="705"/>
      <c r="F15" s="708"/>
      <c r="G15" s="708"/>
      <c r="H15" s="708"/>
      <c r="I15" s="713"/>
      <c r="J15" s="707"/>
      <c r="K15" s="680"/>
      <c r="L15" s="673"/>
      <c r="M15" s="715"/>
      <c r="O15" s="714"/>
    </row>
    <row r="16" spans="1:15" s="668" customFormat="1" ht="21" customHeight="1" x14ac:dyDescent="0.25">
      <c r="A16" s="678" t="s">
        <v>1550</v>
      </c>
      <c r="B16" s="708">
        <v>43175582</v>
      </c>
      <c r="C16" s="708">
        <v>30095799</v>
      </c>
      <c r="D16" s="708">
        <v>13079783</v>
      </c>
      <c r="E16" s="705">
        <v>30.3</v>
      </c>
      <c r="F16" s="708">
        <v>17723434</v>
      </c>
      <c r="G16" s="708">
        <v>12235841</v>
      </c>
      <c r="H16" s="708">
        <v>5487593</v>
      </c>
      <c r="I16" s="713">
        <v>36.659999999999997</v>
      </c>
      <c r="J16" s="713">
        <v>1.45</v>
      </c>
      <c r="K16" s="682" t="s">
        <v>1551</v>
      </c>
      <c r="L16" s="673"/>
      <c r="M16" s="712"/>
      <c r="N16" s="673"/>
    </row>
    <row r="17" spans="1:15" s="668" customFormat="1" ht="21" customHeight="1" x14ac:dyDescent="0.25">
      <c r="A17" s="678" t="s">
        <v>437</v>
      </c>
      <c r="B17" s="677">
        <v>33533153</v>
      </c>
      <c r="C17" s="677">
        <v>25942862</v>
      </c>
      <c r="D17" s="677">
        <v>7590291</v>
      </c>
      <c r="E17" s="705">
        <v>22.6</v>
      </c>
      <c r="F17" s="677">
        <v>6208327</v>
      </c>
      <c r="G17" s="677">
        <v>4741534</v>
      </c>
      <c r="H17" s="677">
        <v>1466793</v>
      </c>
      <c r="I17" s="713">
        <v>36.35</v>
      </c>
      <c r="J17" s="713">
        <v>1.51</v>
      </c>
      <c r="K17" s="683" t="s">
        <v>567</v>
      </c>
      <c r="L17" s="673"/>
      <c r="M17" s="712"/>
      <c r="N17" s="673"/>
    </row>
    <row r="18" spans="1:15" s="668" customFormat="1" ht="21" customHeight="1" x14ac:dyDescent="0.25">
      <c r="A18" s="678" t="s">
        <v>1552</v>
      </c>
      <c r="B18" s="677">
        <v>32148919</v>
      </c>
      <c r="C18" s="677">
        <v>23732128</v>
      </c>
      <c r="D18" s="677">
        <v>8416791</v>
      </c>
      <c r="E18" s="705">
        <v>26.2</v>
      </c>
      <c r="F18" s="677">
        <v>8753287</v>
      </c>
      <c r="G18" s="677">
        <v>6416111</v>
      </c>
      <c r="H18" s="677">
        <v>2337176</v>
      </c>
      <c r="I18" s="713">
        <v>35.85</v>
      </c>
      <c r="J18" s="713">
        <v>1.52</v>
      </c>
      <c r="K18" s="683" t="s">
        <v>568</v>
      </c>
      <c r="L18" s="673"/>
      <c r="M18" s="712"/>
      <c r="N18" s="673"/>
    </row>
    <row r="19" spans="1:15" s="668" customFormat="1" ht="21" customHeight="1" x14ac:dyDescent="0.25">
      <c r="A19" s="678" t="s">
        <v>436</v>
      </c>
      <c r="B19" s="677">
        <v>35022013</v>
      </c>
      <c r="C19" s="677">
        <v>25813645</v>
      </c>
      <c r="D19" s="677">
        <v>9208368</v>
      </c>
      <c r="E19" s="705">
        <v>26.3</v>
      </c>
      <c r="F19" s="677">
        <v>9708790</v>
      </c>
      <c r="G19" s="677">
        <v>7153781</v>
      </c>
      <c r="H19" s="677">
        <v>2555009</v>
      </c>
      <c r="I19" s="713">
        <v>36.24</v>
      </c>
      <c r="J19" s="713">
        <v>1.46</v>
      </c>
      <c r="K19" s="683" t="s">
        <v>569</v>
      </c>
      <c r="L19" s="673"/>
      <c r="M19" s="712"/>
      <c r="N19" s="673"/>
    </row>
    <row r="20" spans="1:15" s="668" customFormat="1" ht="21" customHeight="1" x14ac:dyDescent="0.25">
      <c r="A20" s="678" t="s">
        <v>819</v>
      </c>
      <c r="B20" s="708">
        <v>35758521</v>
      </c>
      <c r="C20" s="708">
        <v>25660864</v>
      </c>
      <c r="D20" s="708">
        <v>10097657</v>
      </c>
      <c r="E20" s="705">
        <v>28.2</v>
      </c>
      <c r="F20" s="677">
        <v>12903102</v>
      </c>
      <c r="G20" s="708">
        <v>9273412</v>
      </c>
      <c r="H20" s="708">
        <v>3629690</v>
      </c>
      <c r="I20" s="707">
        <v>36.049999999999997</v>
      </c>
      <c r="J20" s="707">
        <v>1.51</v>
      </c>
      <c r="K20" s="682" t="s">
        <v>1553</v>
      </c>
      <c r="L20" s="673"/>
      <c r="M20" s="712"/>
      <c r="N20" s="673"/>
    </row>
    <row r="21" spans="1:15" s="668" customFormat="1" ht="21" customHeight="1" x14ac:dyDescent="0.25">
      <c r="A21" s="681"/>
      <c r="B21" s="708"/>
      <c r="C21" s="708"/>
      <c r="D21" s="708"/>
      <c r="E21" s="705"/>
      <c r="F21" s="708"/>
      <c r="G21" s="708"/>
      <c r="H21" s="708"/>
      <c r="I21" s="707"/>
      <c r="J21" s="707"/>
      <c r="K21" s="680"/>
      <c r="L21" s="673"/>
      <c r="M21" s="595"/>
    </row>
    <row r="22" spans="1:15" s="668" customFormat="1" ht="21" customHeight="1" x14ac:dyDescent="0.25">
      <c r="A22" s="678" t="s">
        <v>1554</v>
      </c>
      <c r="B22" s="708">
        <v>14533624</v>
      </c>
      <c r="C22" s="708">
        <v>10159012</v>
      </c>
      <c r="D22" s="708">
        <v>4374612</v>
      </c>
      <c r="E22" s="705">
        <v>30.1</v>
      </c>
      <c r="F22" s="708">
        <v>6471812</v>
      </c>
      <c r="G22" s="708">
        <v>4518019</v>
      </c>
      <c r="H22" s="708">
        <v>1953793</v>
      </c>
      <c r="I22" s="707">
        <v>36.36</v>
      </c>
      <c r="J22" s="707">
        <v>1.49</v>
      </c>
      <c r="K22" s="679" t="s">
        <v>764</v>
      </c>
      <c r="L22" s="673"/>
      <c r="M22" s="702"/>
      <c r="N22" s="711"/>
      <c r="O22" s="711"/>
    </row>
    <row r="23" spans="1:15" s="668" customFormat="1" ht="21" customHeight="1" x14ac:dyDescent="0.25">
      <c r="A23" s="678" t="s">
        <v>427</v>
      </c>
      <c r="B23" s="708">
        <v>13242909</v>
      </c>
      <c r="C23" s="708">
        <v>8095964</v>
      </c>
      <c r="D23" s="708">
        <v>5146945</v>
      </c>
      <c r="E23" s="705">
        <v>38.9</v>
      </c>
      <c r="F23" s="708">
        <v>5797930</v>
      </c>
      <c r="G23" s="708">
        <v>3550285</v>
      </c>
      <c r="H23" s="708">
        <v>2247645</v>
      </c>
      <c r="I23" s="707">
        <v>36.46</v>
      </c>
      <c r="J23" s="707">
        <v>1.45</v>
      </c>
      <c r="K23" s="437" t="s">
        <v>530</v>
      </c>
      <c r="L23" s="673"/>
      <c r="M23" s="702"/>
      <c r="N23" s="711"/>
      <c r="O23" s="711"/>
    </row>
    <row r="24" spans="1:15" s="668" customFormat="1" ht="21" customHeight="1" x14ac:dyDescent="0.25">
      <c r="A24" s="678" t="s">
        <v>426</v>
      </c>
      <c r="B24" s="708">
        <v>15399049</v>
      </c>
      <c r="C24" s="708">
        <v>11840823</v>
      </c>
      <c r="D24" s="708">
        <v>3558226</v>
      </c>
      <c r="E24" s="705">
        <v>23.1</v>
      </c>
      <c r="F24" s="708">
        <v>5453692</v>
      </c>
      <c r="G24" s="708">
        <v>4167537</v>
      </c>
      <c r="H24" s="708">
        <v>1286155</v>
      </c>
      <c r="I24" s="707">
        <v>37.119999999999997</v>
      </c>
      <c r="J24" s="707">
        <v>1.41</v>
      </c>
      <c r="K24" s="437" t="s">
        <v>531</v>
      </c>
      <c r="L24" s="673"/>
      <c r="M24" s="702"/>
      <c r="N24" s="711"/>
      <c r="O24" s="711"/>
    </row>
    <row r="25" spans="1:15" s="668" customFormat="1" ht="21" customHeight="1" x14ac:dyDescent="0.25">
      <c r="A25" s="678" t="s">
        <v>435</v>
      </c>
      <c r="B25" s="708">
        <v>13169627</v>
      </c>
      <c r="C25" s="708">
        <v>10052107</v>
      </c>
      <c r="D25" s="708">
        <v>3117520</v>
      </c>
      <c r="E25" s="705">
        <v>23.7</v>
      </c>
      <c r="F25" s="708">
        <v>3009933</v>
      </c>
      <c r="G25" s="708">
        <v>2274879</v>
      </c>
      <c r="H25" s="708">
        <v>735054</v>
      </c>
      <c r="I25" s="707">
        <v>36.53</v>
      </c>
      <c r="J25" s="707">
        <v>1.48</v>
      </c>
      <c r="K25" s="437" t="s">
        <v>532</v>
      </c>
      <c r="L25" s="673"/>
      <c r="M25" s="702"/>
      <c r="N25" s="673"/>
    </row>
    <row r="26" spans="1:15" s="668" customFormat="1" ht="21" customHeight="1" x14ac:dyDescent="0.25">
      <c r="A26" s="678" t="s">
        <v>1555</v>
      </c>
      <c r="B26" s="677">
        <v>11248382</v>
      </c>
      <c r="C26" s="708">
        <v>8808051</v>
      </c>
      <c r="D26" s="677">
        <v>2440331</v>
      </c>
      <c r="E26" s="705">
        <v>21.7</v>
      </c>
      <c r="F26" s="677">
        <v>1584339</v>
      </c>
      <c r="G26" s="708">
        <v>1224162</v>
      </c>
      <c r="H26" s="677">
        <v>360177</v>
      </c>
      <c r="I26" s="710">
        <v>36.159999999999997</v>
      </c>
      <c r="J26" s="707">
        <v>1.52</v>
      </c>
      <c r="K26" s="437" t="s">
        <v>541</v>
      </c>
      <c r="L26" s="673"/>
      <c r="M26" s="702"/>
      <c r="N26" s="673"/>
    </row>
    <row r="27" spans="1:15" s="668" customFormat="1" ht="21" customHeight="1" x14ac:dyDescent="0.25">
      <c r="A27" s="678" t="s">
        <v>434</v>
      </c>
      <c r="B27" s="708">
        <v>9115144</v>
      </c>
      <c r="C27" s="708">
        <v>7082704</v>
      </c>
      <c r="D27" s="708">
        <v>2032440</v>
      </c>
      <c r="E27" s="705">
        <v>22.3</v>
      </c>
      <c r="F27" s="708">
        <v>1614055</v>
      </c>
      <c r="G27" s="708">
        <v>1242493</v>
      </c>
      <c r="H27" s="708">
        <v>371562</v>
      </c>
      <c r="I27" s="707">
        <v>36.32</v>
      </c>
      <c r="J27" s="707">
        <v>1.55</v>
      </c>
      <c r="K27" s="437" t="s">
        <v>533</v>
      </c>
      <c r="L27" s="673"/>
      <c r="M27" s="702"/>
      <c r="N27" s="673"/>
    </row>
    <row r="28" spans="1:15" s="668" customFormat="1" ht="21" customHeight="1" x14ac:dyDescent="0.25">
      <c r="A28" s="678" t="s">
        <v>433</v>
      </c>
      <c r="B28" s="708">
        <v>10302145</v>
      </c>
      <c r="C28" s="708">
        <v>8402443</v>
      </c>
      <c r="D28" s="708">
        <v>1899702</v>
      </c>
      <c r="E28" s="705">
        <v>18.399999999999999</v>
      </c>
      <c r="F28" s="708">
        <v>2459655</v>
      </c>
      <c r="G28" s="708">
        <v>1981369</v>
      </c>
      <c r="H28" s="708">
        <v>478286</v>
      </c>
      <c r="I28" s="707">
        <v>35.85</v>
      </c>
      <c r="J28" s="707">
        <v>1.56</v>
      </c>
      <c r="K28" s="437" t="s">
        <v>534</v>
      </c>
      <c r="L28" s="673"/>
      <c r="M28" s="702"/>
      <c r="N28" s="673"/>
    </row>
    <row r="29" spans="1:15" s="668" customFormat="1" ht="21" customHeight="1" x14ac:dyDescent="0.25">
      <c r="A29" s="678" t="s">
        <v>432</v>
      </c>
      <c r="B29" s="708">
        <v>11637009</v>
      </c>
      <c r="C29" s="708">
        <v>7973944</v>
      </c>
      <c r="D29" s="708">
        <v>3663065</v>
      </c>
      <c r="E29" s="705">
        <v>31.5</v>
      </c>
      <c r="F29" s="708">
        <v>3322775</v>
      </c>
      <c r="G29" s="708">
        <v>2288301</v>
      </c>
      <c r="H29" s="708">
        <v>1034474</v>
      </c>
      <c r="I29" s="707">
        <v>35.590000000000003</v>
      </c>
      <c r="J29" s="707">
        <v>1.53</v>
      </c>
      <c r="K29" s="437" t="s">
        <v>535</v>
      </c>
      <c r="L29" s="673"/>
      <c r="M29" s="702"/>
      <c r="N29" s="673"/>
    </row>
    <row r="30" spans="1:15" s="668" customFormat="1" ht="21" customHeight="1" x14ac:dyDescent="0.25">
      <c r="A30" s="678" t="s">
        <v>431</v>
      </c>
      <c r="B30" s="708">
        <v>10209765</v>
      </c>
      <c r="C30" s="708">
        <v>7355741</v>
      </c>
      <c r="D30" s="708">
        <v>2854024</v>
      </c>
      <c r="E30" s="705">
        <v>28</v>
      </c>
      <c r="F30" s="708">
        <v>2970857</v>
      </c>
      <c r="G30" s="708">
        <v>2146441</v>
      </c>
      <c r="H30" s="708">
        <v>824416</v>
      </c>
      <c r="I30" s="707">
        <v>36.15</v>
      </c>
      <c r="J30" s="707">
        <v>1.46</v>
      </c>
      <c r="K30" s="437" t="s">
        <v>536</v>
      </c>
      <c r="L30" s="673"/>
      <c r="M30" s="702"/>
      <c r="N30" s="673"/>
    </row>
    <row r="31" spans="1:15" s="668" customFormat="1" ht="21" customHeight="1" x14ac:dyDescent="0.25">
      <c r="A31" s="678" t="s">
        <v>430</v>
      </c>
      <c r="B31" s="708">
        <v>11153032</v>
      </c>
      <c r="C31" s="708">
        <v>8619189</v>
      </c>
      <c r="D31" s="708">
        <v>2533843</v>
      </c>
      <c r="E31" s="705">
        <v>22.7</v>
      </c>
      <c r="F31" s="708">
        <v>3069839</v>
      </c>
      <c r="G31" s="708">
        <v>2376886</v>
      </c>
      <c r="H31" s="708">
        <v>692953</v>
      </c>
      <c r="I31" s="707">
        <v>35.909999999999997</v>
      </c>
      <c r="J31" s="707">
        <v>1.46</v>
      </c>
      <c r="K31" s="437" t="s">
        <v>537</v>
      </c>
      <c r="L31" s="673"/>
      <c r="M31" s="702"/>
      <c r="N31" s="673"/>
    </row>
    <row r="32" spans="1:15" s="668" customFormat="1" ht="21" customHeight="1" x14ac:dyDescent="0.25">
      <c r="A32" s="678" t="s">
        <v>429</v>
      </c>
      <c r="B32" s="708">
        <v>10993210</v>
      </c>
      <c r="C32" s="708">
        <v>8292047</v>
      </c>
      <c r="D32" s="708">
        <v>2701163</v>
      </c>
      <c r="E32" s="705">
        <v>24.6</v>
      </c>
      <c r="F32" s="708">
        <v>2938245</v>
      </c>
      <c r="G32" s="708">
        <v>2209962</v>
      </c>
      <c r="H32" s="708">
        <v>728283</v>
      </c>
      <c r="I32" s="707">
        <v>36.4</v>
      </c>
      <c r="J32" s="707">
        <v>1.47</v>
      </c>
      <c r="K32" s="437" t="s">
        <v>538</v>
      </c>
      <c r="L32" s="673"/>
      <c r="M32" s="702"/>
      <c r="N32" s="673"/>
    </row>
    <row r="33" spans="1:21" s="668" customFormat="1" ht="21" customHeight="1" x14ac:dyDescent="0.25">
      <c r="A33" s="678" t="s">
        <v>428</v>
      </c>
      <c r="B33" s="709">
        <v>12875771</v>
      </c>
      <c r="C33" s="708">
        <v>8902409</v>
      </c>
      <c r="D33" s="708">
        <v>3973362</v>
      </c>
      <c r="E33" s="705">
        <v>30.9</v>
      </c>
      <c r="F33" s="708">
        <v>3700706</v>
      </c>
      <c r="G33" s="708">
        <v>2566933</v>
      </c>
      <c r="H33" s="708">
        <v>1133773</v>
      </c>
      <c r="I33" s="707">
        <v>36.39</v>
      </c>
      <c r="J33" s="707">
        <v>1.44</v>
      </c>
      <c r="K33" s="437" t="s">
        <v>539</v>
      </c>
      <c r="L33" s="673"/>
      <c r="M33" s="702"/>
      <c r="N33" s="673"/>
    </row>
    <row r="34" spans="1:21" s="668" customFormat="1" ht="21" customHeight="1" x14ac:dyDescent="0.25">
      <c r="A34" s="678" t="s">
        <v>1556</v>
      </c>
      <c r="B34" s="709">
        <v>12720192</v>
      </c>
      <c r="C34" s="708">
        <v>9034448</v>
      </c>
      <c r="D34" s="708">
        <v>3685744</v>
      </c>
      <c r="E34" s="705">
        <v>29</v>
      </c>
      <c r="F34" s="708">
        <v>4155029</v>
      </c>
      <c r="G34" s="708">
        <v>2941853</v>
      </c>
      <c r="H34" s="708">
        <v>1213176</v>
      </c>
      <c r="I34" s="707">
        <v>36.549999999999997</v>
      </c>
      <c r="J34" s="707">
        <v>1.44</v>
      </c>
      <c r="K34" s="679" t="s">
        <v>1557</v>
      </c>
      <c r="L34" s="673"/>
      <c r="M34" s="702"/>
      <c r="N34" s="673"/>
    </row>
    <row r="35" spans="1:21" s="668" customFormat="1" ht="21" customHeight="1" x14ac:dyDescent="0.25">
      <c r="A35" s="678" t="s">
        <v>427</v>
      </c>
      <c r="B35" s="709">
        <v>11485022</v>
      </c>
      <c r="C35" s="708">
        <v>8027621</v>
      </c>
      <c r="D35" s="708">
        <v>3457401</v>
      </c>
      <c r="E35" s="705">
        <v>30.1</v>
      </c>
      <c r="F35" s="708">
        <v>4128504</v>
      </c>
      <c r="G35" s="708">
        <v>2889438</v>
      </c>
      <c r="H35" s="708">
        <v>1239066</v>
      </c>
      <c r="I35" s="707">
        <v>35.94</v>
      </c>
      <c r="J35" s="707">
        <v>1.53</v>
      </c>
      <c r="K35" s="437" t="s">
        <v>530</v>
      </c>
      <c r="L35" s="673"/>
      <c r="M35" s="702"/>
      <c r="N35" s="673"/>
    </row>
    <row r="36" spans="1:21" s="668" customFormat="1" ht="21" customHeight="1" x14ac:dyDescent="0.25">
      <c r="A36" s="676" t="s">
        <v>426</v>
      </c>
      <c r="B36" s="706">
        <v>11553307</v>
      </c>
      <c r="C36" s="704">
        <v>8598795</v>
      </c>
      <c r="D36" s="704">
        <v>2954512</v>
      </c>
      <c r="E36" s="705">
        <v>25.6</v>
      </c>
      <c r="F36" s="704">
        <v>4619569</v>
      </c>
      <c r="G36" s="704">
        <v>3442121</v>
      </c>
      <c r="H36" s="704">
        <v>1177448</v>
      </c>
      <c r="I36" s="703">
        <v>35.61</v>
      </c>
      <c r="J36" s="703">
        <v>1.55</v>
      </c>
      <c r="K36" s="674" t="s">
        <v>570</v>
      </c>
      <c r="L36" s="673"/>
      <c r="M36" s="702"/>
      <c r="N36" s="673"/>
    </row>
    <row r="37" spans="1:21" ht="15.75" customHeight="1" x14ac:dyDescent="0.25">
      <c r="A37" s="672" t="s">
        <v>425</v>
      </c>
      <c r="B37" s="701"/>
      <c r="C37" s="701"/>
      <c r="D37" s="701"/>
      <c r="E37" s="701"/>
      <c r="F37" s="701"/>
      <c r="G37" s="701"/>
      <c r="H37" s="701"/>
      <c r="I37" s="701"/>
      <c r="J37" s="701"/>
      <c r="K37" s="700"/>
    </row>
    <row r="38" spans="1:21" ht="15.75" customHeight="1" x14ac:dyDescent="0.25">
      <c r="A38" s="1052" t="s">
        <v>571</v>
      </c>
      <c r="B38" s="699"/>
      <c r="C38" s="699"/>
      <c r="D38" s="699"/>
      <c r="E38" s="699"/>
      <c r="F38" s="699"/>
      <c r="G38" s="699"/>
      <c r="H38" s="699"/>
      <c r="I38" s="699"/>
      <c r="J38" s="699"/>
      <c r="K38" s="699"/>
    </row>
    <row r="39" spans="1:21" ht="14.15" x14ac:dyDescent="0.25">
      <c r="K39" s="699"/>
    </row>
    <row r="40" spans="1:21" ht="20.149999999999999" customHeight="1" x14ac:dyDescent="0.25"/>
    <row r="41" spans="1:21" ht="20.149999999999999" customHeight="1" x14ac:dyDescent="0.25"/>
    <row r="42" spans="1:21" s="668" customFormat="1" ht="20.149999999999999" customHeight="1" x14ac:dyDescent="0.25">
      <c r="L42" s="698" t="s">
        <v>1558</v>
      </c>
      <c r="M42" s="697"/>
      <c r="N42" s="697"/>
      <c r="O42" s="697"/>
      <c r="P42" s="697"/>
      <c r="Q42" s="697"/>
      <c r="R42" s="24" t="s">
        <v>442</v>
      </c>
      <c r="S42" s="696"/>
    </row>
    <row r="43" spans="1:21" s="668" customFormat="1" ht="66" customHeight="1" x14ac:dyDescent="0.25">
      <c r="L43" s="1148" t="s">
        <v>765</v>
      </c>
      <c r="M43" s="695" t="s">
        <v>766</v>
      </c>
      <c r="N43" s="694" t="s">
        <v>441</v>
      </c>
      <c r="O43" s="693" t="s">
        <v>1559</v>
      </c>
      <c r="P43" s="692" t="s">
        <v>572</v>
      </c>
      <c r="Q43" s="691" t="s">
        <v>573</v>
      </c>
      <c r="R43" s="690" t="s">
        <v>574</v>
      </c>
      <c r="S43" s="1136" t="s">
        <v>767</v>
      </c>
    </row>
    <row r="44" spans="1:21" s="668" customFormat="1" ht="32.15" customHeight="1" x14ac:dyDescent="0.25">
      <c r="L44" s="1161"/>
      <c r="M44" s="689" t="s">
        <v>61</v>
      </c>
      <c r="N44" s="688" t="s">
        <v>440</v>
      </c>
      <c r="O44" s="688" t="s">
        <v>439</v>
      </c>
      <c r="P44" s="687" t="s">
        <v>575</v>
      </c>
      <c r="Q44" s="687" t="s">
        <v>438</v>
      </c>
      <c r="R44" s="687" t="s">
        <v>576</v>
      </c>
      <c r="S44" s="1160"/>
    </row>
    <row r="45" spans="1:21" s="668" customFormat="1" ht="20.25" customHeight="1" x14ac:dyDescent="0.25">
      <c r="L45" s="678" t="s">
        <v>1543</v>
      </c>
      <c r="M45" s="677">
        <v>192723682</v>
      </c>
      <c r="N45" s="677">
        <v>9429803</v>
      </c>
      <c r="O45" s="677">
        <v>740017</v>
      </c>
      <c r="P45" s="677">
        <v>10863171</v>
      </c>
      <c r="Q45" s="677">
        <v>163600510</v>
      </c>
      <c r="R45" s="677">
        <v>8090181</v>
      </c>
      <c r="S45" s="682" t="s">
        <v>564</v>
      </c>
      <c r="U45" s="673"/>
    </row>
    <row r="46" spans="1:21" s="668" customFormat="1" ht="20.25" customHeight="1" x14ac:dyDescent="0.25">
      <c r="L46" s="678" t="s">
        <v>1560</v>
      </c>
      <c r="M46" s="677">
        <v>187638721</v>
      </c>
      <c r="N46" s="677">
        <v>8468246</v>
      </c>
      <c r="O46" s="677">
        <v>2318497</v>
      </c>
      <c r="P46" s="677">
        <v>7246619</v>
      </c>
      <c r="Q46" s="677">
        <v>161400777</v>
      </c>
      <c r="R46" s="677">
        <v>8204582</v>
      </c>
      <c r="S46" s="682" t="s">
        <v>565</v>
      </c>
      <c r="U46" s="673"/>
    </row>
    <row r="47" spans="1:21" s="668" customFormat="1" ht="20.25" customHeight="1" x14ac:dyDescent="0.25">
      <c r="L47" s="678" t="s">
        <v>1561</v>
      </c>
      <c r="M47" s="677">
        <v>177477098</v>
      </c>
      <c r="N47" s="677">
        <v>5200552</v>
      </c>
      <c r="O47" s="677">
        <v>1951792</v>
      </c>
      <c r="P47" s="677">
        <v>6673984</v>
      </c>
      <c r="Q47" s="677">
        <v>154204758</v>
      </c>
      <c r="R47" s="677">
        <v>9446012</v>
      </c>
      <c r="S47" s="682" t="s">
        <v>566</v>
      </c>
      <c r="U47" s="673"/>
    </row>
    <row r="48" spans="1:21" s="668" customFormat="1" ht="20.25" customHeight="1" x14ac:dyDescent="0.25">
      <c r="L48" s="678" t="s">
        <v>760</v>
      </c>
      <c r="M48" s="677">
        <v>175488885</v>
      </c>
      <c r="N48" s="677">
        <v>4063698</v>
      </c>
      <c r="O48" s="677">
        <v>1238908</v>
      </c>
      <c r="P48" s="677">
        <v>7189789</v>
      </c>
      <c r="Q48" s="677">
        <v>154269884</v>
      </c>
      <c r="R48" s="677">
        <v>8726606</v>
      </c>
      <c r="S48" s="682" t="s">
        <v>761</v>
      </c>
      <c r="U48" s="673"/>
    </row>
    <row r="49" spans="12:21" s="668" customFormat="1" ht="20.25" customHeight="1" x14ac:dyDescent="0.25">
      <c r="L49" s="678" t="s">
        <v>1562</v>
      </c>
      <c r="M49" s="677">
        <v>143879667</v>
      </c>
      <c r="N49" s="677">
        <v>940992</v>
      </c>
      <c r="O49" s="677">
        <v>919745</v>
      </c>
      <c r="P49" s="677">
        <v>3927179</v>
      </c>
      <c r="Q49" s="677">
        <v>130335045</v>
      </c>
      <c r="R49" s="677">
        <v>7756706</v>
      </c>
      <c r="S49" s="682" t="s">
        <v>1547</v>
      </c>
      <c r="T49" s="673"/>
      <c r="U49" s="673"/>
    </row>
    <row r="50" spans="12:21" s="668" customFormat="1" ht="20.25" customHeight="1" x14ac:dyDescent="0.25">
      <c r="L50" s="686"/>
      <c r="M50" s="677"/>
      <c r="N50" s="677"/>
      <c r="O50" s="677"/>
      <c r="P50" s="677"/>
      <c r="Q50" s="677"/>
      <c r="R50" s="677"/>
      <c r="S50" s="683"/>
      <c r="T50" s="673"/>
      <c r="U50" s="673"/>
    </row>
    <row r="51" spans="12:21" s="668" customFormat="1" ht="20.25" customHeight="1" x14ac:dyDescent="0.25">
      <c r="L51" s="678" t="s">
        <v>1548</v>
      </c>
      <c r="M51" s="677">
        <v>173043632</v>
      </c>
      <c r="N51" s="677">
        <v>3978829</v>
      </c>
      <c r="O51" s="677">
        <v>1058145</v>
      </c>
      <c r="P51" s="677">
        <v>6341382</v>
      </c>
      <c r="Q51" s="677">
        <v>152708954</v>
      </c>
      <c r="R51" s="677">
        <v>8956322</v>
      </c>
      <c r="S51" s="682" t="s">
        <v>762</v>
      </c>
      <c r="U51" s="673"/>
    </row>
    <row r="52" spans="12:21" s="668" customFormat="1" ht="20.25" customHeight="1" x14ac:dyDescent="0.25">
      <c r="L52" s="685" t="s">
        <v>1562</v>
      </c>
      <c r="M52" s="677">
        <v>136462606</v>
      </c>
      <c r="N52" s="677">
        <v>618675</v>
      </c>
      <c r="O52" s="677">
        <v>491310</v>
      </c>
      <c r="P52" s="677">
        <v>3838706</v>
      </c>
      <c r="Q52" s="677">
        <v>124414945</v>
      </c>
      <c r="R52" s="677">
        <v>7098970</v>
      </c>
      <c r="S52" s="682" t="s">
        <v>1549</v>
      </c>
      <c r="T52" s="673"/>
      <c r="U52" s="673"/>
    </row>
    <row r="53" spans="12:21" s="668" customFormat="1" ht="20.25" customHeight="1" x14ac:dyDescent="0.25">
      <c r="L53" s="684"/>
      <c r="M53" s="677"/>
      <c r="N53" s="677"/>
      <c r="O53" s="677"/>
      <c r="P53" s="677"/>
      <c r="Q53" s="677"/>
      <c r="R53" s="677"/>
      <c r="S53" s="680"/>
      <c r="U53" s="673"/>
    </row>
    <row r="54" spans="12:21" s="668" customFormat="1" ht="20.25" customHeight="1" x14ac:dyDescent="0.25">
      <c r="L54" s="678" t="s">
        <v>1550</v>
      </c>
      <c r="M54" s="677">
        <v>43175582</v>
      </c>
      <c r="N54" s="677">
        <v>658665</v>
      </c>
      <c r="O54" s="677">
        <v>428435</v>
      </c>
      <c r="P54" s="677">
        <v>1027262</v>
      </c>
      <c r="Q54" s="677">
        <v>38837657</v>
      </c>
      <c r="R54" s="677">
        <v>2223563</v>
      </c>
      <c r="S54" s="682" t="s">
        <v>763</v>
      </c>
      <c r="T54" s="673"/>
      <c r="U54" s="673"/>
    </row>
    <row r="55" spans="12:21" s="668" customFormat="1" ht="20.25" customHeight="1" x14ac:dyDescent="0.25">
      <c r="L55" s="678" t="s">
        <v>437</v>
      </c>
      <c r="M55" s="677">
        <v>33533153</v>
      </c>
      <c r="N55" s="677" t="s">
        <v>754</v>
      </c>
      <c r="O55" s="677">
        <v>332825</v>
      </c>
      <c r="P55" s="677">
        <v>661618</v>
      </c>
      <c r="Q55" s="677">
        <v>30867539</v>
      </c>
      <c r="R55" s="677">
        <v>1671171</v>
      </c>
      <c r="S55" s="683" t="s">
        <v>567</v>
      </c>
      <c r="T55" s="673"/>
      <c r="U55" s="673"/>
    </row>
    <row r="56" spans="12:21" s="668" customFormat="1" ht="20.25" customHeight="1" x14ac:dyDescent="0.25">
      <c r="L56" s="678" t="s">
        <v>1552</v>
      </c>
      <c r="M56" s="677">
        <v>32148919</v>
      </c>
      <c r="N56" s="677">
        <v>110389</v>
      </c>
      <c r="O56" s="677" t="s">
        <v>754</v>
      </c>
      <c r="P56" s="677">
        <v>825839</v>
      </c>
      <c r="Q56" s="677">
        <v>29401741</v>
      </c>
      <c r="R56" s="677">
        <v>1810950</v>
      </c>
      <c r="S56" s="683" t="s">
        <v>568</v>
      </c>
      <c r="T56" s="673"/>
      <c r="U56" s="673"/>
    </row>
    <row r="57" spans="12:21" s="668" customFormat="1" ht="20.25" customHeight="1" x14ac:dyDescent="0.25">
      <c r="L57" s="678" t="s">
        <v>436</v>
      </c>
      <c r="M57" s="677">
        <v>35022013</v>
      </c>
      <c r="N57" s="677">
        <v>171938</v>
      </c>
      <c r="O57" s="677">
        <v>158485</v>
      </c>
      <c r="P57" s="677">
        <v>1412460</v>
      </c>
      <c r="Q57" s="677">
        <v>31228108</v>
      </c>
      <c r="R57" s="677">
        <v>2051022</v>
      </c>
      <c r="S57" s="683" t="s">
        <v>569</v>
      </c>
      <c r="T57" s="673"/>
      <c r="U57" s="673"/>
    </row>
    <row r="58" spans="12:21" s="668" customFormat="1" ht="20.25" customHeight="1" x14ac:dyDescent="0.25">
      <c r="L58" s="678" t="s">
        <v>1563</v>
      </c>
      <c r="M58" s="677">
        <v>35758521</v>
      </c>
      <c r="N58" s="677">
        <v>336348</v>
      </c>
      <c r="O58" s="677" t="s">
        <v>754</v>
      </c>
      <c r="P58" s="677">
        <v>938789</v>
      </c>
      <c r="Q58" s="677">
        <v>32917557</v>
      </c>
      <c r="R58" s="677">
        <v>1565827</v>
      </c>
      <c r="S58" s="682" t="s">
        <v>1553</v>
      </c>
      <c r="T58" s="673"/>
      <c r="U58" s="673"/>
    </row>
    <row r="59" spans="12:21" s="668" customFormat="1" ht="20.25" customHeight="1" x14ac:dyDescent="0.25">
      <c r="L59" s="681"/>
      <c r="M59" s="677"/>
      <c r="N59" s="677"/>
      <c r="O59" s="677"/>
      <c r="P59" s="677"/>
      <c r="Q59" s="21"/>
      <c r="R59" s="677"/>
      <c r="S59" s="680"/>
      <c r="U59" s="673"/>
    </row>
    <row r="60" spans="12:21" s="668" customFormat="1" ht="20.25" customHeight="1" x14ac:dyDescent="0.25">
      <c r="L60" s="678" t="s">
        <v>1564</v>
      </c>
      <c r="M60" s="677">
        <v>14533624</v>
      </c>
      <c r="N60" s="677">
        <v>319331</v>
      </c>
      <c r="O60" s="677" t="s">
        <v>754</v>
      </c>
      <c r="P60" s="677">
        <v>314644</v>
      </c>
      <c r="Q60" s="677">
        <v>13121521</v>
      </c>
      <c r="R60" s="677">
        <v>778128</v>
      </c>
      <c r="S60" s="679" t="s">
        <v>764</v>
      </c>
      <c r="T60" s="673"/>
      <c r="U60" s="673"/>
    </row>
    <row r="61" spans="12:21" s="668" customFormat="1" ht="20.25" customHeight="1" x14ac:dyDescent="0.25">
      <c r="L61" s="678" t="s">
        <v>427</v>
      </c>
      <c r="M61" s="677">
        <v>13242909</v>
      </c>
      <c r="N61" s="677">
        <v>339334</v>
      </c>
      <c r="O61" s="677">
        <v>214959</v>
      </c>
      <c r="P61" s="677">
        <v>357880</v>
      </c>
      <c r="Q61" s="677">
        <v>11906193</v>
      </c>
      <c r="R61" s="677">
        <v>424543</v>
      </c>
      <c r="S61" s="437" t="s">
        <v>530</v>
      </c>
      <c r="T61" s="673"/>
      <c r="U61" s="673"/>
    </row>
    <row r="62" spans="12:21" s="668" customFormat="1" ht="20.25" customHeight="1" x14ac:dyDescent="0.25">
      <c r="L62" s="678" t="s">
        <v>426</v>
      </c>
      <c r="M62" s="677">
        <v>15399049</v>
      </c>
      <c r="N62" s="677" t="s">
        <v>754</v>
      </c>
      <c r="O62" s="677">
        <v>213476</v>
      </c>
      <c r="P62" s="677">
        <v>354738</v>
      </c>
      <c r="Q62" s="677">
        <v>13809943</v>
      </c>
      <c r="R62" s="677">
        <v>1020892</v>
      </c>
      <c r="S62" s="437" t="s">
        <v>531</v>
      </c>
      <c r="T62" s="673"/>
      <c r="U62" s="673"/>
    </row>
    <row r="63" spans="12:21" s="668" customFormat="1" ht="20.25" customHeight="1" x14ac:dyDescent="0.25">
      <c r="L63" s="678" t="s">
        <v>435</v>
      </c>
      <c r="M63" s="677">
        <v>13169627</v>
      </c>
      <c r="N63" s="677" t="s">
        <v>754</v>
      </c>
      <c r="O63" s="677">
        <v>299418</v>
      </c>
      <c r="P63" s="677">
        <v>192854</v>
      </c>
      <c r="Q63" s="677">
        <v>12022179</v>
      </c>
      <c r="R63" s="677">
        <v>655176</v>
      </c>
      <c r="S63" s="437" t="s">
        <v>532</v>
      </c>
      <c r="T63" s="673"/>
      <c r="U63" s="673"/>
    </row>
    <row r="64" spans="12:21" s="668" customFormat="1" ht="20.25" customHeight="1" x14ac:dyDescent="0.25">
      <c r="L64" s="678" t="s">
        <v>1555</v>
      </c>
      <c r="M64" s="677">
        <v>11248382</v>
      </c>
      <c r="N64" s="677" t="s">
        <v>754</v>
      </c>
      <c r="O64" s="677" t="s">
        <v>754</v>
      </c>
      <c r="P64" s="677">
        <v>461624</v>
      </c>
      <c r="Q64" s="677">
        <v>10097018</v>
      </c>
      <c r="R64" s="677">
        <v>689740</v>
      </c>
      <c r="S64" s="437" t="s">
        <v>541</v>
      </c>
      <c r="T64" s="673"/>
      <c r="U64" s="673"/>
    </row>
    <row r="65" spans="3:21" s="668" customFormat="1" ht="20.25" customHeight="1" x14ac:dyDescent="0.25">
      <c r="L65" s="678" t="s">
        <v>434</v>
      </c>
      <c r="M65" s="677">
        <v>9115144</v>
      </c>
      <c r="N65" s="677" t="s">
        <v>754</v>
      </c>
      <c r="O65" s="677">
        <v>33407</v>
      </c>
      <c r="P65" s="677">
        <v>7140</v>
      </c>
      <c r="Q65" s="677">
        <v>8748342</v>
      </c>
      <c r="R65" s="677">
        <v>326255</v>
      </c>
      <c r="S65" s="437" t="s">
        <v>533</v>
      </c>
      <c r="T65" s="673"/>
      <c r="U65" s="673"/>
    </row>
    <row r="66" spans="3:21" s="668" customFormat="1" ht="20.25" customHeight="1" x14ac:dyDescent="0.25">
      <c r="L66" s="678" t="s">
        <v>433</v>
      </c>
      <c r="M66" s="677">
        <v>10302145</v>
      </c>
      <c r="N66" s="677">
        <v>39410</v>
      </c>
      <c r="O66" s="677" t="s">
        <v>754</v>
      </c>
      <c r="P66" s="677">
        <v>115408</v>
      </c>
      <c r="Q66" s="677">
        <v>9604142</v>
      </c>
      <c r="R66" s="677">
        <v>543185</v>
      </c>
      <c r="S66" s="437" t="s">
        <v>534</v>
      </c>
      <c r="T66" s="673"/>
      <c r="U66" s="673"/>
    </row>
    <row r="67" spans="3:21" s="668" customFormat="1" ht="20.25" customHeight="1" x14ac:dyDescent="0.25">
      <c r="L67" s="678" t="s">
        <v>432</v>
      </c>
      <c r="M67" s="677">
        <v>11637009</v>
      </c>
      <c r="N67" s="677" t="s">
        <v>754</v>
      </c>
      <c r="O67" s="677" t="s">
        <v>754</v>
      </c>
      <c r="P67" s="677">
        <v>637713</v>
      </c>
      <c r="Q67" s="677">
        <v>10407503</v>
      </c>
      <c r="R67" s="677">
        <v>591793</v>
      </c>
      <c r="S67" s="437" t="s">
        <v>535</v>
      </c>
      <c r="T67" s="673"/>
      <c r="U67" s="673"/>
    </row>
    <row r="68" spans="3:21" s="668" customFormat="1" ht="20.25" customHeight="1" x14ac:dyDescent="0.25">
      <c r="L68" s="678" t="s">
        <v>431</v>
      </c>
      <c r="M68" s="677">
        <v>10209765</v>
      </c>
      <c r="N68" s="677">
        <v>70979</v>
      </c>
      <c r="O68" s="677" t="s">
        <v>754</v>
      </c>
      <c r="P68" s="677">
        <v>72718</v>
      </c>
      <c r="Q68" s="677">
        <v>9390096</v>
      </c>
      <c r="R68" s="677">
        <v>675972</v>
      </c>
      <c r="S68" s="437" t="s">
        <v>536</v>
      </c>
      <c r="T68" s="673"/>
      <c r="U68" s="673"/>
    </row>
    <row r="69" spans="3:21" s="668" customFormat="1" ht="20.25" customHeight="1" x14ac:dyDescent="0.25">
      <c r="L69" s="678" t="s">
        <v>430</v>
      </c>
      <c r="M69" s="677">
        <v>11153032</v>
      </c>
      <c r="N69" s="677" t="s">
        <v>754</v>
      </c>
      <c r="O69" s="677">
        <v>158485</v>
      </c>
      <c r="P69" s="677">
        <v>593569</v>
      </c>
      <c r="Q69" s="677">
        <v>9758307</v>
      </c>
      <c r="R69" s="677">
        <v>642671</v>
      </c>
      <c r="S69" s="437" t="s">
        <v>537</v>
      </c>
      <c r="T69" s="673"/>
      <c r="U69" s="673"/>
    </row>
    <row r="70" spans="3:21" s="668" customFormat="1" ht="20.25" customHeight="1" x14ac:dyDescent="0.25">
      <c r="L70" s="678" t="s">
        <v>429</v>
      </c>
      <c r="M70" s="677">
        <v>10993210</v>
      </c>
      <c r="N70" s="677">
        <v>111810</v>
      </c>
      <c r="O70" s="677" t="s">
        <v>754</v>
      </c>
      <c r="P70" s="677">
        <v>365082</v>
      </c>
      <c r="Q70" s="677">
        <v>9751471</v>
      </c>
      <c r="R70" s="677">
        <v>764847</v>
      </c>
      <c r="S70" s="437" t="s">
        <v>538</v>
      </c>
      <c r="T70" s="673"/>
      <c r="U70" s="673"/>
    </row>
    <row r="71" spans="3:21" s="668" customFormat="1" ht="20.25" customHeight="1" x14ac:dyDescent="0.25">
      <c r="L71" s="678" t="s">
        <v>428</v>
      </c>
      <c r="M71" s="677">
        <v>12875771</v>
      </c>
      <c r="N71" s="677">
        <v>60128</v>
      </c>
      <c r="O71" s="677" t="s">
        <v>754</v>
      </c>
      <c r="P71" s="677">
        <v>453809</v>
      </c>
      <c r="Q71" s="677">
        <v>11718330</v>
      </c>
      <c r="R71" s="677">
        <v>643504</v>
      </c>
      <c r="S71" s="437" t="s">
        <v>539</v>
      </c>
      <c r="T71" s="673"/>
      <c r="U71" s="673"/>
    </row>
    <row r="72" spans="3:21" s="668" customFormat="1" ht="20.25" customHeight="1" x14ac:dyDescent="0.25">
      <c r="L72" s="678" t="s">
        <v>1565</v>
      </c>
      <c r="M72" s="677">
        <v>12720192</v>
      </c>
      <c r="N72" s="677">
        <v>228666</v>
      </c>
      <c r="O72" s="677" t="s">
        <v>754</v>
      </c>
      <c r="P72" s="677">
        <v>246362</v>
      </c>
      <c r="Q72" s="677">
        <v>11791838</v>
      </c>
      <c r="R72" s="677">
        <v>453326</v>
      </c>
      <c r="S72" s="679" t="s">
        <v>1557</v>
      </c>
      <c r="T72" s="673"/>
      <c r="U72" s="673"/>
    </row>
    <row r="73" spans="3:21" s="668" customFormat="1" ht="20.25" customHeight="1" x14ac:dyDescent="0.25">
      <c r="L73" s="678" t="s">
        <v>427</v>
      </c>
      <c r="M73" s="677">
        <v>11485022</v>
      </c>
      <c r="N73" s="677">
        <v>107682</v>
      </c>
      <c r="O73" s="677" t="s">
        <v>754</v>
      </c>
      <c r="P73" s="677">
        <v>236566</v>
      </c>
      <c r="Q73" s="677">
        <v>10759352</v>
      </c>
      <c r="R73" s="677">
        <v>381422</v>
      </c>
      <c r="S73" s="437" t="s">
        <v>530</v>
      </c>
      <c r="T73" s="673"/>
      <c r="U73" s="673"/>
    </row>
    <row r="74" spans="3:21" s="668" customFormat="1" ht="20.25" customHeight="1" x14ac:dyDescent="0.25">
      <c r="L74" s="676" t="s">
        <v>426</v>
      </c>
      <c r="M74" s="675">
        <v>11553307</v>
      </c>
      <c r="N74" s="675" t="s">
        <v>754</v>
      </c>
      <c r="O74" s="675" t="s">
        <v>754</v>
      </c>
      <c r="P74" s="675">
        <v>455861</v>
      </c>
      <c r="Q74" s="675">
        <v>10366367</v>
      </c>
      <c r="R74" s="675">
        <v>731079</v>
      </c>
      <c r="S74" s="674" t="s">
        <v>570</v>
      </c>
      <c r="T74" s="673"/>
      <c r="U74" s="673"/>
    </row>
    <row r="75" spans="3:21" s="668" customFormat="1" ht="18" customHeight="1" x14ac:dyDescent="0.25">
      <c r="L75" s="672" t="s">
        <v>425</v>
      </c>
      <c r="M75" s="671"/>
      <c r="N75" s="671"/>
      <c r="O75" s="671"/>
      <c r="P75" s="671"/>
      <c r="Q75" s="671"/>
      <c r="R75" s="671"/>
      <c r="S75" s="671"/>
    </row>
    <row r="76" spans="3:21" s="668" customFormat="1" ht="18" customHeight="1" x14ac:dyDescent="0.25">
      <c r="L76" s="1052" t="s">
        <v>571</v>
      </c>
      <c r="M76" s="670"/>
      <c r="N76" s="669"/>
      <c r="P76" s="669"/>
      <c r="Q76" s="669"/>
    </row>
    <row r="77" spans="3:21" x14ac:dyDescent="0.25">
      <c r="C77" s="667"/>
      <c r="D77" s="667"/>
      <c r="E77" s="667"/>
      <c r="F77" s="667"/>
      <c r="G77" s="667"/>
      <c r="H77" s="667"/>
      <c r="I77" s="667"/>
      <c r="M77" s="252"/>
      <c r="N77" s="252"/>
      <c r="O77" s="252"/>
      <c r="P77" s="252"/>
      <c r="Q77" s="252"/>
      <c r="R77" s="252"/>
      <c r="S77" s="252"/>
    </row>
    <row r="78" spans="3:21" x14ac:dyDescent="0.25">
      <c r="C78" s="667"/>
      <c r="E78" s="667"/>
      <c r="F78" s="667"/>
      <c r="G78" s="667"/>
      <c r="H78" s="667"/>
      <c r="I78" s="667"/>
    </row>
    <row r="79" spans="3:21" x14ac:dyDescent="0.25">
      <c r="C79" s="667"/>
    </row>
  </sheetData>
  <mergeCells count="7">
    <mergeCell ref="S43:S44"/>
    <mergeCell ref="A4:A6"/>
    <mergeCell ref="B4:E4"/>
    <mergeCell ref="I4:I5"/>
    <mergeCell ref="J4:J5"/>
    <mergeCell ref="K4:K6"/>
    <mergeCell ref="L43:L44"/>
  </mergeCells>
  <phoneticPr fontId="29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8"/>
  <sheetViews>
    <sheetView view="pageBreakPreview" zoomScale="96" zoomScaleNormal="100" zoomScaleSheetLayoutView="96" workbookViewId="0">
      <pane xSplit="1" ySplit="3" topLeftCell="B4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9" defaultRowHeight="23.6" x14ac:dyDescent="0.4"/>
  <cols>
    <col min="1" max="1" width="16" style="27" customWidth="1"/>
    <col min="2" max="5" width="9.4609375" style="27" customWidth="1"/>
    <col min="6" max="6" width="9.61328125" style="27" customWidth="1"/>
    <col min="7" max="18" width="9.4609375" style="27" customWidth="1"/>
    <col min="19" max="16384" width="9" style="27"/>
  </cols>
  <sheetData>
    <row r="1" spans="1:18" ht="9" customHeight="1" x14ac:dyDescent="0.4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15.75" customHeight="1" x14ac:dyDescent="0.4">
      <c r="A2" s="25" t="s">
        <v>807</v>
      </c>
      <c r="B2" s="28"/>
      <c r="C2" s="29"/>
      <c r="D2" s="29"/>
      <c r="E2" s="29"/>
      <c r="F2" s="29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6.5" customHeight="1" x14ac:dyDescent="0.4">
      <c r="A3" s="30" t="s">
        <v>808</v>
      </c>
      <c r="B3" s="31"/>
      <c r="C3" s="31"/>
      <c r="D3" s="31"/>
      <c r="E3" s="31"/>
      <c r="F3" s="31"/>
      <c r="G3" s="32"/>
      <c r="H3" s="32"/>
      <c r="I3" s="33" t="s">
        <v>511</v>
      </c>
      <c r="J3" s="32"/>
      <c r="K3" s="32"/>
      <c r="L3" s="32"/>
      <c r="M3" s="32"/>
      <c r="N3" s="32"/>
      <c r="O3" s="32"/>
      <c r="P3" s="32"/>
      <c r="Q3" s="24" t="s">
        <v>512</v>
      </c>
      <c r="R3" s="24"/>
    </row>
    <row r="4" spans="1:18" s="49" customFormat="1" ht="15" customHeight="1" x14ac:dyDescent="0.2">
      <c r="A4" s="45"/>
      <c r="B4" s="46"/>
      <c r="C4" s="47"/>
      <c r="D4" s="45"/>
      <c r="E4" s="47"/>
      <c r="F4" s="48"/>
      <c r="G4" s="48"/>
      <c r="H4" s="48"/>
      <c r="I4" s="48"/>
      <c r="J4" s="45"/>
      <c r="K4" s="47"/>
      <c r="L4" s="48"/>
      <c r="M4" s="48"/>
      <c r="N4" s="48"/>
      <c r="O4" s="48"/>
      <c r="P4" s="48"/>
      <c r="Q4" s="48"/>
      <c r="R4" s="1053" t="s">
        <v>88</v>
      </c>
    </row>
    <row r="5" spans="1:18" s="52" customFormat="1" ht="22.5" customHeight="1" x14ac:dyDescent="0.25">
      <c r="A5" s="50" t="s">
        <v>205</v>
      </c>
      <c r="B5" s="43" t="s">
        <v>62</v>
      </c>
      <c r="C5" s="51" t="s">
        <v>89</v>
      </c>
      <c r="D5" s="40" t="s">
        <v>78</v>
      </c>
      <c r="E5" s="43" t="s">
        <v>90</v>
      </c>
      <c r="F5" s="40" t="s">
        <v>12</v>
      </c>
      <c r="G5" s="40" t="s">
        <v>809</v>
      </c>
      <c r="H5" s="40" t="s">
        <v>66</v>
      </c>
      <c r="I5" s="40" t="s">
        <v>13</v>
      </c>
      <c r="J5" s="40" t="s">
        <v>63</v>
      </c>
      <c r="K5" s="43" t="s">
        <v>91</v>
      </c>
      <c r="L5" s="40" t="s">
        <v>14</v>
      </c>
      <c r="M5" s="40" t="s">
        <v>15</v>
      </c>
      <c r="N5" s="40" t="s">
        <v>490</v>
      </c>
      <c r="O5" s="40" t="s">
        <v>30</v>
      </c>
      <c r="P5" s="40" t="s">
        <v>31</v>
      </c>
      <c r="Q5" s="865" t="s">
        <v>104</v>
      </c>
      <c r="R5" s="1054"/>
    </row>
    <row r="6" spans="1:18" s="52" customFormat="1" ht="30" customHeight="1" x14ac:dyDescent="0.25">
      <c r="A6" s="50"/>
      <c r="B6" s="35" t="s">
        <v>61</v>
      </c>
      <c r="C6" s="35" t="s">
        <v>92</v>
      </c>
      <c r="D6" s="35" t="s">
        <v>79</v>
      </c>
      <c r="E6" s="35" t="s">
        <v>93</v>
      </c>
      <c r="F6" s="35" t="s">
        <v>41</v>
      </c>
      <c r="G6" s="35" t="s">
        <v>810</v>
      </c>
      <c r="H6" s="35" t="s">
        <v>20</v>
      </c>
      <c r="I6" s="35" t="s">
        <v>21</v>
      </c>
      <c r="J6" s="35" t="s">
        <v>22</v>
      </c>
      <c r="K6" s="35" t="s">
        <v>49</v>
      </c>
      <c r="L6" s="35" t="s">
        <v>23</v>
      </c>
      <c r="M6" s="35" t="s">
        <v>24</v>
      </c>
      <c r="N6" s="35" t="s">
        <v>491</v>
      </c>
      <c r="O6" s="35" t="s">
        <v>36</v>
      </c>
      <c r="P6" s="35" t="s">
        <v>37</v>
      </c>
      <c r="Q6" s="53" t="s">
        <v>109</v>
      </c>
      <c r="R6" s="1055"/>
    </row>
    <row r="7" spans="1:18" s="57" customFormat="1" ht="10.5" customHeight="1" x14ac:dyDescent="0.2">
      <c r="A7" s="829" t="s">
        <v>811</v>
      </c>
      <c r="B7" s="54">
        <v>192723682</v>
      </c>
      <c r="C7" s="55">
        <v>762742</v>
      </c>
      <c r="D7" s="55">
        <v>762742</v>
      </c>
      <c r="E7" s="55">
        <v>5182891</v>
      </c>
      <c r="F7" s="55">
        <v>586659</v>
      </c>
      <c r="G7" s="55" t="s">
        <v>513</v>
      </c>
      <c r="H7" s="55">
        <v>1031215</v>
      </c>
      <c r="I7" s="55">
        <v>317870</v>
      </c>
      <c r="J7" s="55">
        <v>3247147</v>
      </c>
      <c r="K7" s="55">
        <v>166947448</v>
      </c>
      <c r="L7" s="55">
        <v>13217243</v>
      </c>
      <c r="M7" s="55">
        <v>4557488</v>
      </c>
      <c r="N7" s="55" t="s">
        <v>513</v>
      </c>
      <c r="O7" s="55">
        <v>68828354</v>
      </c>
      <c r="P7" s="55">
        <v>13158839</v>
      </c>
      <c r="Q7" s="55" t="s">
        <v>513</v>
      </c>
      <c r="R7" s="56" t="s">
        <v>208</v>
      </c>
    </row>
    <row r="8" spans="1:18" s="57" customFormat="1" ht="10.5" customHeight="1" x14ac:dyDescent="0.2">
      <c r="A8" s="830" t="s">
        <v>812</v>
      </c>
      <c r="B8" s="58">
        <v>187638721</v>
      </c>
      <c r="C8" s="57">
        <v>1847420</v>
      </c>
      <c r="D8" s="57">
        <v>1847420</v>
      </c>
      <c r="E8" s="57">
        <v>4203820</v>
      </c>
      <c r="F8" s="57">
        <v>1025612</v>
      </c>
      <c r="G8" s="57" t="s">
        <v>513</v>
      </c>
      <c r="H8" s="57">
        <v>851350</v>
      </c>
      <c r="I8" s="57">
        <v>91402</v>
      </c>
      <c r="J8" s="57">
        <v>2235456</v>
      </c>
      <c r="K8" s="57">
        <v>162826225</v>
      </c>
      <c r="L8" s="57">
        <v>9993792</v>
      </c>
      <c r="M8" s="57">
        <v>3243225</v>
      </c>
      <c r="N8" s="57" t="s">
        <v>513</v>
      </c>
      <c r="O8" s="57">
        <v>75176583</v>
      </c>
      <c r="P8" s="57">
        <v>13708100</v>
      </c>
      <c r="Q8" s="57" t="s">
        <v>513</v>
      </c>
      <c r="R8" s="59" t="s">
        <v>492</v>
      </c>
    </row>
    <row r="9" spans="1:18" s="57" customFormat="1" ht="10.5" customHeight="1" x14ac:dyDescent="0.2">
      <c r="A9" s="830" t="s">
        <v>607</v>
      </c>
      <c r="B9" s="58">
        <v>177477098</v>
      </c>
      <c r="C9" s="57">
        <v>2019665</v>
      </c>
      <c r="D9" s="57">
        <v>2019665</v>
      </c>
      <c r="E9" s="57">
        <v>2937844</v>
      </c>
      <c r="F9" s="57">
        <v>516234</v>
      </c>
      <c r="G9" s="57" t="s">
        <v>513</v>
      </c>
      <c r="H9" s="57">
        <v>836043</v>
      </c>
      <c r="I9" s="57">
        <v>130531</v>
      </c>
      <c r="J9" s="57">
        <v>1455036</v>
      </c>
      <c r="K9" s="57">
        <v>156613048</v>
      </c>
      <c r="L9" s="57">
        <v>7393975</v>
      </c>
      <c r="M9" s="57">
        <v>3254304</v>
      </c>
      <c r="N9" s="57">
        <v>2488745</v>
      </c>
      <c r="O9" s="57">
        <v>67524797</v>
      </c>
      <c r="P9" s="57">
        <v>13524438</v>
      </c>
      <c r="Q9" s="57" t="s">
        <v>513</v>
      </c>
      <c r="R9" s="59" t="s">
        <v>518</v>
      </c>
    </row>
    <row r="10" spans="1:18" s="57" customFormat="1" ht="10.5" customHeight="1" x14ac:dyDescent="0.2">
      <c r="A10" s="830" t="s">
        <v>582</v>
      </c>
      <c r="B10" s="58">
        <v>175488885</v>
      </c>
      <c r="C10" s="57">
        <v>1092458</v>
      </c>
      <c r="D10" s="57">
        <v>1092458</v>
      </c>
      <c r="E10" s="57">
        <v>1827860</v>
      </c>
      <c r="F10" s="57">
        <v>586629</v>
      </c>
      <c r="G10" s="57" t="s">
        <v>513</v>
      </c>
      <c r="H10" s="57">
        <v>751894</v>
      </c>
      <c r="I10" s="57">
        <v>368422</v>
      </c>
      <c r="J10" s="57">
        <v>120915</v>
      </c>
      <c r="K10" s="57">
        <v>156043026</v>
      </c>
      <c r="L10" s="57">
        <v>2719294</v>
      </c>
      <c r="M10" s="57">
        <v>2465339</v>
      </c>
      <c r="N10" s="57">
        <v>2911341</v>
      </c>
      <c r="O10" s="57">
        <v>61967631</v>
      </c>
      <c r="P10" s="57">
        <v>14692639</v>
      </c>
      <c r="Q10" s="57" t="s">
        <v>513</v>
      </c>
      <c r="R10" s="59" t="s">
        <v>583</v>
      </c>
    </row>
    <row r="11" spans="1:18" s="57" customFormat="1" ht="10.5" customHeight="1" x14ac:dyDescent="0.2">
      <c r="A11" s="830" t="s">
        <v>813</v>
      </c>
      <c r="B11" s="58">
        <v>143879667</v>
      </c>
      <c r="C11" s="57">
        <v>998907</v>
      </c>
      <c r="D11" s="57">
        <v>998907</v>
      </c>
      <c r="E11" s="57">
        <v>1168949</v>
      </c>
      <c r="F11" s="57">
        <v>397479</v>
      </c>
      <c r="G11" s="57">
        <v>11177</v>
      </c>
      <c r="H11" s="57">
        <v>667645</v>
      </c>
      <c r="I11" s="57">
        <v>92648</v>
      </c>
      <c r="J11" s="57" t="s">
        <v>513</v>
      </c>
      <c r="K11" s="57">
        <v>132362206</v>
      </c>
      <c r="L11" s="57" t="s">
        <v>513</v>
      </c>
      <c r="M11" s="57">
        <v>788821</v>
      </c>
      <c r="N11" s="57">
        <v>2040752</v>
      </c>
      <c r="O11" s="57">
        <v>56773606</v>
      </c>
      <c r="P11" s="57">
        <v>13223305</v>
      </c>
      <c r="Q11" s="57">
        <v>197107</v>
      </c>
      <c r="R11" s="59" t="s">
        <v>814</v>
      </c>
    </row>
    <row r="12" spans="1:18" s="57" customFormat="1" ht="10.5" customHeight="1" x14ac:dyDescent="0.2">
      <c r="A12" s="830"/>
      <c r="B12" s="58"/>
      <c r="R12" s="59"/>
    </row>
    <row r="13" spans="1:18" s="57" customFormat="1" ht="10.5" customHeight="1" x14ac:dyDescent="0.2">
      <c r="A13" s="830" t="s">
        <v>815</v>
      </c>
      <c r="B13" s="58">
        <v>173043632</v>
      </c>
      <c r="C13" s="57">
        <v>1639334</v>
      </c>
      <c r="D13" s="57">
        <v>1639334</v>
      </c>
      <c r="E13" s="57">
        <v>1579067</v>
      </c>
      <c r="F13" s="57">
        <v>641613</v>
      </c>
      <c r="G13" s="57" t="s">
        <v>513</v>
      </c>
      <c r="H13" s="57">
        <v>628993</v>
      </c>
      <c r="I13" s="57">
        <v>283038</v>
      </c>
      <c r="J13" s="57">
        <v>25423</v>
      </c>
      <c r="K13" s="57">
        <v>155022946</v>
      </c>
      <c r="L13" s="57">
        <v>675915</v>
      </c>
      <c r="M13" s="57">
        <v>1987092</v>
      </c>
      <c r="N13" s="57">
        <v>2435815</v>
      </c>
      <c r="O13" s="57">
        <v>58969806</v>
      </c>
      <c r="P13" s="57">
        <v>15433595</v>
      </c>
      <c r="Q13" s="57" t="s">
        <v>513</v>
      </c>
      <c r="R13" s="59" t="s">
        <v>584</v>
      </c>
    </row>
    <row r="14" spans="1:18" s="57" customFormat="1" ht="10.5" customHeight="1" x14ac:dyDescent="0.2">
      <c r="A14" s="830" t="s">
        <v>813</v>
      </c>
      <c r="B14" s="58">
        <v>136462606</v>
      </c>
      <c r="C14" s="57">
        <v>452031</v>
      </c>
      <c r="D14" s="57">
        <v>452031</v>
      </c>
      <c r="E14" s="57">
        <v>1288441</v>
      </c>
      <c r="F14" s="57">
        <v>334350</v>
      </c>
      <c r="G14" s="57">
        <v>25768</v>
      </c>
      <c r="H14" s="57">
        <v>670441</v>
      </c>
      <c r="I14" s="57">
        <v>179826</v>
      </c>
      <c r="J14" s="57">
        <v>78056</v>
      </c>
      <c r="K14" s="57">
        <v>125598576</v>
      </c>
      <c r="L14" s="57" t="s">
        <v>513</v>
      </c>
      <c r="M14" s="57">
        <v>788821</v>
      </c>
      <c r="N14" s="57">
        <v>2095727</v>
      </c>
      <c r="O14" s="57">
        <v>57977159</v>
      </c>
      <c r="P14" s="57">
        <v>11735979</v>
      </c>
      <c r="Q14" s="57">
        <v>385867</v>
      </c>
      <c r="R14" s="59" t="s">
        <v>816</v>
      </c>
    </row>
    <row r="15" spans="1:18" s="57" customFormat="1" ht="10.5" customHeight="1" x14ac:dyDescent="0.2">
      <c r="A15" s="830"/>
      <c r="B15" s="58"/>
      <c r="R15" s="59"/>
    </row>
    <row r="16" spans="1:18" s="57" customFormat="1" ht="10.5" customHeight="1" x14ac:dyDescent="0.2">
      <c r="A16" s="830" t="s">
        <v>817</v>
      </c>
      <c r="B16" s="58">
        <v>43175582</v>
      </c>
      <c r="C16" s="57">
        <v>546876</v>
      </c>
      <c r="D16" s="57">
        <v>546876</v>
      </c>
      <c r="E16" s="57">
        <v>265405</v>
      </c>
      <c r="F16" s="57">
        <v>110142</v>
      </c>
      <c r="G16" s="57" t="s">
        <v>513</v>
      </c>
      <c r="H16" s="57">
        <v>155263</v>
      </c>
      <c r="I16" s="57" t="s">
        <v>513</v>
      </c>
      <c r="J16" s="57" t="s">
        <v>513</v>
      </c>
      <c r="K16" s="57">
        <v>39826166</v>
      </c>
      <c r="L16" s="57" t="s">
        <v>513</v>
      </c>
      <c r="M16" s="57" t="s">
        <v>513</v>
      </c>
      <c r="N16" s="57">
        <v>557389</v>
      </c>
      <c r="O16" s="57">
        <v>15092032</v>
      </c>
      <c r="P16" s="57">
        <v>4200303</v>
      </c>
      <c r="Q16" s="57" t="s">
        <v>513</v>
      </c>
      <c r="R16" s="59" t="s">
        <v>587</v>
      </c>
    </row>
    <row r="17" spans="1:18" s="57" customFormat="1" ht="10.5" customHeight="1" x14ac:dyDescent="0.2">
      <c r="A17" s="830" t="s">
        <v>585</v>
      </c>
      <c r="B17" s="58">
        <v>33533153</v>
      </c>
      <c r="C17" s="57">
        <v>452031</v>
      </c>
      <c r="D17" s="57">
        <v>452031</v>
      </c>
      <c r="E17" s="57">
        <v>298638</v>
      </c>
      <c r="F17" s="57">
        <v>142465</v>
      </c>
      <c r="G17" s="57">
        <v>7140</v>
      </c>
      <c r="H17" s="57">
        <v>103813</v>
      </c>
      <c r="I17" s="57">
        <v>45220</v>
      </c>
      <c r="J17" s="57" t="s">
        <v>513</v>
      </c>
      <c r="K17" s="57">
        <v>31055025</v>
      </c>
      <c r="L17" s="57" t="s">
        <v>513</v>
      </c>
      <c r="M17" s="57">
        <v>331911</v>
      </c>
      <c r="N17" s="57">
        <v>707136</v>
      </c>
      <c r="O17" s="57">
        <v>13002992</v>
      </c>
      <c r="P17" s="57">
        <v>3720489</v>
      </c>
      <c r="Q17" s="57" t="s">
        <v>513</v>
      </c>
      <c r="R17" s="59" t="s">
        <v>94</v>
      </c>
    </row>
    <row r="18" spans="1:18" s="57" customFormat="1" ht="10.5" customHeight="1" x14ac:dyDescent="0.2">
      <c r="A18" s="830" t="s">
        <v>818</v>
      </c>
      <c r="B18" s="58">
        <v>32148919</v>
      </c>
      <c r="C18" s="57" t="s">
        <v>513</v>
      </c>
      <c r="D18" s="57" t="s">
        <v>513</v>
      </c>
      <c r="E18" s="57">
        <v>434659</v>
      </c>
      <c r="F18" s="57">
        <v>144872</v>
      </c>
      <c r="G18" s="57">
        <v>4037</v>
      </c>
      <c r="H18" s="57">
        <v>238322</v>
      </c>
      <c r="I18" s="57">
        <v>47428</v>
      </c>
      <c r="J18" s="57" t="s">
        <v>513</v>
      </c>
      <c r="K18" s="57">
        <v>29290799</v>
      </c>
      <c r="L18" s="57" t="s">
        <v>513</v>
      </c>
      <c r="M18" s="57">
        <v>152719</v>
      </c>
      <c r="N18" s="57">
        <v>512448</v>
      </c>
      <c r="O18" s="57">
        <v>13945148</v>
      </c>
      <c r="P18" s="57">
        <v>2512273</v>
      </c>
      <c r="Q18" s="57">
        <v>47189</v>
      </c>
      <c r="R18" s="59" t="s">
        <v>95</v>
      </c>
    </row>
    <row r="19" spans="1:18" s="57" customFormat="1" ht="10.5" customHeight="1" x14ac:dyDescent="0.2">
      <c r="A19" s="830" t="s">
        <v>586</v>
      </c>
      <c r="B19" s="58">
        <v>35022013</v>
      </c>
      <c r="C19" s="57" t="s">
        <v>513</v>
      </c>
      <c r="D19" s="57" t="s">
        <v>513</v>
      </c>
      <c r="E19" s="57">
        <v>170247</v>
      </c>
      <c r="F19" s="57" t="s">
        <v>513</v>
      </c>
      <c r="G19" s="57" t="s">
        <v>513</v>
      </c>
      <c r="H19" s="57">
        <v>170247</v>
      </c>
      <c r="I19" s="57" t="s">
        <v>513</v>
      </c>
      <c r="J19" s="57" t="s">
        <v>513</v>
      </c>
      <c r="K19" s="57">
        <v>32190216</v>
      </c>
      <c r="L19" s="57" t="s">
        <v>513</v>
      </c>
      <c r="M19" s="57">
        <v>304191</v>
      </c>
      <c r="N19" s="57">
        <v>263779</v>
      </c>
      <c r="O19" s="57">
        <v>14733434</v>
      </c>
      <c r="P19" s="57">
        <v>2790240</v>
      </c>
      <c r="Q19" s="57">
        <v>149918</v>
      </c>
      <c r="R19" s="59" t="s">
        <v>96</v>
      </c>
    </row>
    <row r="20" spans="1:18" s="57" customFormat="1" ht="10.5" customHeight="1" x14ac:dyDescent="0.2">
      <c r="A20" s="830" t="s">
        <v>819</v>
      </c>
      <c r="B20" s="58">
        <v>35758521</v>
      </c>
      <c r="C20" s="57" t="s">
        <v>513</v>
      </c>
      <c r="D20" s="57" t="s">
        <v>513</v>
      </c>
      <c r="E20" s="57">
        <v>384897</v>
      </c>
      <c r="F20" s="57">
        <v>47013</v>
      </c>
      <c r="G20" s="57">
        <v>14591</v>
      </c>
      <c r="H20" s="57">
        <v>158059</v>
      </c>
      <c r="I20" s="57">
        <v>87178</v>
      </c>
      <c r="J20" s="57">
        <v>78056</v>
      </c>
      <c r="K20" s="57">
        <v>33062536</v>
      </c>
      <c r="L20" s="57" t="s">
        <v>513</v>
      </c>
      <c r="M20" s="57" t="s">
        <v>513</v>
      </c>
      <c r="N20" s="57">
        <v>612364</v>
      </c>
      <c r="O20" s="57">
        <v>16295585</v>
      </c>
      <c r="P20" s="57">
        <v>2712977</v>
      </c>
      <c r="Q20" s="57">
        <v>188760</v>
      </c>
      <c r="R20" s="59" t="s">
        <v>820</v>
      </c>
    </row>
    <row r="21" spans="1:18" s="57" customFormat="1" ht="10.5" customHeight="1" x14ac:dyDescent="0.2">
      <c r="A21" s="830"/>
      <c r="B21" s="58"/>
      <c r="R21" s="59"/>
    </row>
    <row r="22" spans="1:18" s="57" customFormat="1" ht="10.5" customHeight="1" x14ac:dyDescent="0.2">
      <c r="A22" s="830" t="s">
        <v>597</v>
      </c>
      <c r="B22" s="58">
        <v>14533624</v>
      </c>
      <c r="C22" s="57" t="s">
        <v>513</v>
      </c>
      <c r="D22" s="57" t="s">
        <v>513</v>
      </c>
      <c r="E22" s="57">
        <v>107359</v>
      </c>
      <c r="F22" s="57">
        <v>64086</v>
      </c>
      <c r="G22" s="57" t="s">
        <v>513</v>
      </c>
      <c r="H22" s="57">
        <v>43273</v>
      </c>
      <c r="I22" s="57" t="s">
        <v>513</v>
      </c>
      <c r="J22" s="57" t="s">
        <v>513</v>
      </c>
      <c r="K22" s="57">
        <v>13578026</v>
      </c>
      <c r="L22" s="57" t="s">
        <v>513</v>
      </c>
      <c r="M22" s="57" t="s">
        <v>513</v>
      </c>
      <c r="N22" s="57">
        <v>323652</v>
      </c>
      <c r="O22" s="57">
        <v>5283998</v>
      </c>
      <c r="P22" s="57">
        <v>1570406</v>
      </c>
      <c r="Q22" s="57" t="s">
        <v>513</v>
      </c>
      <c r="R22" s="59" t="s">
        <v>598</v>
      </c>
    </row>
    <row r="23" spans="1:18" s="57" customFormat="1" ht="10.5" customHeight="1" x14ac:dyDescent="0.2">
      <c r="A23" s="830" t="s">
        <v>588</v>
      </c>
      <c r="B23" s="58">
        <v>13242909</v>
      </c>
      <c r="C23" s="57">
        <v>301585</v>
      </c>
      <c r="D23" s="57">
        <v>301585</v>
      </c>
      <c r="E23" s="57">
        <v>46056</v>
      </c>
      <c r="F23" s="57">
        <v>46056</v>
      </c>
      <c r="G23" s="57" t="s">
        <v>513</v>
      </c>
      <c r="H23" s="57" t="s">
        <v>513</v>
      </c>
      <c r="I23" s="57" t="s">
        <v>513</v>
      </c>
      <c r="J23" s="57" t="s">
        <v>513</v>
      </c>
      <c r="K23" s="57">
        <v>11821945</v>
      </c>
      <c r="L23" s="57" t="s">
        <v>513</v>
      </c>
      <c r="M23" s="57" t="s">
        <v>513</v>
      </c>
      <c r="N23" s="57">
        <v>82852</v>
      </c>
      <c r="O23" s="57">
        <v>4436534</v>
      </c>
      <c r="P23" s="57">
        <v>1193500</v>
      </c>
      <c r="Q23" s="57" t="s">
        <v>513</v>
      </c>
      <c r="R23" s="59" t="s">
        <v>82</v>
      </c>
    </row>
    <row r="24" spans="1:18" s="57" customFormat="1" ht="10.5" customHeight="1" x14ac:dyDescent="0.2">
      <c r="A24" s="830" t="s">
        <v>599</v>
      </c>
      <c r="B24" s="58">
        <v>15399049</v>
      </c>
      <c r="C24" s="57">
        <v>245291</v>
      </c>
      <c r="D24" s="57">
        <v>245291</v>
      </c>
      <c r="E24" s="57">
        <v>111990</v>
      </c>
      <c r="F24" s="57" t="s">
        <v>513</v>
      </c>
      <c r="G24" s="57" t="s">
        <v>513</v>
      </c>
      <c r="H24" s="57">
        <v>111990</v>
      </c>
      <c r="I24" s="57" t="s">
        <v>513</v>
      </c>
      <c r="J24" s="57" t="s">
        <v>513</v>
      </c>
      <c r="K24" s="57">
        <v>14426195</v>
      </c>
      <c r="L24" s="57" t="s">
        <v>513</v>
      </c>
      <c r="M24" s="57" t="s">
        <v>513</v>
      </c>
      <c r="N24" s="57">
        <v>150885</v>
      </c>
      <c r="O24" s="57">
        <v>5371500</v>
      </c>
      <c r="P24" s="57">
        <v>1436397</v>
      </c>
      <c r="Q24" s="57" t="s">
        <v>513</v>
      </c>
      <c r="R24" s="59" t="s">
        <v>83</v>
      </c>
    </row>
    <row r="25" spans="1:18" s="57" customFormat="1" ht="10.5" customHeight="1" x14ac:dyDescent="0.2">
      <c r="A25" s="830" t="s">
        <v>589</v>
      </c>
      <c r="B25" s="58">
        <v>13169627</v>
      </c>
      <c r="C25" s="57">
        <v>284587</v>
      </c>
      <c r="D25" s="57">
        <v>284587</v>
      </c>
      <c r="E25" s="57">
        <v>83197</v>
      </c>
      <c r="F25" s="57" t="s">
        <v>513</v>
      </c>
      <c r="G25" s="57" t="s">
        <v>513</v>
      </c>
      <c r="H25" s="57">
        <v>37977</v>
      </c>
      <c r="I25" s="57">
        <v>45220</v>
      </c>
      <c r="J25" s="57" t="s">
        <v>513</v>
      </c>
      <c r="K25" s="57">
        <v>11929810</v>
      </c>
      <c r="L25" s="57" t="s">
        <v>513</v>
      </c>
      <c r="M25" s="57">
        <v>331911</v>
      </c>
      <c r="N25" s="57">
        <v>315476</v>
      </c>
      <c r="O25" s="57">
        <v>4779646</v>
      </c>
      <c r="P25" s="57">
        <v>1521812</v>
      </c>
      <c r="Q25" s="57" t="s">
        <v>513</v>
      </c>
      <c r="R25" s="59" t="s">
        <v>84</v>
      </c>
    </row>
    <row r="26" spans="1:18" s="57" customFormat="1" ht="10.5" customHeight="1" x14ac:dyDescent="0.2">
      <c r="A26" s="830" t="s">
        <v>821</v>
      </c>
      <c r="B26" s="58">
        <v>11248382</v>
      </c>
      <c r="C26" s="57">
        <v>167444</v>
      </c>
      <c r="D26" s="57">
        <v>167444</v>
      </c>
      <c r="E26" s="57">
        <v>41158</v>
      </c>
      <c r="F26" s="57" t="s">
        <v>513</v>
      </c>
      <c r="G26" s="57" t="s">
        <v>513</v>
      </c>
      <c r="H26" s="57">
        <v>41158</v>
      </c>
      <c r="I26" s="57" t="s">
        <v>513</v>
      </c>
      <c r="J26" s="57" t="s">
        <v>513</v>
      </c>
      <c r="K26" s="57">
        <v>10449349</v>
      </c>
      <c r="L26" s="57" t="s">
        <v>513</v>
      </c>
      <c r="M26" s="57" t="s">
        <v>513</v>
      </c>
      <c r="N26" s="57">
        <v>315723</v>
      </c>
      <c r="O26" s="57">
        <v>4592151</v>
      </c>
      <c r="P26" s="57">
        <v>1189126</v>
      </c>
      <c r="Q26" s="57" t="s">
        <v>513</v>
      </c>
      <c r="R26" s="60" t="s">
        <v>97</v>
      </c>
    </row>
    <row r="27" spans="1:18" s="57" customFormat="1" ht="10.5" customHeight="1" x14ac:dyDescent="0.2">
      <c r="A27" s="830" t="s">
        <v>590</v>
      </c>
      <c r="B27" s="58">
        <v>9115144</v>
      </c>
      <c r="C27" s="57" t="s">
        <v>513</v>
      </c>
      <c r="D27" s="57" t="s">
        <v>513</v>
      </c>
      <c r="E27" s="57">
        <v>174283</v>
      </c>
      <c r="F27" s="57">
        <v>142465</v>
      </c>
      <c r="G27" s="57">
        <v>7140</v>
      </c>
      <c r="H27" s="57">
        <v>24678</v>
      </c>
      <c r="I27" s="57" t="s">
        <v>513</v>
      </c>
      <c r="J27" s="57" t="s">
        <v>513</v>
      </c>
      <c r="K27" s="57">
        <v>8675866</v>
      </c>
      <c r="L27" s="57" t="s">
        <v>513</v>
      </c>
      <c r="M27" s="57" t="s">
        <v>513</v>
      </c>
      <c r="N27" s="57">
        <v>75937</v>
      </c>
      <c r="O27" s="57">
        <v>3631195</v>
      </c>
      <c r="P27" s="57">
        <v>1009551</v>
      </c>
      <c r="Q27" s="57" t="s">
        <v>513</v>
      </c>
      <c r="R27" s="59" t="s">
        <v>98</v>
      </c>
    </row>
    <row r="28" spans="1:18" s="57" customFormat="1" ht="10.5" customHeight="1" x14ac:dyDescent="0.2">
      <c r="A28" s="830" t="s">
        <v>591</v>
      </c>
      <c r="B28" s="58">
        <v>10302145</v>
      </c>
      <c r="C28" s="57" t="s">
        <v>513</v>
      </c>
      <c r="D28" s="57" t="s">
        <v>513</v>
      </c>
      <c r="E28" s="57">
        <v>150545</v>
      </c>
      <c r="F28" s="57" t="s">
        <v>513</v>
      </c>
      <c r="G28" s="57">
        <v>4037</v>
      </c>
      <c r="H28" s="57">
        <v>146508</v>
      </c>
      <c r="I28" s="57" t="s">
        <v>513</v>
      </c>
      <c r="J28" s="57" t="s">
        <v>513</v>
      </c>
      <c r="K28" s="57">
        <v>9802592</v>
      </c>
      <c r="L28" s="57" t="s">
        <v>513</v>
      </c>
      <c r="M28" s="57" t="s">
        <v>513</v>
      </c>
      <c r="N28" s="57">
        <v>233267</v>
      </c>
      <c r="O28" s="57">
        <v>4578339</v>
      </c>
      <c r="P28" s="57">
        <v>698784</v>
      </c>
      <c r="Q28" s="57" t="s">
        <v>513</v>
      </c>
      <c r="R28" s="59" t="s">
        <v>99</v>
      </c>
    </row>
    <row r="29" spans="1:18" s="57" customFormat="1" ht="10.5" customHeight="1" x14ac:dyDescent="0.2">
      <c r="A29" s="830" t="s">
        <v>592</v>
      </c>
      <c r="B29" s="58">
        <v>11637009</v>
      </c>
      <c r="C29" s="57" t="s">
        <v>513</v>
      </c>
      <c r="D29" s="57" t="s">
        <v>513</v>
      </c>
      <c r="E29" s="57">
        <v>77724</v>
      </c>
      <c r="F29" s="57">
        <v>47393</v>
      </c>
      <c r="G29" s="57" t="s">
        <v>513</v>
      </c>
      <c r="H29" s="57">
        <v>30331</v>
      </c>
      <c r="I29" s="57" t="s">
        <v>513</v>
      </c>
      <c r="J29" s="57" t="s">
        <v>513</v>
      </c>
      <c r="K29" s="57">
        <v>10252149</v>
      </c>
      <c r="L29" s="57" t="s">
        <v>513</v>
      </c>
      <c r="M29" s="57">
        <v>152719</v>
      </c>
      <c r="N29" s="57">
        <v>131267</v>
      </c>
      <c r="O29" s="57">
        <v>5275793</v>
      </c>
      <c r="P29" s="57">
        <v>996336</v>
      </c>
      <c r="Q29" s="57" t="s">
        <v>513</v>
      </c>
      <c r="R29" s="59" t="s">
        <v>100</v>
      </c>
    </row>
    <row r="30" spans="1:18" s="57" customFormat="1" ht="10.5" customHeight="1" x14ac:dyDescent="0.2">
      <c r="A30" s="830" t="s">
        <v>593</v>
      </c>
      <c r="B30" s="58">
        <v>10209765</v>
      </c>
      <c r="C30" s="57" t="s">
        <v>513</v>
      </c>
      <c r="D30" s="57" t="s">
        <v>513</v>
      </c>
      <c r="E30" s="57">
        <v>206390</v>
      </c>
      <c r="F30" s="57">
        <v>97479</v>
      </c>
      <c r="G30" s="57" t="s">
        <v>513</v>
      </c>
      <c r="H30" s="57">
        <v>61483</v>
      </c>
      <c r="I30" s="57">
        <v>47428</v>
      </c>
      <c r="J30" s="57" t="s">
        <v>513</v>
      </c>
      <c r="K30" s="57">
        <v>9236058</v>
      </c>
      <c r="L30" s="57" t="s">
        <v>513</v>
      </c>
      <c r="M30" s="57" t="s">
        <v>513</v>
      </c>
      <c r="N30" s="57">
        <v>147914</v>
      </c>
      <c r="O30" s="57">
        <v>4091016</v>
      </c>
      <c r="P30" s="57">
        <v>817153</v>
      </c>
      <c r="Q30" s="57">
        <v>47189</v>
      </c>
      <c r="R30" s="59" t="s">
        <v>101</v>
      </c>
    </row>
    <row r="31" spans="1:18" s="57" customFormat="1" ht="10.5" customHeight="1" x14ac:dyDescent="0.2">
      <c r="A31" s="830" t="s">
        <v>594</v>
      </c>
      <c r="B31" s="58">
        <v>11153032</v>
      </c>
      <c r="C31" s="57" t="s">
        <v>513</v>
      </c>
      <c r="D31" s="57" t="s">
        <v>513</v>
      </c>
      <c r="E31" s="57">
        <v>47349</v>
      </c>
      <c r="F31" s="57" t="s">
        <v>513</v>
      </c>
      <c r="G31" s="57" t="s">
        <v>513</v>
      </c>
      <c r="H31" s="57">
        <v>47349</v>
      </c>
      <c r="I31" s="57" t="s">
        <v>513</v>
      </c>
      <c r="J31" s="57" t="s">
        <v>513</v>
      </c>
      <c r="K31" s="57">
        <v>10058970</v>
      </c>
      <c r="L31" s="57" t="s">
        <v>513</v>
      </c>
      <c r="M31" s="57" t="s">
        <v>513</v>
      </c>
      <c r="N31" s="57">
        <v>81297</v>
      </c>
      <c r="O31" s="57">
        <v>4731991</v>
      </c>
      <c r="P31" s="57">
        <v>852649</v>
      </c>
      <c r="Q31" s="57">
        <v>49381</v>
      </c>
      <c r="R31" s="59" t="s">
        <v>85</v>
      </c>
    </row>
    <row r="32" spans="1:18" s="57" customFormat="1" ht="10.5" customHeight="1" x14ac:dyDescent="0.2">
      <c r="A32" s="830" t="s">
        <v>595</v>
      </c>
      <c r="B32" s="58">
        <v>10993210</v>
      </c>
      <c r="C32" s="57" t="s">
        <v>513</v>
      </c>
      <c r="D32" s="57" t="s">
        <v>513</v>
      </c>
      <c r="E32" s="57">
        <v>122898</v>
      </c>
      <c r="F32" s="57" t="s">
        <v>513</v>
      </c>
      <c r="G32" s="57" t="s">
        <v>513</v>
      </c>
      <c r="H32" s="57">
        <v>122898</v>
      </c>
      <c r="I32" s="57" t="s">
        <v>513</v>
      </c>
      <c r="J32" s="57" t="s">
        <v>513</v>
      </c>
      <c r="K32" s="57">
        <v>10222524</v>
      </c>
      <c r="L32" s="57" t="s">
        <v>513</v>
      </c>
      <c r="M32" s="57" t="s">
        <v>513</v>
      </c>
      <c r="N32" s="57">
        <v>158605</v>
      </c>
      <c r="O32" s="57">
        <v>4773275</v>
      </c>
      <c r="P32" s="57">
        <v>995801</v>
      </c>
      <c r="Q32" s="57">
        <v>51392</v>
      </c>
      <c r="R32" s="59" t="s">
        <v>86</v>
      </c>
    </row>
    <row r="33" spans="1:18" s="57" customFormat="1" ht="10.5" customHeight="1" x14ac:dyDescent="0.2">
      <c r="A33" s="830" t="s">
        <v>596</v>
      </c>
      <c r="B33" s="58">
        <v>12875771</v>
      </c>
      <c r="C33" s="57" t="s">
        <v>513</v>
      </c>
      <c r="D33" s="57" t="s">
        <v>513</v>
      </c>
      <c r="E33" s="57" t="s">
        <v>513</v>
      </c>
      <c r="F33" s="57" t="s">
        <v>513</v>
      </c>
      <c r="G33" s="57" t="s">
        <v>513</v>
      </c>
      <c r="H33" s="57" t="s">
        <v>513</v>
      </c>
      <c r="I33" s="57" t="s">
        <v>513</v>
      </c>
      <c r="J33" s="57" t="s">
        <v>513</v>
      </c>
      <c r="K33" s="57">
        <v>11908722</v>
      </c>
      <c r="L33" s="57" t="s">
        <v>513</v>
      </c>
      <c r="M33" s="57">
        <v>304191</v>
      </c>
      <c r="N33" s="57">
        <v>23877</v>
      </c>
      <c r="O33" s="57">
        <v>5228168</v>
      </c>
      <c r="P33" s="57">
        <v>941790</v>
      </c>
      <c r="Q33" s="57">
        <v>49145</v>
      </c>
      <c r="R33" s="59" t="s">
        <v>87</v>
      </c>
    </row>
    <row r="34" spans="1:18" s="57" customFormat="1" ht="10.5" customHeight="1" x14ac:dyDescent="0.2">
      <c r="A34" s="830" t="s">
        <v>822</v>
      </c>
      <c r="B34" s="58">
        <v>12720192</v>
      </c>
      <c r="C34" s="57" t="s">
        <v>513</v>
      </c>
      <c r="D34" s="57" t="s">
        <v>513</v>
      </c>
      <c r="E34" s="57">
        <v>191149</v>
      </c>
      <c r="F34" s="57">
        <v>47013</v>
      </c>
      <c r="G34" s="57">
        <v>7390</v>
      </c>
      <c r="H34" s="57">
        <v>95096</v>
      </c>
      <c r="I34" s="57" t="s">
        <v>513</v>
      </c>
      <c r="J34" s="57">
        <v>41650</v>
      </c>
      <c r="K34" s="57">
        <v>11890666</v>
      </c>
      <c r="L34" s="57" t="s">
        <v>513</v>
      </c>
      <c r="M34" s="57" t="s">
        <v>513</v>
      </c>
      <c r="N34" s="57">
        <v>294923</v>
      </c>
      <c r="O34" s="57">
        <v>5810397</v>
      </c>
      <c r="P34" s="57">
        <v>707145</v>
      </c>
      <c r="Q34" s="57">
        <v>29514</v>
      </c>
      <c r="R34" s="59" t="s">
        <v>823</v>
      </c>
    </row>
    <row r="35" spans="1:18" s="57" customFormat="1" ht="10.5" customHeight="1" x14ac:dyDescent="0.2">
      <c r="A35" s="830" t="s">
        <v>588</v>
      </c>
      <c r="B35" s="58">
        <v>11485022</v>
      </c>
      <c r="C35" s="57" t="s">
        <v>513</v>
      </c>
      <c r="D35" s="57" t="s">
        <v>513</v>
      </c>
      <c r="E35" s="57">
        <v>114272</v>
      </c>
      <c r="F35" s="57" t="s">
        <v>513</v>
      </c>
      <c r="G35" s="57">
        <v>7201</v>
      </c>
      <c r="H35" s="57">
        <v>31097</v>
      </c>
      <c r="I35" s="57">
        <v>39568</v>
      </c>
      <c r="J35" s="57">
        <v>36406</v>
      </c>
      <c r="K35" s="57">
        <v>10714461</v>
      </c>
      <c r="L35" s="57" t="s">
        <v>513</v>
      </c>
      <c r="M35" s="57" t="s">
        <v>513</v>
      </c>
      <c r="N35" s="57">
        <v>177781</v>
      </c>
      <c r="O35" s="57">
        <v>5344528</v>
      </c>
      <c r="P35" s="57">
        <v>1113852</v>
      </c>
      <c r="Q35" s="57">
        <v>17497</v>
      </c>
      <c r="R35" s="59" t="s">
        <v>82</v>
      </c>
    </row>
    <row r="36" spans="1:18" s="57" customFormat="1" ht="10.5" customHeight="1" x14ac:dyDescent="0.2">
      <c r="A36" s="831" t="s">
        <v>824</v>
      </c>
      <c r="B36" s="61">
        <v>11553307</v>
      </c>
      <c r="C36" s="62" t="s">
        <v>513</v>
      </c>
      <c r="D36" s="62" t="s">
        <v>513</v>
      </c>
      <c r="E36" s="62">
        <v>79476</v>
      </c>
      <c r="F36" s="62" t="s">
        <v>513</v>
      </c>
      <c r="G36" s="62" t="s">
        <v>513</v>
      </c>
      <c r="H36" s="62">
        <v>31866</v>
      </c>
      <c r="I36" s="62">
        <v>47610</v>
      </c>
      <c r="J36" s="62" t="s">
        <v>513</v>
      </c>
      <c r="K36" s="62">
        <v>10457409</v>
      </c>
      <c r="L36" s="62" t="s">
        <v>513</v>
      </c>
      <c r="M36" s="62" t="s">
        <v>513</v>
      </c>
      <c r="N36" s="62">
        <v>139660</v>
      </c>
      <c r="O36" s="62">
        <v>5140660</v>
      </c>
      <c r="P36" s="62">
        <v>891980</v>
      </c>
      <c r="Q36" s="62">
        <v>141749</v>
      </c>
      <c r="R36" s="63" t="s">
        <v>83</v>
      </c>
    </row>
    <row r="37" spans="1:18" ht="9" customHeight="1" x14ac:dyDescent="0.4"/>
    <row r="38" spans="1:18" ht="13.5" customHeight="1" x14ac:dyDescent="0.4">
      <c r="I38" s="64" t="s">
        <v>102</v>
      </c>
    </row>
    <row r="39" spans="1:18" s="49" customFormat="1" ht="15" customHeight="1" x14ac:dyDescent="0.2">
      <c r="A39" s="45"/>
      <c r="B39" s="65" t="s">
        <v>103</v>
      </c>
      <c r="C39" s="48"/>
      <c r="D39" s="48"/>
      <c r="E39" s="45"/>
      <c r="F39" s="47"/>
      <c r="G39" s="48"/>
      <c r="H39" s="45"/>
      <c r="I39" s="47"/>
      <c r="J39" s="48"/>
      <c r="K39" s="45"/>
      <c r="L39" s="47"/>
      <c r="M39" s="48"/>
      <c r="N39" s="48"/>
      <c r="O39" s="48"/>
      <c r="P39" s="45"/>
      <c r="Q39" s="47"/>
      <c r="R39" s="1053" t="s">
        <v>88</v>
      </c>
    </row>
    <row r="40" spans="1:18" s="52" customFormat="1" ht="22.5" customHeight="1" x14ac:dyDescent="0.25">
      <c r="A40" s="50" t="s">
        <v>205</v>
      </c>
      <c r="B40" s="40" t="s">
        <v>32</v>
      </c>
      <c r="C40" s="40" t="s">
        <v>33</v>
      </c>
      <c r="D40" s="40" t="s">
        <v>64</v>
      </c>
      <c r="E40" s="40" t="s">
        <v>34</v>
      </c>
      <c r="F40" s="43" t="s">
        <v>105</v>
      </c>
      <c r="G40" s="40" t="s">
        <v>106</v>
      </c>
      <c r="H40" s="40" t="s">
        <v>35</v>
      </c>
      <c r="I40" s="43" t="s">
        <v>107</v>
      </c>
      <c r="J40" s="40" t="s">
        <v>600</v>
      </c>
      <c r="K40" s="40" t="s">
        <v>80</v>
      </c>
      <c r="L40" s="43" t="s">
        <v>108</v>
      </c>
      <c r="M40" s="40" t="s">
        <v>72</v>
      </c>
      <c r="N40" s="40" t="s">
        <v>74</v>
      </c>
      <c r="O40" s="40" t="s">
        <v>76</v>
      </c>
      <c r="P40" s="40" t="s">
        <v>16</v>
      </c>
      <c r="Q40" s="825" t="s">
        <v>115</v>
      </c>
      <c r="R40" s="1054"/>
    </row>
    <row r="41" spans="1:18" s="52" customFormat="1" ht="30" customHeight="1" x14ac:dyDescent="0.25">
      <c r="A41" s="41"/>
      <c r="B41" s="35" t="s">
        <v>38</v>
      </c>
      <c r="C41" s="35" t="s">
        <v>39</v>
      </c>
      <c r="D41" s="35" t="s">
        <v>70</v>
      </c>
      <c r="E41" s="35" t="s">
        <v>110</v>
      </c>
      <c r="F41" s="35" t="s">
        <v>111</v>
      </c>
      <c r="G41" s="35" t="s">
        <v>112</v>
      </c>
      <c r="H41" s="35" t="s">
        <v>71</v>
      </c>
      <c r="I41" s="35" t="s">
        <v>113</v>
      </c>
      <c r="J41" s="35" t="s">
        <v>601</v>
      </c>
      <c r="K41" s="35" t="s">
        <v>69</v>
      </c>
      <c r="L41" s="35" t="s">
        <v>114</v>
      </c>
      <c r="M41" s="35" t="s">
        <v>73</v>
      </c>
      <c r="N41" s="35" t="s">
        <v>75</v>
      </c>
      <c r="O41" s="35" t="s">
        <v>77</v>
      </c>
      <c r="P41" s="35" t="s">
        <v>25</v>
      </c>
      <c r="Q41" s="53" t="s">
        <v>26</v>
      </c>
      <c r="R41" s="1055"/>
    </row>
    <row r="42" spans="1:18" s="57" customFormat="1" ht="10.5" customHeight="1" x14ac:dyDescent="0.2">
      <c r="A42" s="829" t="s">
        <v>825</v>
      </c>
      <c r="B42" s="54">
        <v>17797956</v>
      </c>
      <c r="C42" s="55">
        <v>2403304</v>
      </c>
      <c r="D42" s="55">
        <v>46984264</v>
      </c>
      <c r="E42" s="55" t="s">
        <v>513</v>
      </c>
      <c r="F42" s="55">
        <v>11549050</v>
      </c>
      <c r="G42" s="55" t="s">
        <v>513</v>
      </c>
      <c r="H42" s="55">
        <v>11549050</v>
      </c>
      <c r="I42" s="55">
        <v>516713</v>
      </c>
      <c r="J42" s="55" t="s">
        <v>513</v>
      </c>
      <c r="K42" s="55">
        <v>516713</v>
      </c>
      <c r="L42" s="55">
        <v>6864761</v>
      </c>
      <c r="M42" s="55">
        <v>5163606</v>
      </c>
      <c r="N42" s="55">
        <v>548710</v>
      </c>
      <c r="O42" s="55">
        <v>160531</v>
      </c>
      <c r="P42" s="55">
        <v>991914</v>
      </c>
      <c r="Q42" s="55">
        <v>317115</v>
      </c>
      <c r="R42" s="56" t="s">
        <v>208</v>
      </c>
    </row>
    <row r="43" spans="1:18" s="57" customFormat="1" ht="10.5" customHeight="1" x14ac:dyDescent="0.2">
      <c r="A43" s="830" t="s">
        <v>581</v>
      </c>
      <c r="B43" s="57">
        <v>13706709</v>
      </c>
      <c r="C43" s="57">
        <v>1747022</v>
      </c>
      <c r="D43" s="57">
        <v>45250794</v>
      </c>
      <c r="E43" s="57" t="s">
        <v>513</v>
      </c>
      <c r="F43" s="57">
        <v>10705375</v>
      </c>
      <c r="G43" s="57">
        <v>96599</v>
      </c>
      <c r="H43" s="57">
        <v>10608776</v>
      </c>
      <c r="I43" s="57">
        <v>1813492</v>
      </c>
      <c r="J43" s="57" t="s">
        <v>513</v>
      </c>
      <c r="K43" s="57">
        <v>1813492</v>
      </c>
      <c r="L43" s="57">
        <v>5005894</v>
      </c>
      <c r="M43" s="57">
        <v>2532351</v>
      </c>
      <c r="N43" s="57">
        <v>443929</v>
      </c>
      <c r="O43" s="57">
        <v>475238</v>
      </c>
      <c r="P43" s="57">
        <v>1554376</v>
      </c>
      <c r="Q43" s="57">
        <v>795611</v>
      </c>
      <c r="R43" s="59" t="s">
        <v>492</v>
      </c>
    </row>
    <row r="44" spans="1:18" s="57" customFormat="1" ht="10.5" customHeight="1" x14ac:dyDescent="0.2">
      <c r="A44" s="830" t="s">
        <v>826</v>
      </c>
      <c r="B44" s="57">
        <v>14337731</v>
      </c>
      <c r="C44" s="57">
        <v>2988696</v>
      </c>
      <c r="D44" s="57">
        <v>45017010</v>
      </c>
      <c r="E44" s="57">
        <v>83352</v>
      </c>
      <c r="F44" s="57">
        <v>7869542</v>
      </c>
      <c r="G44" s="57" t="s">
        <v>513</v>
      </c>
      <c r="H44" s="57">
        <v>7869542</v>
      </c>
      <c r="I44" s="57">
        <v>3016747</v>
      </c>
      <c r="J44" s="57" t="s">
        <v>513</v>
      </c>
      <c r="K44" s="57">
        <v>3016747</v>
      </c>
      <c r="L44" s="57">
        <v>3792241</v>
      </c>
      <c r="M44" s="57">
        <v>1908649</v>
      </c>
      <c r="N44" s="57">
        <v>185818</v>
      </c>
      <c r="O44" s="57" t="s">
        <v>513</v>
      </c>
      <c r="P44" s="57">
        <v>1697774</v>
      </c>
      <c r="Q44" s="57">
        <v>619926</v>
      </c>
      <c r="R44" s="59" t="s">
        <v>518</v>
      </c>
    </row>
    <row r="45" spans="1:18" s="57" customFormat="1" ht="10.5" customHeight="1" x14ac:dyDescent="0.2">
      <c r="A45" s="830" t="s">
        <v>582</v>
      </c>
      <c r="B45" s="57">
        <v>15567254</v>
      </c>
      <c r="C45" s="57">
        <v>3352539</v>
      </c>
      <c r="D45" s="57">
        <v>52366989</v>
      </c>
      <c r="E45" s="57" t="s">
        <v>513</v>
      </c>
      <c r="F45" s="57">
        <v>8915306</v>
      </c>
      <c r="G45" s="57" t="s">
        <v>513</v>
      </c>
      <c r="H45" s="57">
        <v>8915306</v>
      </c>
      <c r="I45" s="57">
        <v>3739047</v>
      </c>
      <c r="J45" s="57">
        <v>47092</v>
      </c>
      <c r="K45" s="57">
        <v>3691955</v>
      </c>
      <c r="L45" s="57">
        <v>2678816</v>
      </c>
      <c r="M45" s="57">
        <v>319147</v>
      </c>
      <c r="N45" s="57">
        <v>158877</v>
      </c>
      <c r="O45" s="57" t="s">
        <v>513</v>
      </c>
      <c r="P45" s="57">
        <v>2200792</v>
      </c>
      <c r="Q45" s="57">
        <v>742099</v>
      </c>
      <c r="R45" s="59" t="s">
        <v>583</v>
      </c>
    </row>
    <row r="46" spans="1:18" s="57" customFormat="1" ht="10.5" customHeight="1" x14ac:dyDescent="0.2">
      <c r="A46" s="830" t="s">
        <v>813</v>
      </c>
      <c r="B46" s="57">
        <v>12371792</v>
      </c>
      <c r="C46" s="57">
        <v>668065</v>
      </c>
      <c r="D46" s="57">
        <v>46298758</v>
      </c>
      <c r="E46" s="57" t="s">
        <v>513</v>
      </c>
      <c r="F46" s="57">
        <v>4942885</v>
      </c>
      <c r="G46" s="57" t="s">
        <v>513</v>
      </c>
      <c r="H46" s="57">
        <v>4942885</v>
      </c>
      <c r="I46" s="57">
        <v>1094794</v>
      </c>
      <c r="J46" s="57" t="s">
        <v>513</v>
      </c>
      <c r="K46" s="57">
        <v>1094794</v>
      </c>
      <c r="L46" s="57">
        <v>2530556</v>
      </c>
      <c r="M46" s="57">
        <v>81102</v>
      </c>
      <c r="N46" s="57" t="s">
        <v>513</v>
      </c>
      <c r="O46" s="57" t="s">
        <v>513</v>
      </c>
      <c r="P46" s="57">
        <v>2449454</v>
      </c>
      <c r="Q46" s="57">
        <v>421459</v>
      </c>
      <c r="R46" s="59" t="s">
        <v>814</v>
      </c>
    </row>
    <row r="47" spans="1:18" s="57" customFormat="1" ht="10.5" customHeight="1" x14ac:dyDescent="0.2">
      <c r="A47" s="830"/>
      <c r="R47" s="59"/>
    </row>
    <row r="48" spans="1:18" s="57" customFormat="1" ht="10.5" customHeight="1" x14ac:dyDescent="0.2">
      <c r="A48" s="830" t="s">
        <v>815</v>
      </c>
      <c r="B48" s="57">
        <v>16061501</v>
      </c>
      <c r="C48" s="57">
        <v>2935373</v>
      </c>
      <c r="D48" s="57">
        <v>56523849</v>
      </c>
      <c r="E48" s="57" t="s">
        <v>513</v>
      </c>
      <c r="F48" s="57">
        <v>8248029</v>
      </c>
      <c r="G48" s="57" t="s">
        <v>513</v>
      </c>
      <c r="H48" s="57">
        <v>8248029</v>
      </c>
      <c r="I48" s="57">
        <v>2747325</v>
      </c>
      <c r="J48" s="57">
        <v>47092</v>
      </c>
      <c r="K48" s="57">
        <v>2700233</v>
      </c>
      <c r="L48" s="57">
        <v>2591277</v>
      </c>
      <c r="M48" s="57">
        <v>400249</v>
      </c>
      <c r="N48" s="57" t="s">
        <v>513</v>
      </c>
      <c r="O48" s="57" t="s">
        <v>513</v>
      </c>
      <c r="P48" s="57">
        <v>2191028</v>
      </c>
      <c r="Q48" s="57">
        <v>798640</v>
      </c>
      <c r="R48" s="59" t="s">
        <v>584</v>
      </c>
    </row>
    <row r="49" spans="1:18" s="57" customFormat="1" ht="10.5" customHeight="1" x14ac:dyDescent="0.2">
      <c r="A49" s="830" t="s">
        <v>813</v>
      </c>
      <c r="B49" s="57">
        <v>11315373</v>
      </c>
      <c r="C49" s="57">
        <v>526674</v>
      </c>
      <c r="D49" s="57">
        <v>40772976</v>
      </c>
      <c r="E49" s="57" t="s">
        <v>513</v>
      </c>
      <c r="F49" s="57">
        <v>4884632</v>
      </c>
      <c r="G49" s="57" t="s">
        <v>513</v>
      </c>
      <c r="H49" s="57">
        <v>4884632</v>
      </c>
      <c r="I49" s="57">
        <v>968924</v>
      </c>
      <c r="J49" s="57" t="s">
        <v>513</v>
      </c>
      <c r="K49" s="57">
        <v>968924</v>
      </c>
      <c r="L49" s="57">
        <v>2610461</v>
      </c>
      <c r="M49" s="57" t="s">
        <v>513</v>
      </c>
      <c r="N49" s="57" t="s">
        <v>513</v>
      </c>
      <c r="O49" s="57" t="s">
        <v>513</v>
      </c>
      <c r="P49" s="57">
        <v>2610461</v>
      </c>
      <c r="Q49" s="57">
        <v>281132</v>
      </c>
      <c r="R49" s="59" t="s">
        <v>816</v>
      </c>
    </row>
    <row r="50" spans="1:18" s="57" customFormat="1" ht="10.5" customHeight="1" x14ac:dyDescent="0.2">
      <c r="A50" s="830"/>
      <c r="R50" s="59"/>
    </row>
    <row r="51" spans="1:18" s="57" customFormat="1" ht="10.5" customHeight="1" x14ac:dyDescent="0.2">
      <c r="A51" s="830" t="s">
        <v>817</v>
      </c>
      <c r="B51" s="57">
        <v>4334448</v>
      </c>
      <c r="C51" s="57">
        <v>350664</v>
      </c>
      <c r="D51" s="57">
        <v>15291330</v>
      </c>
      <c r="E51" s="57" t="s">
        <v>513</v>
      </c>
      <c r="F51" s="57">
        <v>1375022</v>
      </c>
      <c r="G51" s="57" t="s">
        <v>513</v>
      </c>
      <c r="H51" s="57">
        <v>1375022</v>
      </c>
      <c r="I51" s="57">
        <v>371257</v>
      </c>
      <c r="J51" s="57" t="s">
        <v>513</v>
      </c>
      <c r="K51" s="57">
        <v>371257</v>
      </c>
      <c r="L51" s="57">
        <v>529016</v>
      </c>
      <c r="M51" s="57">
        <v>81102</v>
      </c>
      <c r="N51" s="57" t="s">
        <v>513</v>
      </c>
      <c r="O51" s="57" t="s">
        <v>513</v>
      </c>
      <c r="P51" s="57">
        <v>447914</v>
      </c>
      <c r="Q51" s="57">
        <v>212722</v>
      </c>
      <c r="R51" s="59" t="s">
        <v>587</v>
      </c>
    </row>
    <row r="52" spans="1:18" s="57" customFormat="1" ht="10.5" customHeight="1" x14ac:dyDescent="0.2">
      <c r="A52" s="830" t="s">
        <v>585</v>
      </c>
      <c r="B52" s="57">
        <v>2489595</v>
      </c>
      <c r="C52" s="57" t="s">
        <v>513</v>
      </c>
      <c r="D52" s="57">
        <v>10802902</v>
      </c>
      <c r="E52" s="57" t="s">
        <v>513</v>
      </c>
      <c r="F52" s="57">
        <v>792231</v>
      </c>
      <c r="G52" s="57" t="s">
        <v>513</v>
      </c>
      <c r="H52" s="57">
        <v>792231</v>
      </c>
      <c r="I52" s="57">
        <v>295449</v>
      </c>
      <c r="J52" s="57" t="s">
        <v>513</v>
      </c>
      <c r="K52" s="57">
        <v>295449</v>
      </c>
      <c r="L52" s="57">
        <v>577631</v>
      </c>
      <c r="M52" s="57" t="s">
        <v>513</v>
      </c>
      <c r="N52" s="57" t="s">
        <v>513</v>
      </c>
      <c r="O52" s="57" t="s">
        <v>513</v>
      </c>
      <c r="P52" s="57">
        <v>577631</v>
      </c>
      <c r="Q52" s="57" t="s">
        <v>513</v>
      </c>
      <c r="R52" s="59" t="s">
        <v>94</v>
      </c>
    </row>
    <row r="53" spans="1:18" s="57" customFormat="1" ht="10.5" customHeight="1" x14ac:dyDescent="0.2">
      <c r="A53" s="830" t="s">
        <v>818</v>
      </c>
      <c r="B53" s="57">
        <v>2366078</v>
      </c>
      <c r="C53" s="57">
        <v>158775</v>
      </c>
      <c r="D53" s="57">
        <v>9596169</v>
      </c>
      <c r="E53" s="57" t="s">
        <v>513</v>
      </c>
      <c r="F53" s="57">
        <v>1277944</v>
      </c>
      <c r="G53" s="57" t="s">
        <v>513</v>
      </c>
      <c r="H53" s="57">
        <v>1277944</v>
      </c>
      <c r="I53" s="57">
        <v>187541</v>
      </c>
      <c r="J53" s="57" t="s">
        <v>513</v>
      </c>
      <c r="K53" s="57">
        <v>187541</v>
      </c>
      <c r="L53" s="57">
        <v>675741</v>
      </c>
      <c r="M53" s="57" t="s">
        <v>513</v>
      </c>
      <c r="N53" s="57" t="s">
        <v>513</v>
      </c>
      <c r="O53" s="57" t="s">
        <v>513</v>
      </c>
      <c r="P53" s="57">
        <v>675741</v>
      </c>
      <c r="Q53" s="57">
        <v>152092</v>
      </c>
      <c r="R53" s="59" t="s">
        <v>95</v>
      </c>
    </row>
    <row r="54" spans="1:18" s="57" customFormat="1" ht="10.5" customHeight="1" x14ac:dyDescent="0.2">
      <c r="A54" s="830" t="s">
        <v>586</v>
      </c>
      <c r="B54" s="57">
        <v>3181671</v>
      </c>
      <c r="C54" s="57">
        <v>158626</v>
      </c>
      <c r="D54" s="57">
        <v>10608357</v>
      </c>
      <c r="E54" s="57" t="s">
        <v>513</v>
      </c>
      <c r="F54" s="57">
        <v>1497688</v>
      </c>
      <c r="G54" s="57" t="s">
        <v>513</v>
      </c>
      <c r="H54" s="57">
        <v>1497688</v>
      </c>
      <c r="I54" s="57">
        <v>240547</v>
      </c>
      <c r="J54" s="57" t="s">
        <v>513</v>
      </c>
      <c r="K54" s="57">
        <v>240547</v>
      </c>
      <c r="L54" s="57">
        <v>748168</v>
      </c>
      <c r="M54" s="57" t="s">
        <v>513</v>
      </c>
      <c r="N54" s="57" t="s">
        <v>513</v>
      </c>
      <c r="O54" s="57" t="s">
        <v>513</v>
      </c>
      <c r="P54" s="57">
        <v>748168</v>
      </c>
      <c r="Q54" s="57">
        <v>56645</v>
      </c>
      <c r="R54" s="59" t="s">
        <v>96</v>
      </c>
    </row>
    <row r="55" spans="1:18" s="57" customFormat="1" ht="10.5" customHeight="1" x14ac:dyDescent="0.2">
      <c r="A55" s="830" t="s">
        <v>819</v>
      </c>
      <c r="B55" s="57">
        <v>3278029</v>
      </c>
      <c r="C55" s="57">
        <v>209273</v>
      </c>
      <c r="D55" s="57">
        <v>9765548</v>
      </c>
      <c r="E55" s="57" t="s">
        <v>513</v>
      </c>
      <c r="F55" s="57">
        <v>1316769</v>
      </c>
      <c r="G55" s="57" t="s">
        <v>513</v>
      </c>
      <c r="H55" s="57">
        <v>1316769</v>
      </c>
      <c r="I55" s="57">
        <v>245387</v>
      </c>
      <c r="J55" s="57" t="s">
        <v>513</v>
      </c>
      <c r="K55" s="57">
        <v>245387</v>
      </c>
      <c r="L55" s="57">
        <v>608921</v>
      </c>
      <c r="M55" s="57" t="s">
        <v>513</v>
      </c>
      <c r="N55" s="57" t="s">
        <v>513</v>
      </c>
      <c r="O55" s="57" t="s">
        <v>513</v>
      </c>
      <c r="P55" s="57">
        <v>608921</v>
      </c>
      <c r="Q55" s="57">
        <v>72395</v>
      </c>
      <c r="R55" s="59" t="s">
        <v>820</v>
      </c>
    </row>
    <row r="56" spans="1:18" s="57" customFormat="1" ht="10.5" customHeight="1" x14ac:dyDescent="0.2">
      <c r="A56" s="830"/>
      <c r="R56" s="59"/>
    </row>
    <row r="57" spans="1:18" s="57" customFormat="1" ht="10.5" customHeight="1" x14ac:dyDescent="0.2">
      <c r="A57" s="830" t="s">
        <v>597</v>
      </c>
      <c r="B57" s="57">
        <v>1481737</v>
      </c>
      <c r="C57" s="57">
        <v>271622</v>
      </c>
      <c r="D57" s="57">
        <v>4646611</v>
      </c>
      <c r="E57" s="57" t="s">
        <v>513</v>
      </c>
      <c r="F57" s="57">
        <v>522491</v>
      </c>
      <c r="G57" s="57" t="s">
        <v>513</v>
      </c>
      <c r="H57" s="57">
        <v>522491</v>
      </c>
      <c r="I57" s="57">
        <v>156442</v>
      </c>
      <c r="J57" s="57" t="s">
        <v>513</v>
      </c>
      <c r="K57" s="57">
        <v>156442</v>
      </c>
      <c r="L57" s="57">
        <v>153173</v>
      </c>
      <c r="M57" s="57" t="s">
        <v>513</v>
      </c>
      <c r="N57" s="57" t="s">
        <v>513</v>
      </c>
      <c r="O57" s="57" t="s">
        <v>513</v>
      </c>
      <c r="P57" s="57">
        <v>153173</v>
      </c>
      <c r="Q57" s="57" t="s">
        <v>513</v>
      </c>
      <c r="R57" s="59" t="s">
        <v>598</v>
      </c>
    </row>
    <row r="58" spans="1:18" s="57" customFormat="1" ht="10.5" customHeight="1" x14ac:dyDescent="0.2">
      <c r="A58" s="830" t="s">
        <v>588</v>
      </c>
      <c r="B58" s="57">
        <v>1345350</v>
      </c>
      <c r="C58" s="57">
        <v>79042</v>
      </c>
      <c r="D58" s="57">
        <v>4684667</v>
      </c>
      <c r="E58" s="57" t="s">
        <v>513</v>
      </c>
      <c r="F58" s="57">
        <v>402922</v>
      </c>
      <c r="G58" s="57" t="s">
        <v>513</v>
      </c>
      <c r="H58" s="57">
        <v>402922</v>
      </c>
      <c r="I58" s="57">
        <v>167320</v>
      </c>
      <c r="J58" s="57" t="s">
        <v>513</v>
      </c>
      <c r="K58" s="57">
        <v>167320</v>
      </c>
      <c r="L58" s="57">
        <v>275143</v>
      </c>
      <c r="M58" s="57">
        <v>81102</v>
      </c>
      <c r="N58" s="57" t="s">
        <v>513</v>
      </c>
      <c r="O58" s="57" t="s">
        <v>513</v>
      </c>
      <c r="P58" s="57">
        <v>194041</v>
      </c>
      <c r="Q58" s="57">
        <v>212722</v>
      </c>
      <c r="R58" s="59" t="s">
        <v>82</v>
      </c>
    </row>
    <row r="59" spans="1:18" s="57" customFormat="1" ht="10.5" customHeight="1" x14ac:dyDescent="0.2">
      <c r="A59" s="830" t="s">
        <v>599</v>
      </c>
      <c r="B59" s="57">
        <v>1507361</v>
      </c>
      <c r="C59" s="57" t="s">
        <v>513</v>
      </c>
      <c r="D59" s="57">
        <v>5960052</v>
      </c>
      <c r="E59" s="57" t="s">
        <v>513</v>
      </c>
      <c r="F59" s="57">
        <v>449609</v>
      </c>
      <c r="G59" s="57" t="s">
        <v>513</v>
      </c>
      <c r="H59" s="57">
        <v>449609</v>
      </c>
      <c r="I59" s="57">
        <v>47495</v>
      </c>
      <c r="J59" s="57" t="s">
        <v>513</v>
      </c>
      <c r="K59" s="57">
        <v>47495</v>
      </c>
      <c r="L59" s="57">
        <v>100700</v>
      </c>
      <c r="M59" s="57" t="s">
        <v>513</v>
      </c>
      <c r="N59" s="57" t="s">
        <v>513</v>
      </c>
      <c r="O59" s="57" t="s">
        <v>513</v>
      </c>
      <c r="P59" s="57">
        <v>100700</v>
      </c>
      <c r="Q59" s="57" t="s">
        <v>513</v>
      </c>
      <c r="R59" s="59" t="s">
        <v>83</v>
      </c>
    </row>
    <row r="60" spans="1:18" s="57" customFormat="1" ht="10.5" customHeight="1" x14ac:dyDescent="0.2">
      <c r="A60" s="830" t="s">
        <v>827</v>
      </c>
      <c r="B60" s="57">
        <v>977087</v>
      </c>
      <c r="C60" s="57" t="s">
        <v>513</v>
      </c>
      <c r="D60" s="57">
        <v>4003878</v>
      </c>
      <c r="E60" s="57" t="s">
        <v>513</v>
      </c>
      <c r="F60" s="57">
        <v>222225</v>
      </c>
      <c r="G60" s="57" t="s">
        <v>513</v>
      </c>
      <c r="H60" s="57">
        <v>222225</v>
      </c>
      <c r="I60" s="57">
        <v>262042</v>
      </c>
      <c r="J60" s="57" t="s">
        <v>513</v>
      </c>
      <c r="K60" s="57">
        <v>262042</v>
      </c>
      <c r="L60" s="57">
        <v>360383</v>
      </c>
      <c r="M60" s="57" t="s">
        <v>513</v>
      </c>
      <c r="N60" s="57" t="s">
        <v>513</v>
      </c>
      <c r="O60" s="57" t="s">
        <v>513</v>
      </c>
      <c r="P60" s="57">
        <v>360383</v>
      </c>
      <c r="Q60" s="57" t="s">
        <v>513</v>
      </c>
      <c r="R60" s="59" t="s">
        <v>84</v>
      </c>
    </row>
    <row r="61" spans="1:18" s="57" customFormat="1" ht="10.5" customHeight="1" x14ac:dyDescent="0.2">
      <c r="A61" s="830" t="s">
        <v>821</v>
      </c>
      <c r="B61" s="57">
        <v>754782</v>
      </c>
      <c r="C61" s="57" t="s">
        <v>513</v>
      </c>
      <c r="D61" s="57">
        <v>3597567</v>
      </c>
      <c r="E61" s="57" t="s">
        <v>513</v>
      </c>
      <c r="F61" s="57">
        <v>452628</v>
      </c>
      <c r="G61" s="57" t="s">
        <v>513</v>
      </c>
      <c r="H61" s="57">
        <v>452628</v>
      </c>
      <c r="I61" s="57" t="s">
        <v>513</v>
      </c>
      <c r="J61" s="57" t="s">
        <v>513</v>
      </c>
      <c r="K61" s="57" t="s">
        <v>513</v>
      </c>
      <c r="L61" s="57">
        <v>103038</v>
      </c>
      <c r="M61" s="57" t="s">
        <v>513</v>
      </c>
      <c r="N61" s="57" t="s">
        <v>513</v>
      </c>
      <c r="O61" s="57" t="s">
        <v>513</v>
      </c>
      <c r="P61" s="57">
        <v>103038</v>
      </c>
      <c r="Q61" s="57" t="s">
        <v>513</v>
      </c>
      <c r="R61" s="60" t="s">
        <v>97</v>
      </c>
    </row>
    <row r="62" spans="1:18" s="57" customFormat="1" ht="10.5" customHeight="1" x14ac:dyDescent="0.2">
      <c r="A62" s="830" t="s">
        <v>590</v>
      </c>
      <c r="B62" s="57">
        <v>757726</v>
      </c>
      <c r="C62" s="57" t="s">
        <v>513</v>
      </c>
      <c r="D62" s="57">
        <v>3201457</v>
      </c>
      <c r="E62" s="57" t="s">
        <v>513</v>
      </c>
      <c r="F62" s="57">
        <v>117378</v>
      </c>
      <c r="G62" s="57" t="s">
        <v>513</v>
      </c>
      <c r="H62" s="57">
        <v>117378</v>
      </c>
      <c r="I62" s="57">
        <v>33407</v>
      </c>
      <c r="J62" s="57" t="s">
        <v>513</v>
      </c>
      <c r="K62" s="57">
        <v>33407</v>
      </c>
      <c r="L62" s="57">
        <v>114210</v>
      </c>
      <c r="M62" s="57" t="s">
        <v>513</v>
      </c>
      <c r="N62" s="57" t="s">
        <v>513</v>
      </c>
      <c r="O62" s="57" t="s">
        <v>513</v>
      </c>
      <c r="P62" s="57">
        <v>114210</v>
      </c>
      <c r="Q62" s="57" t="s">
        <v>513</v>
      </c>
      <c r="R62" s="59" t="s">
        <v>98</v>
      </c>
    </row>
    <row r="63" spans="1:18" s="57" customFormat="1" ht="10.5" customHeight="1" x14ac:dyDescent="0.2">
      <c r="A63" s="830" t="s">
        <v>591</v>
      </c>
      <c r="B63" s="57">
        <v>788392</v>
      </c>
      <c r="C63" s="57" t="s">
        <v>513</v>
      </c>
      <c r="D63" s="57">
        <v>3503810</v>
      </c>
      <c r="E63" s="57" t="s">
        <v>513</v>
      </c>
      <c r="F63" s="57">
        <v>117434</v>
      </c>
      <c r="G63" s="57" t="s">
        <v>513</v>
      </c>
      <c r="H63" s="57">
        <v>117434</v>
      </c>
      <c r="I63" s="57" t="s">
        <v>513</v>
      </c>
      <c r="J63" s="57" t="s">
        <v>513</v>
      </c>
      <c r="K63" s="57" t="s">
        <v>513</v>
      </c>
      <c r="L63" s="57">
        <v>110006</v>
      </c>
      <c r="M63" s="57" t="s">
        <v>513</v>
      </c>
      <c r="N63" s="57" t="s">
        <v>513</v>
      </c>
      <c r="O63" s="57" t="s">
        <v>513</v>
      </c>
      <c r="P63" s="57">
        <v>110006</v>
      </c>
      <c r="Q63" s="57">
        <v>82572</v>
      </c>
      <c r="R63" s="59" t="s">
        <v>99</v>
      </c>
    </row>
    <row r="64" spans="1:18" s="57" customFormat="1" ht="10.5" customHeight="1" x14ac:dyDescent="0.2">
      <c r="A64" s="830" t="s">
        <v>592</v>
      </c>
      <c r="B64" s="57">
        <v>811251</v>
      </c>
      <c r="C64" s="57" t="s">
        <v>513</v>
      </c>
      <c r="D64" s="57">
        <v>2884783</v>
      </c>
      <c r="E64" s="57" t="s">
        <v>513</v>
      </c>
      <c r="F64" s="57">
        <v>812376</v>
      </c>
      <c r="G64" s="57" t="s">
        <v>513</v>
      </c>
      <c r="H64" s="57">
        <v>812376</v>
      </c>
      <c r="I64" s="57">
        <v>54104</v>
      </c>
      <c r="J64" s="57" t="s">
        <v>513</v>
      </c>
      <c r="K64" s="57">
        <v>54104</v>
      </c>
      <c r="L64" s="57">
        <v>337581</v>
      </c>
      <c r="M64" s="57" t="s">
        <v>513</v>
      </c>
      <c r="N64" s="57" t="s">
        <v>513</v>
      </c>
      <c r="O64" s="57" t="s">
        <v>513</v>
      </c>
      <c r="P64" s="57">
        <v>337581</v>
      </c>
      <c r="Q64" s="57">
        <v>69520</v>
      </c>
      <c r="R64" s="59" t="s">
        <v>100</v>
      </c>
    </row>
    <row r="65" spans="1:18" s="57" customFormat="1" ht="10.5" customHeight="1" x14ac:dyDescent="0.2">
      <c r="A65" s="830" t="s">
        <v>593</v>
      </c>
      <c r="B65" s="57">
        <v>766435</v>
      </c>
      <c r="C65" s="57">
        <v>158775</v>
      </c>
      <c r="D65" s="57">
        <v>3207576</v>
      </c>
      <c r="E65" s="57" t="s">
        <v>513</v>
      </c>
      <c r="F65" s="57">
        <v>348134</v>
      </c>
      <c r="G65" s="57" t="s">
        <v>513</v>
      </c>
      <c r="H65" s="57">
        <v>348134</v>
      </c>
      <c r="I65" s="57">
        <v>133437</v>
      </c>
      <c r="J65" s="57" t="s">
        <v>513</v>
      </c>
      <c r="K65" s="57">
        <v>133437</v>
      </c>
      <c r="L65" s="57">
        <v>228154</v>
      </c>
      <c r="M65" s="57" t="s">
        <v>513</v>
      </c>
      <c r="N65" s="57" t="s">
        <v>513</v>
      </c>
      <c r="O65" s="57" t="s">
        <v>513</v>
      </c>
      <c r="P65" s="57">
        <v>228154</v>
      </c>
      <c r="Q65" s="57" t="s">
        <v>513</v>
      </c>
      <c r="R65" s="59" t="s">
        <v>101</v>
      </c>
    </row>
    <row r="66" spans="1:18" s="57" customFormat="1" ht="10.5" customHeight="1" x14ac:dyDescent="0.2">
      <c r="A66" s="830" t="s">
        <v>594</v>
      </c>
      <c r="B66" s="57">
        <v>789989</v>
      </c>
      <c r="C66" s="57">
        <v>79436</v>
      </c>
      <c r="D66" s="57">
        <v>3474227</v>
      </c>
      <c r="E66" s="57" t="s">
        <v>513</v>
      </c>
      <c r="F66" s="57">
        <v>466058</v>
      </c>
      <c r="G66" s="57" t="s">
        <v>513</v>
      </c>
      <c r="H66" s="57">
        <v>466058</v>
      </c>
      <c r="I66" s="57">
        <v>158485</v>
      </c>
      <c r="J66" s="57" t="s">
        <v>513</v>
      </c>
      <c r="K66" s="57">
        <v>158485</v>
      </c>
      <c r="L66" s="57">
        <v>351527</v>
      </c>
      <c r="M66" s="57" t="s">
        <v>513</v>
      </c>
      <c r="N66" s="57" t="s">
        <v>513</v>
      </c>
      <c r="O66" s="57" t="s">
        <v>513</v>
      </c>
      <c r="P66" s="57">
        <v>351527</v>
      </c>
      <c r="Q66" s="57">
        <v>19893</v>
      </c>
      <c r="R66" s="59" t="s">
        <v>85</v>
      </c>
    </row>
    <row r="67" spans="1:18" s="57" customFormat="1" ht="10.5" customHeight="1" x14ac:dyDescent="0.2">
      <c r="A67" s="830" t="s">
        <v>595</v>
      </c>
      <c r="B67" s="57">
        <v>1141830</v>
      </c>
      <c r="C67" s="57">
        <v>79190</v>
      </c>
      <c r="D67" s="57">
        <v>3022431</v>
      </c>
      <c r="E67" s="57" t="s">
        <v>513</v>
      </c>
      <c r="F67" s="57">
        <v>508527</v>
      </c>
      <c r="G67" s="57" t="s">
        <v>513</v>
      </c>
      <c r="H67" s="57">
        <v>508527</v>
      </c>
      <c r="I67" s="57" t="s">
        <v>513</v>
      </c>
      <c r="J67" s="57" t="s">
        <v>513</v>
      </c>
      <c r="K67" s="57" t="s">
        <v>513</v>
      </c>
      <c r="L67" s="57">
        <v>102104</v>
      </c>
      <c r="M67" s="57" t="s">
        <v>513</v>
      </c>
      <c r="N67" s="57" t="s">
        <v>513</v>
      </c>
      <c r="O67" s="57" t="s">
        <v>513</v>
      </c>
      <c r="P67" s="57">
        <v>102104</v>
      </c>
      <c r="Q67" s="57">
        <v>17050</v>
      </c>
      <c r="R67" s="59" t="s">
        <v>86</v>
      </c>
    </row>
    <row r="68" spans="1:18" s="57" customFormat="1" ht="10.5" customHeight="1" x14ac:dyDescent="0.2">
      <c r="A68" s="830" t="s">
        <v>596</v>
      </c>
      <c r="B68" s="57">
        <v>1249852</v>
      </c>
      <c r="C68" s="57" t="s">
        <v>513</v>
      </c>
      <c r="D68" s="57">
        <v>4111699</v>
      </c>
      <c r="E68" s="57" t="s">
        <v>513</v>
      </c>
      <c r="F68" s="57">
        <v>523103</v>
      </c>
      <c r="G68" s="57" t="s">
        <v>513</v>
      </c>
      <c r="H68" s="57">
        <v>523103</v>
      </c>
      <c r="I68" s="57">
        <v>82062</v>
      </c>
      <c r="J68" s="57" t="s">
        <v>513</v>
      </c>
      <c r="K68" s="57">
        <v>82062</v>
      </c>
      <c r="L68" s="57">
        <v>294537</v>
      </c>
      <c r="M68" s="57" t="s">
        <v>513</v>
      </c>
      <c r="N68" s="57" t="s">
        <v>513</v>
      </c>
      <c r="O68" s="57" t="s">
        <v>513</v>
      </c>
      <c r="P68" s="57">
        <v>294537</v>
      </c>
      <c r="Q68" s="57">
        <v>19702</v>
      </c>
      <c r="R68" s="59" t="s">
        <v>87</v>
      </c>
    </row>
    <row r="69" spans="1:18" s="57" customFormat="1" ht="10.5" customHeight="1" x14ac:dyDescent="0.2">
      <c r="A69" s="830" t="s">
        <v>828</v>
      </c>
      <c r="B69" s="57">
        <v>984014</v>
      </c>
      <c r="C69" s="57">
        <v>209273</v>
      </c>
      <c r="D69" s="57">
        <v>3855400</v>
      </c>
      <c r="E69" s="57" t="s">
        <v>513</v>
      </c>
      <c r="F69" s="57">
        <v>366677</v>
      </c>
      <c r="G69" s="57" t="s">
        <v>513</v>
      </c>
      <c r="H69" s="57">
        <v>366677</v>
      </c>
      <c r="I69" s="57">
        <v>82295</v>
      </c>
      <c r="J69" s="57" t="s">
        <v>513</v>
      </c>
      <c r="K69" s="57">
        <v>82295</v>
      </c>
      <c r="L69" s="57">
        <v>117494</v>
      </c>
      <c r="M69" s="57" t="s">
        <v>513</v>
      </c>
      <c r="N69" s="57" t="s">
        <v>513</v>
      </c>
      <c r="O69" s="57" t="s">
        <v>513</v>
      </c>
      <c r="P69" s="57">
        <v>117494</v>
      </c>
      <c r="Q69" s="57">
        <v>41272</v>
      </c>
      <c r="R69" s="59" t="s">
        <v>823</v>
      </c>
    </row>
    <row r="70" spans="1:18" s="57" customFormat="1" ht="10.5" customHeight="1" x14ac:dyDescent="0.2">
      <c r="A70" s="830" t="s">
        <v>588</v>
      </c>
      <c r="B70" s="57">
        <v>1080799</v>
      </c>
      <c r="C70" s="57" t="s">
        <v>513</v>
      </c>
      <c r="D70" s="57">
        <v>2980004</v>
      </c>
      <c r="E70" s="57" t="s">
        <v>513</v>
      </c>
      <c r="F70" s="57">
        <v>315259</v>
      </c>
      <c r="G70" s="57" t="s">
        <v>513</v>
      </c>
      <c r="H70" s="57">
        <v>315259</v>
      </c>
      <c r="I70" s="57" t="s">
        <v>513</v>
      </c>
      <c r="J70" s="57" t="s">
        <v>513</v>
      </c>
      <c r="K70" s="57" t="s">
        <v>513</v>
      </c>
      <c r="L70" s="57">
        <v>293768</v>
      </c>
      <c r="M70" s="57" t="s">
        <v>513</v>
      </c>
      <c r="N70" s="57" t="s">
        <v>513</v>
      </c>
      <c r="O70" s="57" t="s">
        <v>513</v>
      </c>
      <c r="P70" s="57">
        <v>293768</v>
      </c>
      <c r="Q70" s="57">
        <v>31123</v>
      </c>
      <c r="R70" s="59" t="s">
        <v>82</v>
      </c>
    </row>
    <row r="71" spans="1:18" s="57" customFormat="1" ht="10.5" customHeight="1" x14ac:dyDescent="0.2">
      <c r="A71" s="831" t="s">
        <v>599</v>
      </c>
      <c r="B71" s="61">
        <v>1213216</v>
      </c>
      <c r="C71" s="62" t="s">
        <v>513</v>
      </c>
      <c r="D71" s="62">
        <v>2930144</v>
      </c>
      <c r="E71" s="62" t="s">
        <v>513</v>
      </c>
      <c r="F71" s="62">
        <v>634833</v>
      </c>
      <c r="G71" s="62" t="s">
        <v>513</v>
      </c>
      <c r="H71" s="62">
        <v>634833</v>
      </c>
      <c r="I71" s="62">
        <v>163092</v>
      </c>
      <c r="J71" s="62" t="s">
        <v>513</v>
      </c>
      <c r="K71" s="62">
        <v>163092</v>
      </c>
      <c r="L71" s="62">
        <v>197659</v>
      </c>
      <c r="M71" s="62" t="s">
        <v>513</v>
      </c>
      <c r="N71" s="62" t="s">
        <v>513</v>
      </c>
      <c r="O71" s="62" t="s">
        <v>513</v>
      </c>
      <c r="P71" s="62">
        <v>197659</v>
      </c>
      <c r="Q71" s="62" t="s">
        <v>513</v>
      </c>
      <c r="R71" s="63" t="s">
        <v>83</v>
      </c>
    </row>
    <row r="72" spans="1:18" ht="9" customHeight="1" x14ac:dyDescent="0.4"/>
    <row r="73" spans="1:18" ht="13.5" customHeight="1" x14ac:dyDescent="0.4">
      <c r="I73" s="64" t="s">
        <v>102</v>
      </c>
      <c r="O73" s="66" t="s">
        <v>81</v>
      </c>
    </row>
    <row r="74" spans="1:18" s="49" customFormat="1" ht="15" customHeight="1" x14ac:dyDescent="0.2">
      <c r="A74" s="45"/>
      <c r="B74" s="65" t="s">
        <v>355</v>
      </c>
      <c r="C74" s="48"/>
      <c r="D74" s="48"/>
      <c r="E74" s="48"/>
      <c r="F74" s="48"/>
      <c r="G74" s="48"/>
      <c r="H74" s="48"/>
      <c r="I74" s="48"/>
      <c r="J74" s="48"/>
      <c r="K74" s="45"/>
      <c r="L74" s="47"/>
      <c r="M74" s="48"/>
      <c r="N74" s="45"/>
      <c r="O74" s="1053" t="s">
        <v>88</v>
      </c>
    </row>
    <row r="75" spans="1:18" s="52" customFormat="1" ht="22.5" customHeight="1" x14ac:dyDescent="0.25">
      <c r="A75" s="50" t="s">
        <v>205</v>
      </c>
      <c r="B75" s="40" t="s">
        <v>116</v>
      </c>
      <c r="C75" s="40" t="s">
        <v>117</v>
      </c>
      <c r="D75" s="40" t="s">
        <v>17</v>
      </c>
      <c r="E75" s="40" t="s">
        <v>493</v>
      </c>
      <c r="F75" s="40" t="s">
        <v>603</v>
      </c>
      <c r="G75" s="40" t="s">
        <v>118</v>
      </c>
      <c r="H75" s="40" t="s">
        <v>18</v>
      </c>
      <c r="I75" s="40" t="s">
        <v>19</v>
      </c>
      <c r="J75" s="40" t="s">
        <v>519</v>
      </c>
      <c r="K75" s="40" t="s">
        <v>494</v>
      </c>
      <c r="L75" s="43" t="s">
        <v>119</v>
      </c>
      <c r="M75" s="40" t="s">
        <v>65</v>
      </c>
      <c r="N75" s="40" t="s">
        <v>124</v>
      </c>
      <c r="O75" s="1054"/>
    </row>
    <row r="76" spans="1:18" s="52" customFormat="1" ht="30" customHeight="1" x14ac:dyDescent="0.25">
      <c r="A76" s="41"/>
      <c r="B76" s="35" t="s">
        <v>120</v>
      </c>
      <c r="C76" s="35" t="s">
        <v>121</v>
      </c>
      <c r="D76" s="35" t="s">
        <v>27</v>
      </c>
      <c r="E76" s="35" t="s">
        <v>495</v>
      </c>
      <c r="F76" s="35" t="s">
        <v>604</v>
      </c>
      <c r="G76" s="35" t="s">
        <v>122</v>
      </c>
      <c r="H76" s="35" t="s">
        <v>28</v>
      </c>
      <c r="I76" s="35" t="s">
        <v>29</v>
      </c>
      <c r="J76" s="35" t="s">
        <v>520</v>
      </c>
      <c r="K76" s="35" t="s">
        <v>496</v>
      </c>
      <c r="L76" s="35" t="s">
        <v>58</v>
      </c>
      <c r="M76" s="35" t="s">
        <v>59</v>
      </c>
      <c r="N76" s="35" t="s">
        <v>125</v>
      </c>
      <c r="O76" s="1055"/>
    </row>
    <row r="77" spans="1:18" s="57" customFormat="1" ht="10.5" customHeight="1" x14ac:dyDescent="0.2">
      <c r="A77" s="829" t="s">
        <v>825</v>
      </c>
      <c r="B77" s="54">
        <v>161036</v>
      </c>
      <c r="C77" s="55" t="s">
        <v>513</v>
      </c>
      <c r="D77" s="55">
        <v>47320</v>
      </c>
      <c r="E77" s="55" t="s">
        <v>513</v>
      </c>
      <c r="F77" s="55" t="s">
        <v>513</v>
      </c>
      <c r="G77" s="55">
        <v>108759</v>
      </c>
      <c r="H77" s="55" t="s">
        <v>513</v>
      </c>
      <c r="I77" s="55" t="s">
        <v>513</v>
      </c>
      <c r="J77" s="55" t="s">
        <v>513</v>
      </c>
      <c r="K77" s="55" t="s">
        <v>513</v>
      </c>
      <c r="L77" s="55">
        <v>582962</v>
      </c>
      <c r="M77" s="55">
        <v>582962</v>
      </c>
      <c r="N77" s="67" t="s">
        <v>513</v>
      </c>
      <c r="O77" s="56" t="s">
        <v>208</v>
      </c>
    </row>
    <row r="78" spans="1:18" s="57" customFormat="1" ht="10.5" customHeight="1" x14ac:dyDescent="0.2">
      <c r="A78" s="830" t="s">
        <v>581</v>
      </c>
      <c r="B78" s="57">
        <v>26917</v>
      </c>
      <c r="C78" s="57" t="s">
        <v>513</v>
      </c>
      <c r="D78" s="57" t="s">
        <v>513</v>
      </c>
      <c r="E78" s="57">
        <v>157618</v>
      </c>
      <c r="F78" s="57" t="s">
        <v>513</v>
      </c>
      <c r="G78" s="57" t="s">
        <v>513</v>
      </c>
      <c r="H78" s="57" t="s">
        <v>513</v>
      </c>
      <c r="I78" s="57">
        <v>611076</v>
      </c>
      <c r="J78" s="57" t="s">
        <v>513</v>
      </c>
      <c r="K78" s="57" t="s">
        <v>513</v>
      </c>
      <c r="L78" s="57">
        <v>440884</v>
      </c>
      <c r="M78" s="57">
        <v>410946</v>
      </c>
      <c r="N78" s="68">
        <v>29938</v>
      </c>
      <c r="O78" s="59" t="s">
        <v>492</v>
      </c>
    </row>
    <row r="79" spans="1:18" s="57" customFormat="1" ht="10.5" customHeight="1" x14ac:dyDescent="0.2">
      <c r="A79" s="830" t="s">
        <v>607</v>
      </c>
      <c r="B79" s="57">
        <v>202159</v>
      </c>
      <c r="C79" s="57" t="s">
        <v>513</v>
      </c>
      <c r="D79" s="57" t="s">
        <v>513</v>
      </c>
      <c r="E79" s="57" t="s">
        <v>513</v>
      </c>
      <c r="F79" s="57" t="s">
        <v>513</v>
      </c>
      <c r="G79" s="57" t="s">
        <v>513</v>
      </c>
      <c r="H79" s="57" t="s">
        <v>513</v>
      </c>
      <c r="I79" s="57">
        <v>387291</v>
      </c>
      <c r="J79" s="57">
        <v>11619</v>
      </c>
      <c r="K79" s="57">
        <v>18857</v>
      </c>
      <c r="L79" s="57">
        <v>608085</v>
      </c>
      <c r="M79" s="57">
        <v>579012</v>
      </c>
      <c r="N79" s="68">
        <v>29073</v>
      </c>
      <c r="O79" s="59" t="s">
        <v>518</v>
      </c>
    </row>
    <row r="80" spans="1:18" s="57" customFormat="1" ht="10.5" customHeight="1" x14ac:dyDescent="0.2">
      <c r="A80" s="830" t="s">
        <v>582</v>
      </c>
      <c r="B80" s="57">
        <v>498520</v>
      </c>
      <c r="C80" s="57" t="s">
        <v>513</v>
      </c>
      <c r="D80" s="57" t="s">
        <v>513</v>
      </c>
      <c r="E80" s="57" t="s">
        <v>513</v>
      </c>
      <c r="F80" s="57">
        <v>58730</v>
      </c>
      <c r="G80" s="57" t="s">
        <v>513</v>
      </c>
      <c r="H80" s="57">
        <v>41986</v>
      </c>
      <c r="I80" s="57">
        <v>142863</v>
      </c>
      <c r="J80" s="57" t="s">
        <v>513</v>
      </c>
      <c r="K80" s="57" t="s">
        <v>513</v>
      </c>
      <c r="L80" s="57">
        <v>450273</v>
      </c>
      <c r="M80" s="57">
        <v>416430</v>
      </c>
      <c r="N80" s="68">
        <v>33843</v>
      </c>
      <c r="O80" s="59" t="s">
        <v>583</v>
      </c>
    </row>
    <row r="81" spans="1:15" s="57" customFormat="1" ht="10.5" customHeight="1" x14ac:dyDescent="0.2">
      <c r="A81" s="830" t="s">
        <v>829</v>
      </c>
      <c r="B81" s="57">
        <v>369843</v>
      </c>
      <c r="C81" s="57">
        <v>51616</v>
      </c>
      <c r="D81" s="57" t="s">
        <v>513</v>
      </c>
      <c r="E81" s="57" t="s">
        <v>513</v>
      </c>
      <c r="F81" s="57" t="s">
        <v>513</v>
      </c>
      <c r="G81" s="57" t="s">
        <v>513</v>
      </c>
      <c r="H81" s="57" t="s">
        <v>513</v>
      </c>
      <c r="I81" s="57" t="s">
        <v>513</v>
      </c>
      <c r="J81" s="57" t="s">
        <v>513</v>
      </c>
      <c r="K81" s="57" t="s">
        <v>513</v>
      </c>
      <c r="L81" s="57">
        <v>359911</v>
      </c>
      <c r="M81" s="57">
        <v>313145</v>
      </c>
      <c r="N81" s="68">
        <v>46766</v>
      </c>
      <c r="O81" s="59" t="s">
        <v>814</v>
      </c>
    </row>
    <row r="82" spans="1:15" s="57" customFormat="1" ht="10.5" customHeight="1" x14ac:dyDescent="0.2">
      <c r="A82" s="830"/>
      <c r="N82" s="68"/>
      <c r="O82" s="59"/>
    </row>
    <row r="83" spans="1:15" s="57" customFormat="1" ht="10.5" customHeight="1" x14ac:dyDescent="0.2">
      <c r="A83" s="830" t="s">
        <v>815</v>
      </c>
      <c r="B83" s="57">
        <v>503445</v>
      </c>
      <c r="C83" s="57">
        <v>51616</v>
      </c>
      <c r="D83" s="57" t="s">
        <v>513</v>
      </c>
      <c r="E83" s="57" t="s">
        <v>513</v>
      </c>
      <c r="F83" s="57">
        <v>58730</v>
      </c>
      <c r="G83" s="57" t="s">
        <v>513</v>
      </c>
      <c r="H83" s="57">
        <v>41986</v>
      </c>
      <c r="I83" s="57">
        <v>142863</v>
      </c>
      <c r="J83" s="57" t="s">
        <v>513</v>
      </c>
      <c r="K83" s="57" t="s">
        <v>513</v>
      </c>
      <c r="L83" s="57">
        <v>417014</v>
      </c>
      <c r="M83" s="57">
        <v>397131</v>
      </c>
      <c r="N83" s="68">
        <v>19883</v>
      </c>
      <c r="O83" s="59" t="s">
        <v>584</v>
      </c>
    </row>
    <row r="84" spans="1:15" s="57" customFormat="1" ht="10.5" customHeight="1" x14ac:dyDescent="0.2">
      <c r="A84" s="830" t="s">
        <v>813</v>
      </c>
      <c r="B84" s="57">
        <v>281132</v>
      </c>
      <c r="C84" s="57" t="s">
        <v>513</v>
      </c>
      <c r="D84" s="57" t="s">
        <v>513</v>
      </c>
      <c r="E84" s="57" t="s">
        <v>513</v>
      </c>
      <c r="F84" s="57" t="s">
        <v>513</v>
      </c>
      <c r="G84" s="57" t="s">
        <v>513</v>
      </c>
      <c r="H84" s="57" t="s">
        <v>513</v>
      </c>
      <c r="I84" s="57" t="s">
        <v>513</v>
      </c>
      <c r="J84" s="57" t="s">
        <v>513</v>
      </c>
      <c r="K84" s="57" t="s">
        <v>513</v>
      </c>
      <c r="L84" s="57">
        <v>378409</v>
      </c>
      <c r="M84" s="57">
        <v>316323</v>
      </c>
      <c r="N84" s="68">
        <v>62086</v>
      </c>
      <c r="O84" s="59" t="s">
        <v>816</v>
      </c>
    </row>
    <row r="85" spans="1:15" s="57" customFormat="1" ht="10.5" customHeight="1" x14ac:dyDescent="0.2">
      <c r="A85" s="830"/>
      <c r="N85" s="68"/>
      <c r="O85" s="59"/>
    </row>
    <row r="86" spans="1:15" s="57" customFormat="1" ht="10.5" customHeight="1" x14ac:dyDescent="0.2">
      <c r="A86" s="830" t="s">
        <v>817</v>
      </c>
      <c r="B86" s="57">
        <v>161106</v>
      </c>
      <c r="C86" s="57">
        <v>51616</v>
      </c>
      <c r="D86" s="57" t="s">
        <v>513</v>
      </c>
      <c r="E86" s="57" t="s">
        <v>513</v>
      </c>
      <c r="F86" s="57" t="s">
        <v>513</v>
      </c>
      <c r="G86" s="57" t="s">
        <v>513</v>
      </c>
      <c r="H86" s="57" t="s">
        <v>513</v>
      </c>
      <c r="I86" s="57" t="s">
        <v>513</v>
      </c>
      <c r="J86" s="57" t="s">
        <v>513</v>
      </c>
      <c r="K86" s="57" t="s">
        <v>513</v>
      </c>
      <c r="L86" s="57">
        <v>49118</v>
      </c>
      <c r="M86" s="57">
        <v>49118</v>
      </c>
      <c r="N86" s="68" t="s">
        <v>513</v>
      </c>
      <c r="O86" s="59" t="s">
        <v>587</v>
      </c>
    </row>
    <row r="87" spans="1:15" s="57" customFormat="1" ht="10.5" customHeight="1" x14ac:dyDescent="0.2">
      <c r="A87" s="830" t="s">
        <v>830</v>
      </c>
      <c r="B87" s="57" t="s">
        <v>513</v>
      </c>
      <c r="C87" s="57" t="s">
        <v>513</v>
      </c>
      <c r="D87" s="57" t="s">
        <v>513</v>
      </c>
      <c r="E87" s="57" t="s">
        <v>513</v>
      </c>
      <c r="F87" s="57" t="s">
        <v>513</v>
      </c>
      <c r="G87" s="57" t="s">
        <v>513</v>
      </c>
      <c r="H87" s="57" t="s">
        <v>513</v>
      </c>
      <c r="I87" s="57" t="s">
        <v>513</v>
      </c>
      <c r="J87" s="57" t="s">
        <v>513</v>
      </c>
      <c r="K87" s="57" t="s">
        <v>513</v>
      </c>
      <c r="L87" s="57">
        <v>62148</v>
      </c>
      <c r="M87" s="57">
        <v>52190</v>
      </c>
      <c r="N87" s="68">
        <v>9958</v>
      </c>
      <c r="O87" s="59" t="s">
        <v>94</v>
      </c>
    </row>
    <row r="88" spans="1:15" s="57" customFormat="1" ht="10.5" customHeight="1" x14ac:dyDescent="0.2">
      <c r="A88" s="830" t="s">
        <v>818</v>
      </c>
      <c r="B88" s="57">
        <v>152092</v>
      </c>
      <c r="C88" s="57" t="s">
        <v>513</v>
      </c>
      <c r="D88" s="57" t="s">
        <v>513</v>
      </c>
      <c r="E88" s="57" t="s">
        <v>513</v>
      </c>
      <c r="F88" s="57" t="s">
        <v>513</v>
      </c>
      <c r="G88" s="57" t="s">
        <v>513</v>
      </c>
      <c r="H88" s="57" t="s">
        <v>513</v>
      </c>
      <c r="I88" s="57" t="s">
        <v>513</v>
      </c>
      <c r="J88" s="57" t="s">
        <v>513</v>
      </c>
      <c r="K88" s="57" t="s">
        <v>513</v>
      </c>
      <c r="L88" s="57">
        <v>130143</v>
      </c>
      <c r="M88" s="57">
        <v>130143</v>
      </c>
      <c r="N88" s="68" t="s">
        <v>513</v>
      </c>
      <c r="O88" s="59" t="s">
        <v>95</v>
      </c>
    </row>
    <row r="89" spans="1:15" s="57" customFormat="1" ht="10.5" customHeight="1" x14ac:dyDescent="0.2">
      <c r="A89" s="830" t="s">
        <v>586</v>
      </c>
      <c r="B89" s="57">
        <v>56645</v>
      </c>
      <c r="C89" s="57" t="s">
        <v>513</v>
      </c>
      <c r="D89" s="57" t="s">
        <v>513</v>
      </c>
      <c r="E89" s="57" t="s">
        <v>513</v>
      </c>
      <c r="F89" s="57" t="s">
        <v>513</v>
      </c>
      <c r="G89" s="57" t="s">
        <v>513</v>
      </c>
      <c r="H89" s="57" t="s">
        <v>513</v>
      </c>
      <c r="I89" s="57" t="s">
        <v>513</v>
      </c>
      <c r="J89" s="57" t="s">
        <v>513</v>
      </c>
      <c r="K89" s="57" t="s">
        <v>513</v>
      </c>
      <c r="L89" s="57">
        <v>118502</v>
      </c>
      <c r="M89" s="57">
        <v>81694</v>
      </c>
      <c r="N89" s="68">
        <v>36808</v>
      </c>
      <c r="O89" s="59" t="s">
        <v>96</v>
      </c>
    </row>
    <row r="90" spans="1:15" s="57" customFormat="1" ht="10.5" customHeight="1" x14ac:dyDescent="0.2">
      <c r="A90" s="830" t="s">
        <v>819</v>
      </c>
      <c r="B90" s="57">
        <v>72395</v>
      </c>
      <c r="C90" s="57" t="s">
        <v>513</v>
      </c>
      <c r="D90" s="57" t="s">
        <v>513</v>
      </c>
      <c r="E90" s="57" t="s">
        <v>513</v>
      </c>
      <c r="F90" s="57" t="s">
        <v>513</v>
      </c>
      <c r="G90" s="57" t="s">
        <v>513</v>
      </c>
      <c r="H90" s="57" t="s">
        <v>513</v>
      </c>
      <c r="I90" s="57" t="s">
        <v>513</v>
      </c>
      <c r="J90" s="57" t="s">
        <v>513</v>
      </c>
      <c r="K90" s="57" t="s">
        <v>513</v>
      </c>
      <c r="L90" s="57">
        <v>67616</v>
      </c>
      <c r="M90" s="57">
        <v>52296</v>
      </c>
      <c r="N90" s="68">
        <v>15320</v>
      </c>
      <c r="O90" s="59" t="s">
        <v>820</v>
      </c>
    </row>
    <row r="91" spans="1:15" s="57" customFormat="1" ht="10.5" customHeight="1" x14ac:dyDescent="0.2">
      <c r="A91" s="830"/>
      <c r="N91" s="68"/>
      <c r="O91" s="59"/>
    </row>
    <row r="92" spans="1:15" s="57" customFormat="1" ht="10.5" customHeight="1" x14ac:dyDescent="0.2">
      <c r="A92" s="830" t="s">
        <v>831</v>
      </c>
      <c r="B92" s="57" t="s">
        <v>513</v>
      </c>
      <c r="C92" s="57" t="s">
        <v>513</v>
      </c>
      <c r="D92" s="57" t="s">
        <v>513</v>
      </c>
      <c r="E92" s="57" t="s">
        <v>513</v>
      </c>
      <c r="F92" s="57" t="s">
        <v>513</v>
      </c>
      <c r="G92" s="57" t="s">
        <v>513</v>
      </c>
      <c r="H92" s="57" t="s">
        <v>513</v>
      </c>
      <c r="I92" s="57" t="s">
        <v>513</v>
      </c>
      <c r="J92" s="57" t="s">
        <v>513</v>
      </c>
      <c r="K92" s="57" t="s">
        <v>513</v>
      </c>
      <c r="L92" s="57">
        <v>16133</v>
      </c>
      <c r="M92" s="57">
        <v>16133</v>
      </c>
      <c r="N92" s="68" t="s">
        <v>513</v>
      </c>
      <c r="O92" s="59" t="s">
        <v>598</v>
      </c>
    </row>
    <row r="93" spans="1:15" s="57" customFormat="1" ht="10.5" customHeight="1" x14ac:dyDescent="0.2">
      <c r="A93" s="830" t="s">
        <v>588</v>
      </c>
      <c r="B93" s="57">
        <v>161106</v>
      </c>
      <c r="C93" s="57">
        <v>51616</v>
      </c>
      <c r="D93" s="57" t="s">
        <v>513</v>
      </c>
      <c r="E93" s="57" t="s">
        <v>513</v>
      </c>
      <c r="F93" s="57" t="s">
        <v>513</v>
      </c>
      <c r="G93" s="57" t="s">
        <v>513</v>
      </c>
      <c r="H93" s="57" t="s">
        <v>513</v>
      </c>
      <c r="I93" s="57" t="s">
        <v>513</v>
      </c>
      <c r="J93" s="57" t="s">
        <v>513</v>
      </c>
      <c r="K93" s="57" t="s">
        <v>513</v>
      </c>
      <c r="L93" s="57">
        <v>15216</v>
      </c>
      <c r="M93" s="57">
        <v>15216</v>
      </c>
      <c r="N93" s="68" t="s">
        <v>513</v>
      </c>
      <c r="O93" s="59" t="s">
        <v>82</v>
      </c>
    </row>
    <row r="94" spans="1:15" s="57" customFormat="1" ht="10.5" customHeight="1" x14ac:dyDescent="0.2">
      <c r="A94" s="830" t="s">
        <v>599</v>
      </c>
      <c r="B94" s="57" t="s">
        <v>513</v>
      </c>
      <c r="C94" s="57" t="s">
        <v>513</v>
      </c>
      <c r="D94" s="57" t="s">
        <v>513</v>
      </c>
      <c r="E94" s="57" t="s">
        <v>513</v>
      </c>
      <c r="F94" s="57" t="s">
        <v>513</v>
      </c>
      <c r="G94" s="57" t="s">
        <v>513</v>
      </c>
      <c r="H94" s="57" t="s">
        <v>513</v>
      </c>
      <c r="I94" s="57" t="s">
        <v>513</v>
      </c>
      <c r="J94" s="57" t="s">
        <v>513</v>
      </c>
      <c r="K94" s="57" t="s">
        <v>513</v>
      </c>
      <c r="L94" s="57">
        <v>17769</v>
      </c>
      <c r="M94" s="57">
        <v>17769</v>
      </c>
      <c r="N94" s="68" t="s">
        <v>513</v>
      </c>
      <c r="O94" s="59" t="s">
        <v>83</v>
      </c>
    </row>
    <row r="95" spans="1:15" s="57" customFormat="1" ht="10.5" customHeight="1" x14ac:dyDescent="0.2">
      <c r="A95" s="830" t="s">
        <v>589</v>
      </c>
      <c r="B95" s="57" t="s">
        <v>513</v>
      </c>
      <c r="C95" s="57" t="s">
        <v>513</v>
      </c>
      <c r="D95" s="57" t="s">
        <v>513</v>
      </c>
      <c r="E95" s="57" t="s">
        <v>513</v>
      </c>
      <c r="F95" s="57" t="s">
        <v>513</v>
      </c>
      <c r="G95" s="57" t="s">
        <v>513</v>
      </c>
      <c r="H95" s="57" t="s">
        <v>513</v>
      </c>
      <c r="I95" s="57" t="s">
        <v>513</v>
      </c>
      <c r="J95" s="57" t="s">
        <v>513</v>
      </c>
      <c r="K95" s="57" t="s">
        <v>513</v>
      </c>
      <c r="L95" s="57">
        <v>27383</v>
      </c>
      <c r="M95" s="57">
        <v>17425</v>
      </c>
      <c r="N95" s="68">
        <v>9958</v>
      </c>
      <c r="O95" s="59" t="s">
        <v>84</v>
      </c>
    </row>
    <row r="96" spans="1:15" s="57" customFormat="1" ht="10.5" customHeight="1" x14ac:dyDescent="0.2">
      <c r="A96" s="830" t="s">
        <v>832</v>
      </c>
      <c r="B96" s="57" t="s">
        <v>513</v>
      </c>
      <c r="C96" s="57" t="s">
        <v>513</v>
      </c>
      <c r="D96" s="57" t="s">
        <v>513</v>
      </c>
      <c r="E96" s="57" t="s">
        <v>513</v>
      </c>
      <c r="F96" s="57" t="s">
        <v>513</v>
      </c>
      <c r="G96" s="57" t="s">
        <v>513</v>
      </c>
      <c r="H96" s="57" t="s">
        <v>513</v>
      </c>
      <c r="I96" s="57" t="s">
        <v>513</v>
      </c>
      <c r="J96" s="57" t="s">
        <v>513</v>
      </c>
      <c r="K96" s="57" t="s">
        <v>513</v>
      </c>
      <c r="L96" s="57">
        <v>34765</v>
      </c>
      <c r="M96" s="57">
        <v>34765</v>
      </c>
      <c r="N96" s="68" t="s">
        <v>513</v>
      </c>
      <c r="O96" s="60" t="s">
        <v>97</v>
      </c>
    </row>
    <row r="97" spans="1:15" s="57" customFormat="1" ht="10.5" customHeight="1" x14ac:dyDescent="0.2">
      <c r="A97" s="830" t="s">
        <v>833</v>
      </c>
      <c r="B97" s="57" t="s">
        <v>513</v>
      </c>
      <c r="C97" s="57" t="s">
        <v>513</v>
      </c>
      <c r="D97" s="57" t="s">
        <v>513</v>
      </c>
      <c r="E97" s="57" t="s">
        <v>513</v>
      </c>
      <c r="F97" s="57" t="s">
        <v>513</v>
      </c>
      <c r="G97" s="57" t="s">
        <v>513</v>
      </c>
      <c r="H97" s="57" t="s">
        <v>513</v>
      </c>
      <c r="I97" s="57" t="s">
        <v>513</v>
      </c>
      <c r="J97" s="57" t="s">
        <v>513</v>
      </c>
      <c r="K97" s="57" t="s">
        <v>513</v>
      </c>
      <c r="L97" s="57" t="s">
        <v>513</v>
      </c>
      <c r="M97" s="57" t="s">
        <v>513</v>
      </c>
      <c r="N97" s="68" t="s">
        <v>513</v>
      </c>
      <c r="O97" s="59" t="s">
        <v>98</v>
      </c>
    </row>
    <row r="98" spans="1:15" s="57" customFormat="1" ht="10.5" customHeight="1" x14ac:dyDescent="0.2">
      <c r="A98" s="830" t="s">
        <v>591</v>
      </c>
      <c r="B98" s="57">
        <v>82572</v>
      </c>
      <c r="C98" s="57" t="s">
        <v>513</v>
      </c>
      <c r="D98" s="57" t="s">
        <v>513</v>
      </c>
      <c r="E98" s="57" t="s">
        <v>513</v>
      </c>
      <c r="F98" s="57" t="s">
        <v>513</v>
      </c>
      <c r="G98" s="57" t="s">
        <v>513</v>
      </c>
      <c r="H98" s="57" t="s">
        <v>513</v>
      </c>
      <c r="I98" s="57" t="s">
        <v>513</v>
      </c>
      <c r="J98" s="57" t="s">
        <v>513</v>
      </c>
      <c r="K98" s="57" t="s">
        <v>513</v>
      </c>
      <c r="L98" s="57">
        <v>38996</v>
      </c>
      <c r="M98" s="57">
        <v>38996</v>
      </c>
      <c r="N98" s="68" t="s">
        <v>513</v>
      </c>
      <c r="O98" s="59" t="s">
        <v>99</v>
      </c>
    </row>
    <row r="99" spans="1:15" s="57" customFormat="1" ht="10.5" customHeight="1" x14ac:dyDescent="0.2">
      <c r="A99" s="830" t="s">
        <v>592</v>
      </c>
      <c r="B99" s="57">
        <v>69520</v>
      </c>
      <c r="C99" s="57" t="s">
        <v>513</v>
      </c>
      <c r="D99" s="57" t="s">
        <v>513</v>
      </c>
      <c r="E99" s="57" t="s">
        <v>513</v>
      </c>
      <c r="F99" s="57" t="s">
        <v>513</v>
      </c>
      <c r="G99" s="57" t="s">
        <v>513</v>
      </c>
      <c r="H99" s="57" t="s">
        <v>513</v>
      </c>
      <c r="I99" s="57" t="s">
        <v>513</v>
      </c>
      <c r="J99" s="57" t="s">
        <v>513</v>
      </c>
      <c r="K99" s="57" t="s">
        <v>513</v>
      </c>
      <c r="L99" s="57">
        <v>33555</v>
      </c>
      <c r="M99" s="57">
        <v>33555</v>
      </c>
      <c r="N99" s="68" t="s">
        <v>513</v>
      </c>
      <c r="O99" s="59" t="s">
        <v>100</v>
      </c>
    </row>
    <row r="100" spans="1:15" s="57" customFormat="1" ht="10.5" customHeight="1" x14ac:dyDescent="0.2">
      <c r="A100" s="830" t="s">
        <v>593</v>
      </c>
      <c r="B100" s="57" t="s">
        <v>513</v>
      </c>
      <c r="C100" s="57" t="s">
        <v>513</v>
      </c>
      <c r="D100" s="57" t="s">
        <v>513</v>
      </c>
      <c r="E100" s="57" t="s">
        <v>513</v>
      </c>
      <c r="F100" s="57" t="s">
        <v>513</v>
      </c>
      <c r="G100" s="57" t="s">
        <v>513</v>
      </c>
      <c r="H100" s="57" t="s">
        <v>513</v>
      </c>
      <c r="I100" s="57" t="s">
        <v>513</v>
      </c>
      <c r="J100" s="57" t="s">
        <v>513</v>
      </c>
      <c r="K100" s="57" t="s">
        <v>513</v>
      </c>
      <c r="L100" s="57">
        <v>57592</v>
      </c>
      <c r="M100" s="57">
        <v>57592</v>
      </c>
      <c r="N100" s="68" t="s">
        <v>513</v>
      </c>
      <c r="O100" s="59" t="s">
        <v>101</v>
      </c>
    </row>
    <row r="101" spans="1:15" s="57" customFormat="1" ht="10.5" customHeight="1" x14ac:dyDescent="0.2">
      <c r="A101" s="830" t="s">
        <v>594</v>
      </c>
      <c r="B101" s="57">
        <v>19893</v>
      </c>
      <c r="C101" s="57" t="s">
        <v>513</v>
      </c>
      <c r="D101" s="57" t="s">
        <v>513</v>
      </c>
      <c r="E101" s="57" t="s">
        <v>513</v>
      </c>
      <c r="F101" s="57" t="s">
        <v>513</v>
      </c>
      <c r="G101" s="57" t="s">
        <v>513</v>
      </c>
      <c r="H101" s="57" t="s">
        <v>513</v>
      </c>
      <c r="I101" s="57" t="s">
        <v>513</v>
      </c>
      <c r="J101" s="57" t="s">
        <v>513</v>
      </c>
      <c r="K101" s="57" t="s">
        <v>513</v>
      </c>
      <c r="L101" s="57">
        <v>50750</v>
      </c>
      <c r="M101" s="57">
        <v>34049</v>
      </c>
      <c r="N101" s="68">
        <v>16701</v>
      </c>
      <c r="O101" s="59" t="s">
        <v>85</v>
      </c>
    </row>
    <row r="102" spans="1:15" s="57" customFormat="1" ht="10.5" customHeight="1" x14ac:dyDescent="0.2">
      <c r="A102" s="830" t="s">
        <v>595</v>
      </c>
      <c r="B102" s="57">
        <v>17050</v>
      </c>
      <c r="C102" s="57" t="s">
        <v>513</v>
      </c>
      <c r="D102" s="57" t="s">
        <v>513</v>
      </c>
      <c r="E102" s="57" t="s">
        <v>513</v>
      </c>
      <c r="F102" s="57" t="s">
        <v>513</v>
      </c>
      <c r="G102" s="57" t="s">
        <v>513</v>
      </c>
      <c r="H102" s="57" t="s">
        <v>513</v>
      </c>
      <c r="I102" s="57" t="s">
        <v>513</v>
      </c>
      <c r="J102" s="57" t="s">
        <v>513</v>
      </c>
      <c r="K102" s="57" t="s">
        <v>513</v>
      </c>
      <c r="L102" s="57">
        <v>20107</v>
      </c>
      <c r="M102" s="57" t="s">
        <v>513</v>
      </c>
      <c r="N102" s="68">
        <v>20107</v>
      </c>
      <c r="O102" s="59" t="s">
        <v>86</v>
      </c>
    </row>
    <row r="103" spans="1:15" s="57" customFormat="1" ht="10.5" customHeight="1" x14ac:dyDescent="0.2">
      <c r="A103" s="830" t="s">
        <v>596</v>
      </c>
      <c r="B103" s="57">
        <v>19702</v>
      </c>
      <c r="C103" s="57" t="s">
        <v>513</v>
      </c>
      <c r="D103" s="57" t="s">
        <v>513</v>
      </c>
      <c r="E103" s="57" t="s">
        <v>513</v>
      </c>
      <c r="F103" s="57" t="s">
        <v>513</v>
      </c>
      <c r="G103" s="57" t="s">
        <v>513</v>
      </c>
      <c r="H103" s="57" t="s">
        <v>513</v>
      </c>
      <c r="I103" s="57" t="s">
        <v>513</v>
      </c>
      <c r="J103" s="57" t="s">
        <v>513</v>
      </c>
      <c r="K103" s="57" t="s">
        <v>513</v>
      </c>
      <c r="L103" s="57">
        <v>47645</v>
      </c>
      <c r="M103" s="57">
        <v>47645</v>
      </c>
      <c r="N103" s="68" t="s">
        <v>513</v>
      </c>
      <c r="O103" s="59" t="s">
        <v>87</v>
      </c>
    </row>
    <row r="104" spans="1:15" s="57" customFormat="1" ht="10.5" customHeight="1" x14ac:dyDescent="0.2">
      <c r="A104" s="830" t="s">
        <v>828</v>
      </c>
      <c r="B104" s="57">
        <v>41272</v>
      </c>
      <c r="C104" s="57" t="s">
        <v>513</v>
      </c>
      <c r="D104" s="57" t="s">
        <v>513</v>
      </c>
      <c r="E104" s="57" t="s">
        <v>513</v>
      </c>
      <c r="F104" s="57" t="s">
        <v>513</v>
      </c>
      <c r="G104" s="57" t="s">
        <v>513</v>
      </c>
      <c r="H104" s="57" t="s">
        <v>513</v>
      </c>
      <c r="I104" s="57" t="s">
        <v>513</v>
      </c>
      <c r="J104" s="57" t="s">
        <v>513</v>
      </c>
      <c r="K104" s="57" t="s">
        <v>513</v>
      </c>
      <c r="L104" s="57">
        <v>30639</v>
      </c>
      <c r="M104" s="57">
        <v>15319</v>
      </c>
      <c r="N104" s="68">
        <v>15320</v>
      </c>
      <c r="O104" s="59" t="s">
        <v>823</v>
      </c>
    </row>
    <row r="105" spans="1:15" s="57" customFormat="1" ht="10.5" customHeight="1" x14ac:dyDescent="0.2">
      <c r="A105" s="830" t="s">
        <v>588</v>
      </c>
      <c r="B105" s="57">
        <v>31123</v>
      </c>
      <c r="C105" s="57" t="s">
        <v>513</v>
      </c>
      <c r="D105" s="57" t="s">
        <v>513</v>
      </c>
      <c r="E105" s="57" t="s">
        <v>513</v>
      </c>
      <c r="F105" s="57" t="s">
        <v>513</v>
      </c>
      <c r="G105" s="57" t="s">
        <v>513</v>
      </c>
      <c r="H105" s="57" t="s">
        <v>513</v>
      </c>
      <c r="I105" s="57" t="s">
        <v>513</v>
      </c>
      <c r="J105" s="57" t="s">
        <v>513</v>
      </c>
      <c r="K105" s="57" t="s">
        <v>513</v>
      </c>
      <c r="L105" s="57">
        <v>16139</v>
      </c>
      <c r="M105" s="57">
        <v>16139</v>
      </c>
      <c r="N105" s="68" t="s">
        <v>513</v>
      </c>
      <c r="O105" s="59" t="s">
        <v>82</v>
      </c>
    </row>
    <row r="106" spans="1:15" s="57" customFormat="1" ht="10.5" customHeight="1" x14ac:dyDescent="0.2">
      <c r="A106" s="831" t="s">
        <v>599</v>
      </c>
      <c r="B106" s="61" t="s">
        <v>513</v>
      </c>
      <c r="C106" s="62" t="s">
        <v>513</v>
      </c>
      <c r="D106" s="62" t="s">
        <v>513</v>
      </c>
      <c r="E106" s="62" t="s">
        <v>513</v>
      </c>
      <c r="F106" s="62" t="s">
        <v>513</v>
      </c>
      <c r="G106" s="62" t="s">
        <v>513</v>
      </c>
      <c r="H106" s="62" t="s">
        <v>513</v>
      </c>
      <c r="I106" s="62" t="s">
        <v>513</v>
      </c>
      <c r="J106" s="62" t="s">
        <v>513</v>
      </c>
      <c r="K106" s="62" t="s">
        <v>513</v>
      </c>
      <c r="L106" s="62">
        <v>20838</v>
      </c>
      <c r="M106" s="62">
        <v>20838</v>
      </c>
      <c r="N106" s="69" t="s">
        <v>513</v>
      </c>
      <c r="O106" s="63" t="s">
        <v>83</v>
      </c>
    </row>
    <row r="107" spans="1:15" ht="9" customHeight="1" x14ac:dyDescent="0.4"/>
    <row r="108" spans="1:15" ht="13.5" customHeight="1" x14ac:dyDescent="0.4"/>
  </sheetData>
  <mergeCells count="3">
    <mergeCell ref="R4:R6"/>
    <mergeCell ref="R39:R41"/>
    <mergeCell ref="O74:O76"/>
  </mergeCells>
  <phoneticPr fontId="29"/>
  <pageMargins left="0.59055118110236227" right="0.59055118110236227" top="0.59055118110236227" bottom="0.59055118110236227" header="0.19685039370078741" footer="0.19685039370078741"/>
  <pageSetup paperSize="9" pageOrder="overThenDown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54"/>
  <sheetViews>
    <sheetView view="pageBreakPreview" zoomScaleNormal="100" zoomScaleSheetLayoutView="100" workbookViewId="0"/>
  </sheetViews>
  <sheetFormatPr defaultColWidth="8.84375" defaultRowHeight="11.6" x14ac:dyDescent="0.2"/>
  <cols>
    <col min="1" max="1" width="8.84375" style="25" customWidth="1"/>
    <col min="2" max="2" width="13.23046875" style="25" customWidth="1"/>
    <col min="3" max="3" width="9.23046875" style="25" customWidth="1"/>
    <col min="4" max="4" width="5.61328125" style="25" customWidth="1"/>
    <col min="5" max="6" width="9.15234375" style="25" customWidth="1"/>
    <col min="7" max="7" width="7.15234375" style="25" customWidth="1"/>
    <col min="8" max="9" width="5.61328125" style="25" customWidth="1"/>
    <col min="10" max="10" width="1" style="25" customWidth="1"/>
    <col min="11" max="11" width="16.23046875" style="25" customWidth="1"/>
    <col min="12" max="12" width="4.15234375" style="25" customWidth="1"/>
    <col min="13" max="13" width="8.84375" style="25" customWidth="1"/>
    <col min="14" max="14" width="19.765625" style="25" bestFit="1" customWidth="1"/>
    <col min="15" max="15" width="9.23046875" style="25" bestFit="1" customWidth="1"/>
    <col min="16" max="16" width="11.61328125" style="25" bestFit="1" customWidth="1"/>
    <col min="17" max="17" width="11.4609375" style="25" bestFit="1" customWidth="1"/>
    <col min="18" max="18" width="14.23046875" style="25" bestFit="1" customWidth="1"/>
    <col min="19" max="19" width="14.4609375" style="25" bestFit="1" customWidth="1"/>
    <col min="20" max="20" width="9.3828125" style="25" bestFit="1" customWidth="1"/>
    <col min="21" max="21" width="11.61328125" style="25" bestFit="1" customWidth="1"/>
    <col min="22" max="23" width="8.84375" style="25" customWidth="1"/>
    <col min="24" max="24" width="14.61328125" style="25" customWidth="1"/>
    <col min="25" max="16384" width="8.84375" style="25"/>
  </cols>
  <sheetData>
    <row r="1" spans="1:14" s="697" customFormat="1" ht="20.149999999999999" customHeight="1" x14ac:dyDescent="0.25">
      <c r="A1" s="698" t="s">
        <v>1389</v>
      </c>
      <c r="B1" s="25"/>
      <c r="C1" s="314"/>
      <c r="D1" s="314"/>
      <c r="E1" s="314"/>
      <c r="F1" s="314"/>
    </row>
    <row r="2" spans="1:14" s="697" customFormat="1" ht="20.149999999999999" customHeight="1" x14ac:dyDescent="0.25">
      <c r="A2" s="698" t="s">
        <v>1390</v>
      </c>
      <c r="B2" s="25"/>
      <c r="C2" s="314"/>
      <c r="D2" s="314"/>
      <c r="E2" s="314"/>
      <c r="F2" s="314"/>
    </row>
    <row r="3" spans="1:14" s="668" customFormat="1" ht="28.2" customHeight="1" x14ac:dyDescent="0.25">
      <c r="A3" s="898"/>
      <c r="B3" s="361" t="s">
        <v>457</v>
      </c>
      <c r="C3" s="1174" t="s">
        <v>768</v>
      </c>
      <c r="D3" s="1175"/>
      <c r="E3" s="1175"/>
      <c r="F3" s="1175"/>
      <c r="G3" s="1176"/>
      <c r="H3" s="719" t="s">
        <v>769</v>
      </c>
      <c r="I3" s="719" t="s">
        <v>770</v>
      </c>
      <c r="J3" s="1177" t="s">
        <v>771</v>
      </c>
      <c r="K3" s="1178"/>
    </row>
    <row r="4" spans="1:14" s="668" customFormat="1" ht="28.2" customHeight="1" x14ac:dyDescent="0.25">
      <c r="A4" s="901"/>
      <c r="B4" s="877"/>
      <c r="C4" s="767" t="s">
        <v>62</v>
      </c>
      <c r="D4" s="772" t="s">
        <v>1391</v>
      </c>
      <c r="E4" s="771" t="s">
        <v>772</v>
      </c>
      <c r="F4" s="771" t="s">
        <v>782</v>
      </c>
      <c r="G4" s="770" t="s">
        <v>1392</v>
      </c>
      <c r="H4" s="769" t="s">
        <v>773</v>
      </c>
      <c r="I4" s="768" t="s">
        <v>774</v>
      </c>
      <c r="J4" s="1179"/>
      <c r="K4" s="1180"/>
    </row>
    <row r="5" spans="1:14" s="668" customFormat="1" ht="28.2" customHeight="1" x14ac:dyDescent="0.25">
      <c r="A5" s="904" t="s">
        <v>458</v>
      </c>
      <c r="B5" s="905"/>
      <c r="C5" s="767" t="s">
        <v>61</v>
      </c>
      <c r="D5" s="766" t="s">
        <v>775</v>
      </c>
      <c r="E5" s="765" t="s">
        <v>1393</v>
      </c>
      <c r="F5" s="764" t="s">
        <v>776</v>
      </c>
      <c r="G5" s="763" t="s">
        <v>777</v>
      </c>
      <c r="H5" s="762" t="s">
        <v>1394</v>
      </c>
      <c r="I5" s="762" t="s">
        <v>778</v>
      </c>
      <c r="J5" s="1181"/>
      <c r="K5" s="1182"/>
    </row>
    <row r="6" spans="1:14" s="668" customFormat="1" ht="9.75" customHeight="1" x14ac:dyDescent="0.25">
      <c r="A6" s="898"/>
      <c r="B6" s="891"/>
      <c r="C6" s="761"/>
      <c r="D6" s="760"/>
      <c r="E6" s="759"/>
      <c r="F6" s="758"/>
      <c r="G6" s="740"/>
      <c r="H6" s="740"/>
      <c r="I6" s="740"/>
      <c r="J6" s="739"/>
      <c r="K6" s="379"/>
    </row>
    <row r="7" spans="1:14" s="668" customFormat="1" ht="20.25" customHeight="1" x14ac:dyDescent="0.25">
      <c r="A7" s="757" t="s">
        <v>463</v>
      </c>
      <c r="B7" s="738"/>
      <c r="C7" s="677">
        <v>143879667</v>
      </c>
      <c r="D7" s="756">
        <v>100</v>
      </c>
      <c r="E7" s="677">
        <v>105584434</v>
      </c>
      <c r="F7" s="677">
        <v>38295233</v>
      </c>
      <c r="G7" s="777">
        <v>26.61</v>
      </c>
      <c r="H7" s="749">
        <v>36.299999999999997</v>
      </c>
      <c r="I7" s="749">
        <v>1.48</v>
      </c>
      <c r="J7" s="737" t="s">
        <v>61</v>
      </c>
      <c r="K7" s="379"/>
      <c r="M7" s="673"/>
      <c r="N7" s="673"/>
    </row>
    <row r="8" spans="1:14" s="668" customFormat="1" ht="18" customHeight="1" x14ac:dyDescent="0.25">
      <c r="A8" s="1170"/>
      <c r="B8" s="1171"/>
      <c r="C8" s="677"/>
      <c r="D8" s="756"/>
      <c r="E8" s="677"/>
      <c r="F8" s="677"/>
      <c r="G8" s="777"/>
      <c r="H8" s="749"/>
      <c r="I8" s="749"/>
      <c r="J8" s="737"/>
      <c r="K8" s="379"/>
      <c r="N8" s="776"/>
    </row>
    <row r="9" spans="1:14" s="668" customFormat="1" ht="18" customHeight="1" x14ac:dyDescent="0.25">
      <c r="A9" s="1170" t="s">
        <v>490</v>
      </c>
      <c r="B9" s="1171"/>
      <c r="C9" s="677">
        <v>2040752</v>
      </c>
      <c r="D9" s="756">
        <v>1.41</v>
      </c>
      <c r="E9" s="677" t="s">
        <v>454</v>
      </c>
      <c r="F9" s="677" t="s">
        <v>454</v>
      </c>
      <c r="G9" s="777" t="s">
        <v>454</v>
      </c>
      <c r="H9" s="749">
        <v>29.04</v>
      </c>
      <c r="I9" s="749">
        <v>2.58</v>
      </c>
      <c r="J9" s="737"/>
      <c r="K9" s="379" t="s">
        <v>491</v>
      </c>
      <c r="N9" s="776"/>
    </row>
    <row r="10" spans="1:14" s="668" customFormat="1" ht="18" customHeight="1" x14ac:dyDescent="0.25">
      <c r="A10" s="1170" t="s">
        <v>30</v>
      </c>
      <c r="B10" s="1171"/>
      <c r="C10" s="677">
        <v>56773606</v>
      </c>
      <c r="D10" s="756">
        <v>39.450000000000003</v>
      </c>
      <c r="E10" s="677">
        <v>53345807</v>
      </c>
      <c r="F10" s="677">
        <v>3427799</v>
      </c>
      <c r="G10" s="777">
        <v>6.03</v>
      </c>
      <c r="H10" s="749">
        <v>35.89</v>
      </c>
      <c r="I10" s="749">
        <v>1.65</v>
      </c>
      <c r="J10" s="737"/>
      <c r="K10" s="379" t="s">
        <v>36</v>
      </c>
      <c r="N10" s="776"/>
    </row>
    <row r="11" spans="1:14" s="668" customFormat="1" ht="18" customHeight="1" x14ac:dyDescent="0.25">
      <c r="A11" s="1170" t="s">
        <v>31</v>
      </c>
      <c r="B11" s="1171"/>
      <c r="C11" s="677">
        <v>13223305</v>
      </c>
      <c r="D11" s="756">
        <v>9.19</v>
      </c>
      <c r="E11" s="677" t="s">
        <v>454</v>
      </c>
      <c r="F11" s="677" t="s">
        <v>454</v>
      </c>
      <c r="G11" s="777" t="s">
        <v>454</v>
      </c>
      <c r="H11" s="749">
        <v>33.020000000000003</v>
      </c>
      <c r="I11" s="749">
        <v>2.3199999999999998</v>
      </c>
      <c r="J11" s="737"/>
      <c r="K11" s="379" t="s">
        <v>37</v>
      </c>
      <c r="N11" s="776"/>
    </row>
    <row r="12" spans="1:14" s="668" customFormat="1" ht="18" customHeight="1" x14ac:dyDescent="0.25">
      <c r="A12" s="1170" t="s">
        <v>32</v>
      </c>
      <c r="B12" s="1171"/>
      <c r="C12" s="677">
        <v>12371792</v>
      </c>
      <c r="D12" s="756">
        <v>8.59</v>
      </c>
      <c r="E12" s="677">
        <v>5939840</v>
      </c>
      <c r="F12" s="677">
        <v>6431952</v>
      </c>
      <c r="G12" s="777">
        <v>51.98</v>
      </c>
      <c r="H12" s="749">
        <v>37.83</v>
      </c>
      <c r="I12" s="749">
        <v>1.55</v>
      </c>
      <c r="J12" s="737"/>
      <c r="K12" s="379" t="s">
        <v>38</v>
      </c>
      <c r="N12" s="776"/>
    </row>
    <row r="13" spans="1:14" s="668" customFormat="1" ht="18" customHeight="1" x14ac:dyDescent="0.25">
      <c r="A13" s="1170" t="s">
        <v>64</v>
      </c>
      <c r="B13" s="1171"/>
      <c r="C13" s="677">
        <v>46298758</v>
      </c>
      <c r="D13" s="756">
        <v>32.17</v>
      </c>
      <c r="E13" s="677">
        <v>28857930</v>
      </c>
      <c r="F13" s="677">
        <v>17440828</v>
      </c>
      <c r="G13" s="777">
        <v>37.67</v>
      </c>
      <c r="H13" s="749">
        <v>38.520000000000003</v>
      </c>
      <c r="I13" s="749">
        <v>1.1200000000000001</v>
      </c>
      <c r="J13" s="737"/>
      <c r="K13" s="379" t="s">
        <v>70</v>
      </c>
      <c r="N13" s="776"/>
    </row>
    <row r="14" spans="1:14" s="668" customFormat="1" ht="18" customHeight="1" x14ac:dyDescent="0.25">
      <c r="A14" s="1170" t="s">
        <v>35</v>
      </c>
      <c r="B14" s="1171"/>
      <c r="C14" s="677">
        <v>4942885</v>
      </c>
      <c r="D14" s="756">
        <v>3.43</v>
      </c>
      <c r="E14" s="677">
        <v>2157722</v>
      </c>
      <c r="F14" s="677">
        <v>2785163</v>
      </c>
      <c r="G14" s="777">
        <v>56.34</v>
      </c>
      <c r="H14" s="749">
        <v>36.409999999999997</v>
      </c>
      <c r="I14" s="749">
        <v>0.39</v>
      </c>
      <c r="J14" s="737"/>
      <c r="K14" s="379" t="s">
        <v>71</v>
      </c>
      <c r="N14" s="776"/>
    </row>
    <row r="15" spans="1:14" s="668" customFormat="1" ht="18" customHeight="1" x14ac:dyDescent="0.25">
      <c r="A15" s="1170" t="s">
        <v>80</v>
      </c>
      <c r="B15" s="1171"/>
      <c r="C15" s="677">
        <v>1094794</v>
      </c>
      <c r="D15" s="756">
        <v>0.76</v>
      </c>
      <c r="E15" s="677" t="s">
        <v>454</v>
      </c>
      <c r="F15" s="677" t="s">
        <v>454</v>
      </c>
      <c r="G15" s="777" t="s">
        <v>454</v>
      </c>
      <c r="H15" s="749">
        <v>41.75</v>
      </c>
      <c r="I15" s="749">
        <v>0.53</v>
      </c>
      <c r="J15" s="737"/>
      <c r="K15" s="379" t="s">
        <v>69</v>
      </c>
      <c r="N15" s="776"/>
    </row>
    <row r="16" spans="1:14" s="668" customFormat="1" ht="18" customHeight="1" x14ac:dyDescent="0.25">
      <c r="A16" s="1170" t="s">
        <v>16</v>
      </c>
      <c r="B16" s="1171"/>
      <c r="C16" s="677">
        <v>2449454</v>
      </c>
      <c r="D16" s="756">
        <v>1.7</v>
      </c>
      <c r="E16" s="677" t="s">
        <v>454</v>
      </c>
      <c r="F16" s="677" t="s">
        <v>454</v>
      </c>
      <c r="G16" s="777" t="s">
        <v>454</v>
      </c>
      <c r="H16" s="749">
        <v>17.11</v>
      </c>
      <c r="I16" s="749">
        <v>2.11</v>
      </c>
      <c r="J16" s="737"/>
      <c r="K16" s="379" t="s">
        <v>25</v>
      </c>
      <c r="N16" s="776"/>
    </row>
    <row r="17" spans="1:14" s="668" customFormat="1" ht="18" customHeight="1" x14ac:dyDescent="0.25">
      <c r="A17" s="1170" t="s">
        <v>65</v>
      </c>
      <c r="B17" s="1171"/>
      <c r="C17" s="677">
        <v>313145</v>
      </c>
      <c r="D17" s="756">
        <v>0.21</v>
      </c>
      <c r="E17" s="677" t="s">
        <v>454</v>
      </c>
      <c r="F17" s="677" t="s">
        <v>454</v>
      </c>
      <c r="G17" s="777" t="s">
        <v>454</v>
      </c>
      <c r="H17" s="749">
        <v>29.38</v>
      </c>
      <c r="I17" s="749">
        <v>0.11</v>
      </c>
      <c r="J17" s="737"/>
      <c r="K17" s="379" t="s">
        <v>59</v>
      </c>
      <c r="N17" s="776"/>
    </row>
    <row r="18" spans="1:14" ht="18" customHeight="1" x14ac:dyDescent="0.25">
      <c r="A18" s="1172" t="s">
        <v>453</v>
      </c>
      <c r="B18" s="1173"/>
      <c r="C18" s="675">
        <v>4371176</v>
      </c>
      <c r="D18" s="755">
        <v>3.03</v>
      </c>
      <c r="E18" s="675">
        <v>1551864</v>
      </c>
      <c r="F18" s="675">
        <v>2819312</v>
      </c>
      <c r="G18" s="775">
        <v>64.489999999999995</v>
      </c>
      <c r="H18" s="747">
        <v>36.880000000000003</v>
      </c>
      <c r="I18" s="747">
        <v>1.07</v>
      </c>
      <c r="J18" s="754"/>
      <c r="K18" s="734" t="s">
        <v>452</v>
      </c>
      <c r="M18" s="673"/>
      <c r="N18" s="673"/>
    </row>
    <row r="19" spans="1:14" s="668" customFormat="1" ht="18" customHeight="1" x14ac:dyDescent="0.25">
      <c r="A19" s="731" t="s">
        <v>451</v>
      </c>
      <c r="B19" s="730"/>
      <c r="C19" s="729"/>
      <c r="D19" s="729"/>
      <c r="E19" s="382"/>
      <c r="F19" s="382"/>
      <c r="G19" s="727"/>
      <c r="H19" s="726"/>
      <c r="I19" s="726"/>
      <c r="J19" s="725"/>
      <c r="K19" s="382"/>
      <c r="M19" s="673"/>
    </row>
    <row r="20" spans="1:14" s="668" customFormat="1" ht="18" customHeight="1" x14ac:dyDescent="0.25">
      <c r="A20" s="731" t="s">
        <v>462</v>
      </c>
      <c r="B20" s="730"/>
      <c r="C20" s="729"/>
      <c r="D20" s="729"/>
      <c r="E20" s="382"/>
      <c r="F20" s="382"/>
      <c r="G20" s="727"/>
      <c r="H20" s="726"/>
      <c r="I20" s="726"/>
      <c r="J20" s="725"/>
      <c r="K20" s="382"/>
      <c r="M20" s="673"/>
    </row>
    <row r="21" spans="1:14" s="668" customFormat="1" ht="18" customHeight="1" x14ac:dyDescent="0.25">
      <c r="A21" s="731" t="s">
        <v>1395</v>
      </c>
      <c r="B21" s="730"/>
      <c r="C21" s="729"/>
      <c r="D21" s="729"/>
      <c r="E21" s="382"/>
      <c r="F21" s="382"/>
      <c r="G21" s="727"/>
      <c r="H21" s="726"/>
      <c r="I21" s="726"/>
      <c r="J21" s="725"/>
      <c r="K21" s="382"/>
      <c r="M21" s="673"/>
    </row>
    <row r="22" spans="1:14" s="668" customFormat="1" ht="18" customHeight="1" x14ac:dyDescent="0.25">
      <c r="A22" s="907" t="s">
        <v>1396</v>
      </c>
      <c r="B22" s="595"/>
      <c r="C22" s="595"/>
      <c r="D22" s="595"/>
      <c r="E22" s="595"/>
      <c r="F22" s="595"/>
      <c r="G22" s="727"/>
      <c r="H22" s="726"/>
      <c r="I22" s="726"/>
      <c r="J22" s="725"/>
      <c r="K22" s="382"/>
      <c r="M22" s="673"/>
    </row>
    <row r="23" spans="1:14" s="668" customFormat="1" ht="18" customHeight="1" x14ac:dyDescent="0.25">
      <c r="A23" s="907" t="s">
        <v>779</v>
      </c>
      <c r="B23" s="595"/>
      <c r="C23" s="595"/>
      <c r="D23" s="595"/>
      <c r="E23" s="595"/>
      <c r="F23" s="595"/>
      <c r="G23" s="727"/>
      <c r="H23" s="726"/>
      <c r="I23" s="726"/>
      <c r="J23" s="725"/>
      <c r="K23" s="382"/>
      <c r="M23" s="673"/>
    </row>
    <row r="24" spans="1:14" s="668" customFormat="1" ht="18" customHeight="1" x14ac:dyDescent="0.25">
      <c r="A24" s="907" t="s">
        <v>780</v>
      </c>
      <c r="B24" s="595"/>
      <c r="C24" s="595"/>
      <c r="D24" s="595"/>
      <c r="E24" s="595"/>
      <c r="F24" s="595"/>
      <c r="G24" s="727"/>
      <c r="H24" s="726"/>
      <c r="I24" s="726"/>
      <c r="J24" s="725"/>
      <c r="K24" s="382"/>
      <c r="M24" s="673"/>
    </row>
    <row r="25" spans="1:14" s="668" customFormat="1" ht="18" customHeight="1" x14ac:dyDescent="0.25">
      <c r="A25" s="907" t="s">
        <v>1397</v>
      </c>
      <c r="B25" s="728"/>
      <c r="C25" s="728"/>
      <c r="D25" s="728"/>
      <c r="E25" s="728"/>
      <c r="F25" s="728"/>
      <c r="G25" s="727"/>
      <c r="H25" s="726"/>
      <c r="I25" s="726"/>
      <c r="J25" s="725"/>
      <c r="K25" s="382"/>
      <c r="M25" s="673"/>
    </row>
    <row r="26" spans="1:14" s="668" customFormat="1" ht="18" customHeight="1" x14ac:dyDescent="0.25">
      <c r="A26" s="728" t="s">
        <v>781</v>
      </c>
      <c r="B26" s="728"/>
      <c r="C26" s="728"/>
      <c r="D26" s="728"/>
      <c r="E26" s="728"/>
      <c r="F26" s="728"/>
      <c r="G26" s="728"/>
      <c r="H26" s="728"/>
      <c r="I26" s="728"/>
      <c r="J26" s="725"/>
      <c r="K26" s="382"/>
      <c r="M26" s="673"/>
    </row>
    <row r="27" spans="1:14" s="668" customFormat="1" ht="20.25" customHeight="1" x14ac:dyDescent="0.25">
      <c r="A27" s="774"/>
      <c r="B27" s="595"/>
      <c r="C27" s="595"/>
      <c r="D27" s="595"/>
      <c r="E27" s="595"/>
      <c r="F27" s="595"/>
      <c r="G27" s="595"/>
      <c r="H27" s="595"/>
      <c r="I27" s="595"/>
      <c r="J27" s="595"/>
      <c r="K27" s="595"/>
    </row>
    <row r="28" spans="1:14" s="697" customFormat="1" ht="19.5" customHeight="1" x14ac:dyDescent="0.25">
      <c r="A28" s="773" t="s">
        <v>1398</v>
      </c>
      <c r="B28" s="25"/>
      <c r="C28" s="743"/>
      <c r="D28" s="743"/>
      <c r="E28" s="743"/>
      <c r="F28" s="743"/>
      <c r="G28" s="743"/>
      <c r="H28" s="743"/>
      <c r="I28" s="743"/>
      <c r="J28" s="743"/>
      <c r="K28" s="743"/>
    </row>
    <row r="29" spans="1:14" s="697" customFormat="1" ht="19.5" customHeight="1" x14ac:dyDescent="0.25">
      <c r="A29" s="773" t="s">
        <v>1399</v>
      </c>
      <c r="B29" s="25"/>
      <c r="C29" s="743"/>
      <c r="D29" s="743"/>
      <c r="E29" s="743"/>
      <c r="F29" s="743"/>
      <c r="G29" s="743"/>
      <c r="H29" s="743"/>
      <c r="I29" s="743"/>
      <c r="J29" s="743"/>
      <c r="K29" s="743"/>
    </row>
    <row r="30" spans="1:14" s="668" customFormat="1" ht="27.75" customHeight="1" x14ac:dyDescent="0.25">
      <c r="A30" s="898"/>
      <c r="B30" s="361" t="s">
        <v>457</v>
      </c>
      <c r="C30" s="1174" t="s">
        <v>1400</v>
      </c>
      <c r="D30" s="1175"/>
      <c r="E30" s="1175"/>
      <c r="F30" s="1175"/>
      <c r="G30" s="1176"/>
      <c r="H30" s="719" t="s">
        <v>1401</v>
      </c>
      <c r="I30" s="719" t="s">
        <v>1402</v>
      </c>
      <c r="J30" s="1177" t="s">
        <v>1403</v>
      </c>
      <c r="K30" s="1178"/>
    </row>
    <row r="31" spans="1:14" s="668" customFormat="1" ht="27.75" customHeight="1" x14ac:dyDescent="0.25">
      <c r="A31" s="901"/>
      <c r="B31" s="877"/>
      <c r="C31" s="767" t="s">
        <v>62</v>
      </c>
      <c r="D31" s="772" t="s">
        <v>1404</v>
      </c>
      <c r="E31" s="771" t="s">
        <v>1405</v>
      </c>
      <c r="F31" s="771" t="s">
        <v>1406</v>
      </c>
      <c r="G31" s="770" t="s">
        <v>1392</v>
      </c>
      <c r="H31" s="769" t="s">
        <v>1407</v>
      </c>
      <c r="I31" s="768" t="s">
        <v>1408</v>
      </c>
      <c r="J31" s="1179"/>
      <c r="K31" s="1180"/>
    </row>
    <row r="32" spans="1:14" s="668" customFormat="1" ht="27.75" customHeight="1" x14ac:dyDescent="0.25">
      <c r="A32" s="904" t="s">
        <v>458</v>
      </c>
      <c r="B32" s="905"/>
      <c r="C32" s="767" t="s">
        <v>61</v>
      </c>
      <c r="D32" s="766" t="s">
        <v>1409</v>
      </c>
      <c r="E32" s="765" t="s">
        <v>1393</v>
      </c>
      <c r="F32" s="764" t="s">
        <v>1410</v>
      </c>
      <c r="G32" s="763" t="s">
        <v>1411</v>
      </c>
      <c r="H32" s="762" t="s">
        <v>1394</v>
      </c>
      <c r="I32" s="762" t="s">
        <v>1412</v>
      </c>
      <c r="J32" s="1181"/>
      <c r="K32" s="1182"/>
    </row>
    <row r="33" spans="1:14" s="668" customFormat="1" ht="9.75" customHeight="1" x14ac:dyDescent="0.25">
      <c r="A33" s="898"/>
      <c r="B33" s="891"/>
      <c r="C33" s="761"/>
      <c r="D33" s="760"/>
      <c r="E33" s="759"/>
      <c r="F33" s="758"/>
      <c r="G33" s="740"/>
      <c r="H33" s="740"/>
      <c r="I33" s="740"/>
      <c r="J33" s="739"/>
      <c r="K33" s="379"/>
    </row>
    <row r="34" spans="1:14" s="668" customFormat="1" ht="20.25" customHeight="1" x14ac:dyDescent="0.25">
      <c r="A34" s="757" t="s">
        <v>463</v>
      </c>
      <c r="B34" s="738"/>
      <c r="C34" s="677">
        <v>136462606</v>
      </c>
      <c r="D34" s="756">
        <v>100</v>
      </c>
      <c r="E34" s="677">
        <v>101149499</v>
      </c>
      <c r="F34" s="677">
        <v>35313107</v>
      </c>
      <c r="G34" s="756">
        <v>25.87</v>
      </c>
      <c r="H34" s="749">
        <v>36.119999999999997</v>
      </c>
      <c r="I34" s="749">
        <v>1.5</v>
      </c>
      <c r="J34" s="737" t="s">
        <v>61</v>
      </c>
      <c r="K34" s="379"/>
      <c r="M34" s="673"/>
      <c r="N34" s="673"/>
    </row>
    <row r="35" spans="1:14" s="668" customFormat="1" ht="18" customHeight="1" x14ac:dyDescent="0.25">
      <c r="A35" s="1183"/>
      <c r="B35" s="1184"/>
      <c r="C35" s="677"/>
      <c r="D35" s="756"/>
      <c r="E35" s="677"/>
      <c r="F35" s="677"/>
      <c r="G35" s="756"/>
      <c r="H35" s="749"/>
      <c r="I35" s="749"/>
      <c r="J35" s="725"/>
      <c r="K35" s="736"/>
      <c r="M35" s="673"/>
      <c r="N35" s="673"/>
    </row>
    <row r="36" spans="1:14" s="668" customFormat="1" ht="18" customHeight="1" x14ac:dyDescent="0.25">
      <c r="A36" s="1183" t="s">
        <v>490</v>
      </c>
      <c r="B36" s="1184"/>
      <c r="C36" s="677">
        <v>2095727</v>
      </c>
      <c r="D36" s="756">
        <v>1.53</v>
      </c>
      <c r="E36" s="677" t="s">
        <v>454</v>
      </c>
      <c r="F36" s="677" t="s">
        <v>454</v>
      </c>
      <c r="G36" s="756" t="s">
        <v>454</v>
      </c>
      <c r="H36" s="749">
        <v>28.81</v>
      </c>
      <c r="I36" s="749">
        <v>2.58</v>
      </c>
      <c r="J36" s="725"/>
      <c r="K36" s="736" t="s">
        <v>491</v>
      </c>
      <c r="M36" s="673"/>
      <c r="N36" s="673"/>
    </row>
    <row r="37" spans="1:14" s="668" customFormat="1" ht="18" customHeight="1" x14ac:dyDescent="0.25">
      <c r="A37" s="1183" t="s">
        <v>30</v>
      </c>
      <c r="B37" s="1184"/>
      <c r="C37" s="677">
        <v>57977159</v>
      </c>
      <c r="D37" s="756">
        <v>42.48</v>
      </c>
      <c r="E37" s="677">
        <v>54626838</v>
      </c>
      <c r="F37" s="677">
        <v>3350321</v>
      </c>
      <c r="G37" s="756">
        <v>5.77</v>
      </c>
      <c r="H37" s="749">
        <v>35.770000000000003</v>
      </c>
      <c r="I37" s="749">
        <v>1.66</v>
      </c>
      <c r="J37" s="725"/>
      <c r="K37" s="736" t="s">
        <v>36</v>
      </c>
      <c r="M37" s="673"/>
      <c r="N37" s="673"/>
    </row>
    <row r="38" spans="1:14" s="668" customFormat="1" ht="18" customHeight="1" x14ac:dyDescent="0.25">
      <c r="A38" s="1183" t="s">
        <v>31</v>
      </c>
      <c r="B38" s="1184"/>
      <c r="C38" s="677">
        <v>11735979</v>
      </c>
      <c r="D38" s="756">
        <v>8.6</v>
      </c>
      <c r="E38" s="677" t="s">
        <v>454</v>
      </c>
      <c r="F38" s="677" t="s">
        <v>454</v>
      </c>
      <c r="G38" s="756" t="s">
        <v>454</v>
      </c>
      <c r="H38" s="749">
        <v>32.65</v>
      </c>
      <c r="I38" s="749">
        <v>2.37</v>
      </c>
      <c r="J38" s="725"/>
      <c r="K38" s="736" t="s">
        <v>37</v>
      </c>
      <c r="M38" s="673"/>
      <c r="N38" s="673"/>
    </row>
    <row r="39" spans="1:14" s="668" customFormat="1" ht="18" customHeight="1" x14ac:dyDescent="0.25">
      <c r="A39" s="1183" t="s">
        <v>32</v>
      </c>
      <c r="B39" s="1184"/>
      <c r="C39" s="677">
        <v>11315373</v>
      </c>
      <c r="D39" s="756">
        <v>8.2899999999999991</v>
      </c>
      <c r="E39" s="677">
        <v>5474501</v>
      </c>
      <c r="F39" s="677">
        <v>5840872</v>
      </c>
      <c r="G39" s="756">
        <v>51.61</v>
      </c>
      <c r="H39" s="749">
        <v>38.549999999999997</v>
      </c>
      <c r="I39" s="749">
        <v>1.52</v>
      </c>
      <c r="J39" s="725"/>
      <c r="K39" s="736" t="s">
        <v>38</v>
      </c>
      <c r="M39" s="673"/>
      <c r="N39" s="673"/>
    </row>
    <row r="40" spans="1:14" s="668" customFormat="1" ht="18" customHeight="1" x14ac:dyDescent="0.25">
      <c r="A40" s="1183" t="s">
        <v>64</v>
      </c>
      <c r="B40" s="1184"/>
      <c r="C40" s="677">
        <v>40772976</v>
      </c>
      <c r="D40" s="756">
        <v>29.87</v>
      </c>
      <c r="E40" s="677">
        <v>25280978</v>
      </c>
      <c r="F40" s="677">
        <v>15491998</v>
      </c>
      <c r="G40" s="756">
        <v>37.99</v>
      </c>
      <c r="H40" s="749">
        <v>38.619999999999997</v>
      </c>
      <c r="I40" s="749">
        <v>1.1000000000000001</v>
      </c>
      <c r="J40" s="725"/>
      <c r="K40" s="736" t="s">
        <v>70</v>
      </c>
      <c r="M40" s="673"/>
      <c r="N40" s="673"/>
    </row>
    <row r="41" spans="1:14" s="668" customFormat="1" ht="18" customHeight="1" x14ac:dyDescent="0.25">
      <c r="A41" s="1183" t="s">
        <v>35</v>
      </c>
      <c r="B41" s="1184"/>
      <c r="C41" s="677">
        <v>4884632</v>
      </c>
      <c r="D41" s="756">
        <v>3.57</v>
      </c>
      <c r="E41" s="677">
        <v>1998104</v>
      </c>
      <c r="F41" s="677">
        <v>2886528</v>
      </c>
      <c r="G41" s="756">
        <v>59.09</v>
      </c>
      <c r="H41" s="749">
        <v>36.04</v>
      </c>
      <c r="I41" s="749">
        <v>0.41</v>
      </c>
      <c r="J41" s="725"/>
      <c r="K41" s="736" t="s">
        <v>71</v>
      </c>
      <c r="M41" s="673"/>
      <c r="N41" s="673"/>
    </row>
    <row r="42" spans="1:14" s="668" customFormat="1" ht="18" customHeight="1" x14ac:dyDescent="0.25">
      <c r="A42" s="1183" t="s">
        <v>80</v>
      </c>
      <c r="B42" s="1184"/>
      <c r="C42" s="677">
        <v>968924</v>
      </c>
      <c r="D42" s="756">
        <v>0.71</v>
      </c>
      <c r="E42" s="677" t="s">
        <v>754</v>
      </c>
      <c r="F42" s="677">
        <v>968924</v>
      </c>
      <c r="G42" s="756">
        <v>100</v>
      </c>
      <c r="H42" s="749">
        <v>38.17</v>
      </c>
      <c r="I42" s="749">
        <v>0.89</v>
      </c>
      <c r="J42" s="725"/>
      <c r="K42" s="736" t="s">
        <v>69</v>
      </c>
      <c r="M42" s="673"/>
      <c r="N42" s="673"/>
    </row>
    <row r="43" spans="1:14" s="668" customFormat="1" ht="18" customHeight="1" x14ac:dyDescent="0.25">
      <c r="A43" s="1183" t="s">
        <v>16</v>
      </c>
      <c r="B43" s="1184"/>
      <c r="C43" s="677">
        <v>2610461</v>
      </c>
      <c r="D43" s="756">
        <v>1.91</v>
      </c>
      <c r="E43" s="677" t="s">
        <v>454</v>
      </c>
      <c r="F43" s="677" t="s">
        <v>454</v>
      </c>
      <c r="G43" s="756" t="s">
        <v>454</v>
      </c>
      <c r="H43" s="749">
        <v>17.329999999999998</v>
      </c>
      <c r="I43" s="749">
        <v>2.11</v>
      </c>
      <c r="J43" s="725"/>
      <c r="K43" s="736" t="s">
        <v>25</v>
      </c>
      <c r="M43" s="673"/>
      <c r="N43" s="673"/>
    </row>
    <row r="44" spans="1:14" s="668" customFormat="1" ht="18" customHeight="1" x14ac:dyDescent="0.25">
      <c r="A44" s="1183" t="s">
        <v>65</v>
      </c>
      <c r="B44" s="1184"/>
      <c r="C44" s="677">
        <v>316323</v>
      </c>
      <c r="D44" s="756">
        <v>0.23</v>
      </c>
      <c r="E44" s="677" t="s">
        <v>454</v>
      </c>
      <c r="F44" s="677" t="s">
        <v>454</v>
      </c>
      <c r="G44" s="756" t="s">
        <v>454</v>
      </c>
      <c r="H44" s="749">
        <v>29.25</v>
      </c>
      <c r="I44" s="749">
        <v>0.11</v>
      </c>
      <c r="J44" s="725"/>
      <c r="K44" s="736" t="s">
        <v>59</v>
      </c>
      <c r="M44" s="673"/>
      <c r="N44" s="673"/>
    </row>
    <row r="45" spans="1:14" ht="18" customHeight="1" x14ac:dyDescent="0.2">
      <c r="A45" s="1172" t="s">
        <v>453</v>
      </c>
      <c r="B45" s="1173"/>
      <c r="C45" s="675">
        <v>3785052</v>
      </c>
      <c r="D45" s="755">
        <v>2.77</v>
      </c>
      <c r="E45" s="675">
        <v>1699340</v>
      </c>
      <c r="F45" s="675">
        <v>2085712</v>
      </c>
      <c r="G45" s="755">
        <v>55.1</v>
      </c>
      <c r="H45" s="747">
        <v>35.39</v>
      </c>
      <c r="I45" s="747">
        <v>1.1599999999999999</v>
      </c>
      <c r="J45" s="754"/>
      <c r="K45" s="734" t="s">
        <v>452</v>
      </c>
    </row>
    <row r="46" spans="1:14" ht="18" customHeight="1" x14ac:dyDescent="0.2">
      <c r="A46" s="731" t="s">
        <v>451</v>
      </c>
      <c r="B46" s="730"/>
      <c r="C46" s="729"/>
      <c r="D46" s="729"/>
      <c r="E46" s="382"/>
      <c r="F46" s="382"/>
      <c r="G46" s="727"/>
      <c r="H46" s="726"/>
      <c r="I46" s="726"/>
      <c r="J46" s="725"/>
      <c r="K46" s="382"/>
    </row>
    <row r="47" spans="1:14" ht="18" customHeight="1" x14ac:dyDescent="0.2">
      <c r="A47" s="731" t="s">
        <v>462</v>
      </c>
      <c r="B47" s="730"/>
      <c r="C47" s="729"/>
      <c r="D47" s="729"/>
      <c r="E47" s="382"/>
      <c r="F47" s="382"/>
      <c r="G47" s="727"/>
      <c r="H47" s="726"/>
      <c r="I47" s="726"/>
      <c r="J47" s="725"/>
      <c r="K47" s="382"/>
    </row>
    <row r="48" spans="1:14" ht="18" customHeight="1" x14ac:dyDescent="0.2">
      <c r="A48" s="731" t="s">
        <v>1413</v>
      </c>
      <c r="B48" s="730"/>
      <c r="C48" s="729"/>
      <c r="D48" s="729"/>
      <c r="E48" s="382"/>
      <c r="F48" s="382"/>
      <c r="G48" s="727"/>
      <c r="H48" s="726"/>
      <c r="I48" s="726"/>
      <c r="J48" s="725"/>
      <c r="K48" s="382"/>
    </row>
    <row r="49" spans="1:18" ht="18" customHeight="1" x14ac:dyDescent="0.2">
      <c r="A49" s="907" t="s">
        <v>1414</v>
      </c>
      <c r="B49" s="595"/>
      <c r="C49" s="595"/>
      <c r="D49" s="595"/>
      <c r="E49" s="595"/>
      <c r="F49" s="595"/>
      <c r="G49" s="727"/>
      <c r="H49" s="726"/>
      <c r="I49" s="726"/>
      <c r="J49" s="725"/>
      <c r="K49" s="382"/>
    </row>
    <row r="50" spans="1:18" ht="18" customHeight="1" x14ac:dyDescent="0.2">
      <c r="A50" s="907" t="s">
        <v>1415</v>
      </c>
      <c r="B50" s="595"/>
      <c r="C50" s="595"/>
      <c r="D50" s="595"/>
      <c r="E50" s="595"/>
      <c r="F50" s="595"/>
      <c r="G50" s="727"/>
      <c r="H50" s="726"/>
      <c r="I50" s="726"/>
      <c r="J50" s="725"/>
      <c r="K50" s="382"/>
    </row>
    <row r="51" spans="1:18" ht="18" customHeight="1" x14ac:dyDescent="0.2">
      <c r="A51" s="907" t="s">
        <v>1416</v>
      </c>
      <c r="B51" s="595"/>
      <c r="C51" s="595"/>
      <c r="D51" s="595"/>
      <c r="E51" s="595"/>
      <c r="F51" s="595"/>
      <c r="G51" s="727"/>
      <c r="H51" s="726"/>
      <c r="I51" s="726"/>
      <c r="J51" s="725"/>
      <c r="K51" s="382"/>
    </row>
    <row r="52" spans="1:18" ht="18" customHeight="1" x14ac:dyDescent="0.2">
      <c r="A52" s="907" t="s">
        <v>1417</v>
      </c>
      <c r="B52" s="728"/>
      <c r="C52" s="728"/>
      <c r="D52" s="728"/>
      <c r="E52" s="728"/>
      <c r="F52" s="728"/>
      <c r="G52" s="727"/>
      <c r="H52" s="726"/>
      <c r="I52" s="726"/>
      <c r="J52" s="725"/>
      <c r="K52" s="382"/>
      <c r="L52" s="906"/>
      <c r="M52" s="906"/>
      <c r="N52" s="906"/>
      <c r="O52" s="906"/>
      <c r="P52" s="906"/>
      <c r="Q52" s="906"/>
      <c r="R52" s="906"/>
    </row>
    <row r="53" spans="1:18" ht="18" customHeight="1" x14ac:dyDescent="0.2">
      <c r="A53" s="728" t="s">
        <v>1418</v>
      </c>
      <c r="B53" s="728"/>
      <c r="C53" s="728"/>
      <c r="D53" s="728"/>
      <c r="E53" s="728"/>
      <c r="F53" s="728"/>
    </row>
    <row r="54" spans="1:18" ht="14.15" x14ac:dyDescent="0.25">
      <c r="E54" s="670"/>
    </row>
  </sheetData>
  <mergeCells count="26">
    <mergeCell ref="A45:B45"/>
    <mergeCell ref="A38:B38"/>
    <mergeCell ref="A39:B39"/>
    <mergeCell ref="A40:B40"/>
    <mergeCell ref="A41:B41"/>
    <mergeCell ref="A42:B42"/>
    <mergeCell ref="A43:B43"/>
    <mergeCell ref="C30:G30"/>
    <mergeCell ref="J30:K32"/>
    <mergeCell ref="A35:B35"/>
    <mergeCell ref="A36:B36"/>
    <mergeCell ref="A44:B44"/>
    <mergeCell ref="A37:B37"/>
    <mergeCell ref="A17:B17"/>
    <mergeCell ref="A18:B18"/>
    <mergeCell ref="A11:B11"/>
    <mergeCell ref="C3:G3"/>
    <mergeCell ref="J3:K5"/>
    <mergeCell ref="A8:B8"/>
    <mergeCell ref="A9:B9"/>
    <mergeCell ref="A10:B10"/>
    <mergeCell ref="A12:B12"/>
    <mergeCell ref="A13:B13"/>
    <mergeCell ref="A14:B14"/>
    <mergeCell ref="A15:B15"/>
    <mergeCell ref="A16:B16"/>
  </mergeCells>
  <phoneticPr fontId="2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26" max="11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52"/>
  <sheetViews>
    <sheetView view="pageBreakPreview" zoomScaleNormal="25" zoomScaleSheetLayoutView="100" workbookViewId="0">
      <selection activeCell="A27" sqref="A27"/>
    </sheetView>
  </sheetViews>
  <sheetFormatPr defaultColWidth="8.84375" defaultRowHeight="11.6" x14ac:dyDescent="0.2"/>
  <cols>
    <col min="1" max="1" width="20.23046875" style="25" customWidth="1"/>
    <col min="2" max="2" width="13.61328125" style="25" customWidth="1"/>
    <col min="3" max="4" width="14.61328125" style="25" customWidth="1"/>
    <col min="5" max="5" width="0.84375" style="25" customWidth="1"/>
    <col min="6" max="6" width="27.61328125" style="25" customWidth="1"/>
    <col min="7" max="7" width="4.15234375" style="25" customWidth="1"/>
    <col min="8" max="8" width="11.61328125" style="25" customWidth="1"/>
    <col min="9" max="9" width="11.4609375" style="25" bestFit="1" customWidth="1"/>
    <col min="10" max="10" width="14.23046875" style="25" bestFit="1" customWidth="1"/>
    <col min="11" max="11" width="14.4609375" style="25" bestFit="1" customWidth="1"/>
    <col min="12" max="12" width="9.3828125" style="25" bestFit="1" customWidth="1"/>
    <col min="13" max="13" width="11.61328125" style="25" bestFit="1" customWidth="1"/>
    <col min="14" max="15" width="8.84375" style="25" customWidth="1"/>
    <col min="16" max="16" width="14.61328125" style="25" customWidth="1"/>
    <col min="17" max="16384" width="8.84375" style="25"/>
  </cols>
  <sheetData>
    <row r="1" spans="1:8" s="697" customFormat="1" ht="15" customHeight="1" x14ac:dyDescent="0.25">
      <c r="A1" s="698" t="s">
        <v>1419</v>
      </c>
    </row>
    <row r="2" spans="1:8" s="668" customFormat="1" ht="13" customHeight="1" x14ac:dyDescent="0.25">
      <c r="A2" s="361" t="s">
        <v>457</v>
      </c>
      <c r="B2" s="1185" t="s">
        <v>1420</v>
      </c>
      <c r="C2" s="1186"/>
      <c r="D2" s="1187"/>
      <c r="E2" s="1188" t="s">
        <v>1421</v>
      </c>
      <c r="F2" s="1148"/>
    </row>
    <row r="3" spans="1:8" s="668" customFormat="1" ht="13" customHeight="1" x14ac:dyDescent="0.25">
      <c r="A3" s="877"/>
      <c r="B3" s="742" t="s">
        <v>236</v>
      </c>
      <c r="C3" s="900" t="s">
        <v>444</v>
      </c>
      <c r="D3" s="900" t="s">
        <v>443</v>
      </c>
      <c r="E3" s="1189"/>
      <c r="F3" s="1190"/>
    </row>
    <row r="4" spans="1:8" s="668" customFormat="1" ht="13" customHeight="1" x14ac:dyDescent="0.25">
      <c r="A4" s="741" t="s">
        <v>458</v>
      </c>
      <c r="B4" s="718" t="s">
        <v>1422</v>
      </c>
      <c r="C4" s="688" t="s">
        <v>1393</v>
      </c>
      <c r="D4" s="688" t="s">
        <v>1423</v>
      </c>
      <c r="E4" s="1191"/>
      <c r="F4" s="1161"/>
    </row>
    <row r="5" spans="1:8" s="668" customFormat="1" ht="13" customHeight="1" x14ac:dyDescent="0.25">
      <c r="A5" s="891"/>
      <c r="B5" s="740"/>
      <c r="C5" s="740"/>
      <c r="D5" s="740"/>
      <c r="E5" s="739"/>
      <c r="F5" s="379"/>
    </row>
    <row r="6" spans="1:8" s="668" customFormat="1" ht="13" customHeight="1" x14ac:dyDescent="0.25">
      <c r="A6" s="738" t="s">
        <v>455</v>
      </c>
      <c r="B6" s="677">
        <v>42393838</v>
      </c>
      <c r="C6" s="677">
        <v>30547267</v>
      </c>
      <c r="D6" s="677">
        <v>11846571</v>
      </c>
      <c r="E6" s="737" t="s">
        <v>61</v>
      </c>
      <c r="F6" s="379"/>
      <c r="H6" s="673"/>
    </row>
    <row r="7" spans="1:8" s="668" customFormat="1" ht="13" customHeight="1" x14ac:dyDescent="0.25">
      <c r="A7" s="902"/>
      <c r="B7" s="677"/>
      <c r="C7" s="677"/>
      <c r="D7" s="677"/>
      <c r="E7" s="725"/>
      <c r="F7" s="736"/>
      <c r="H7" s="673"/>
    </row>
    <row r="8" spans="1:8" s="668" customFormat="1" ht="13" customHeight="1" x14ac:dyDescent="0.25">
      <c r="A8" s="902" t="s">
        <v>490</v>
      </c>
      <c r="B8" s="677">
        <v>562124</v>
      </c>
      <c r="C8" s="677" t="s">
        <v>454</v>
      </c>
      <c r="D8" s="677" t="s">
        <v>454</v>
      </c>
      <c r="E8" s="725"/>
      <c r="F8" s="736" t="s">
        <v>491</v>
      </c>
      <c r="H8" s="673"/>
    </row>
    <row r="9" spans="1:8" s="668" customFormat="1" ht="13" customHeight="1" x14ac:dyDescent="0.25">
      <c r="A9" s="902" t="s">
        <v>30</v>
      </c>
      <c r="B9" s="677">
        <v>16519319</v>
      </c>
      <c r="C9" s="677">
        <v>15473541</v>
      </c>
      <c r="D9" s="677">
        <v>1045778</v>
      </c>
      <c r="E9" s="725"/>
      <c r="F9" s="736" t="s">
        <v>36</v>
      </c>
      <c r="H9" s="673"/>
    </row>
    <row r="10" spans="1:8" s="668" customFormat="1" ht="13" customHeight="1" x14ac:dyDescent="0.25">
      <c r="A10" s="902" t="s">
        <v>31</v>
      </c>
      <c r="B10" s="677">
        <v>3882169</v>
      </c>
      <c r="C10" s="677" t="s">
        <v>454</v>
      </c>
      <c r="D10" s="677" t="s">
        <v>454</v>
      </c>
      <c r="E10" s="725"/>
      <c r="F10" s="736" t="s">
        <v>37</v>
      </c>
      <c r="H10" s="673"/>
    </row>
    <row r="11" spans="1:8" s="668" customFormat="1" ht="13" customHeight="1" x14ac:dyDescent="0.25">
      <c r="A11" s="902" t="s">
        <v>32</v>
      </c>
      <c r="B11" s="677">
        <v>3770462</v>
      </c>
      <c r="C11" s="677">
        <v>1735157</v>
      </c>
      <c r="D11" s="677">
        <v>2035305</v>
      </c>
      <c r="E11" s="725"/>
      <c r="F11" s="736" t="s">
        <v>38</v>
      </c>
      <c r="H11" s="673"/>
    </row>
    <row r="12" spans="1:8" s="668" customFormat="1" ht="13" customHeight="1" x14ac:dyDescent="0.25">
      <c r="A12" s="902" t="s">
        <v>64</v>
      </c>
      <c r="B12" s="677">
        <v>13591833</v>
      </c>
      <c r="C12" s="677">
        <v>8199458</v>
      </c>
      <c r="D12" s="677">
        <v>5392375</v>
      </c>
      <c r="E12" s="725"/>
      <c r="F12" s="736" t="s">
        <v>70</v>
      </c>
      <c r="H12" s="673"/>
    </row>
    <row r="13" spans="1:8" s="668" customFormat="1" ht="13" customHeight="1" x14ac:dyDescent="0.25">
      <c r="A13" s="902" t="s">
        <v>35</v>
      </c>
      <c r="B13" s="677">
        <v>1467003</v>
      </c>
      <c r="C13" s="677">
        <v>638270</v>
      </c>
      <c r="D13" s="677">
        <v>828733</v>
      </c>
      <c r="E13" s="725"/>
      <c r="F13" s="736" t="s">
        <v>71</v>
      </c>
      <c r="H13" s="673"/>
    </row>
    <row r="14" spans="1:8" s="668" customFormat="1" ht="13" customHeight="1" x14ac:dyDescent="0.25">
      <c r="A14" s="902" t="s">
        <v>80</v>
      </c>
      <c r="B14" s="677">
        <v>384227</v>
      </c>
      <c r="C14" s="677" t="s">
        <v>454</v>
      </c>
      <c r="D14" s="677" t="s">
        <v>454</v>
      </c>
      <c r="E14" s="725"/>
      <c r="F14" s="736" t="s">
        <v>69</v>
      </c>
      <c r="H14" s="673"/>
    </row>
    <row r="15" spans="1:8" s="668" customFormat="1" ht="13" customHeight="1" x14ac:dyDescent="0.25">
      <c r="A15" s="902" t="s">
        <v>16</v>
      </c>
      <c r="B15" s="677">
        <v>660211</v>
      </c>
      <c r="C15" s="677" t="s">
        <v>454</v>
      </c>
      <c r="D15" s="677" t="s">
        <v>454</v>
      </c>
      <c r="E15" s="725"/>
      <c r="F15" s="736" t="s">
        <v>25</v>
      </c>
      <c r="H15" s="673"/>
    </row>
    <row r="16" spans="1:8" s="668" customFormat="1" ht="13" customHeight="1" x14ac:dyDescent="0.25">
      <c r="A16" s="902" t="s">
        <v>65</v>
      </c>
      <c r="B16" s="677">
        <v>118178</v>
      </c>
      <c r="C16" s="677" t="s">
        <v>454</v>
      </c>
      <c r="D16" s="677" t="s">
        <v>454</v>
      </c>
      <c r="E16" s="725"/>
      <c r="F16" s="736" t="s">
        <v>59</v>
      </c>
      <c r="H16" s="673"/>
    </row>
    <row r="17" spans="1:11" s="668" customFormat="1" ht="13" customHeight="1" x14ac:dyDescent="0.25">
      <c r="A17" s="903" t="s">
        <v>453</v>
      </c>
      <c r="B17" s="675">
        <v>1438312</v>
      </c>
      <c r="C17" s="675">
        <v>459566</v>
      </c>
      <c r="D17" s="675">
        <v>978746</v>
      </c>
      <c r="E17" s="745"/>
      <c r="F17" s="734" t="s">
        <v>452</v>
      </c>
      <c r="H17" s="673"/>
    </row>
    <row r="18" spans="1:11" s="668" customFormat="1" ht="13" customHeight="1" x14ac:dyDescent="0.25">
      <c r="A18" s="731" t="s">
        <v>451</v>
      </c>
      <c r="B18" s="730"/>
      <c r="C18" s="729"/>
      <c r="D18" s="729"/>
      <c r="E18" s="382"/>
      <c r="F18" s="382"/>
    </row>
    <row r="19" spans="1:11" s="668" customFormat="1" ht="13" customHeight="1" x14ac:dyDescent="0.25">
      <c r="A19" s="731" t="s">
        <v>450</v>
      </c>
      <c r="B19" s="730"/>
      <c r="C19" s="729"/>
      <c r="D19" s="729"/>
      <c r="E19" s="382"/>
      <c r="F19" s="382"/>
    </row>
    <row r="20" spans="1:11" s="668" customFormat="1" ht="13" customHeight="1" x14ac:dyDescent="0.25">
      <c r="A20" s="731" t="s">
        <v>1395</v>
      </c>
      <c r="B20" s="730"/>
      <c r="C20" s="729"/>
      <c r="D20" s="729"/>
      <c r="E20" s="382"/>
      <c r="F20" s="382"/>
      <c r="G20" s="727"/>
      <c r="H20" s="726"/>
      <c r="I20" s="726"/>
      <c r="J20" s="725"/>
      <c r="K20" s="382"/>
    </row>
    <row r="21" spans="1:11" s="668" customFormat="1" ht="13" customHeight="1" x14ac:dyDescent="0.25">
      <c r="A21" s="907" t="s">
        <v>1424</v>
      </c>
      <c r="B21" s="595"/>
      <c r="C21" s="595"/>
      <c r="D21" s="595"/>
      <c r="E21" s="595"/>
      <c r="F21" s="595"/>
      <c r="G21" s="727"/>
      <c r="H21" s="726"/>
      <c r="I21" s="726"/>
      <c r="J21" s="725"/>
      <c r="K21" s="382"/>
    </row>
    <row r="22" spans="1:11" s="668" customFormat="1" ht="13" customHeight="1" x14ac:dyDescent="0.25">
      <c r="A22" s="907" t="s">
        <v>1425</v>
      </c>
      <c r="B22" s="595"/>
      <c r="C22" s="595"/>
      <c r="D22" s="595"/>
      <c r="E22" s="595"/>
      <c r="F22" s="595"/>
      <c r="H22" s="673"/>
    </row>
    <row r="23" spans="1:11" s="668" customFormat="1" ht="13" customHeight="1" x14ac:dyDescent="0.25">
      <c r="A23" s="907" t="s">
        <v>1426</v>
      </c>
      <c r="B23" s="595"/>
      <c r="C23" s="595"/>
      <c r="D23" s="595"/>
      <c r="E23" s="595"/>
      <c r="F23" s="595"/>
      <c r="H23" s="673"/>
    </row>
    <row r="24" spans="1:11" s="668" customFormat="1" ht="13" customHeight="1" x14ac:dyDescent="0.25">
      <c r="A24" s="907" t="s">
        <v>1427</v>
      </c>
      <c r="B24" s="728"/>
      <c r="C24" s="728"/>
      <c r="D24" s="728"/>
      <c r="E24" s="728"/>
      <c r="F24" s="728"/>
      <c r="G24" s="727"/>
      <c r="H24" s="726"/>
      <c r="I24" s="726"/>
      <c r="J24" s="725"/>
      <c r="K24" s="382"/>
    </row>
    <row r="25" spans="1:11" s="668" customFormat="1" ht="13" customHeight="1" x14ac:dyDescent="0.25">
      <c r="A25" s="728" t="s">
        <v>1428</v>
      </c>
      <c r="B25" s="728"/>
      <c r="C25" s="728"/>
      <c r="D25" s="728"/>
      <c r="E25" s="728"/>
      <c r="F25" s="728"/>
      <c r="G25" s="728"/>
      <c r="H25" s="728"/>
      <c r="I25" s="728"/>
      <c r="J25" s="725"/>
      <c r="K25" s="382"/>
    </row>
    <row r="26" spans="1:11" s="668" customFormat="1" ht="13" customHeight="1" x14ac:dyDescent="0.25">
      <c r="A26" s="744"/>
      <c r="B26" s="744"/>
      <c r="C26" s="744"/>
      <c r="D26" s="744"/>
      <c r="E26" s="744"/>
      <c r="F26" s="744"/>
      <c r="H26" s="673"/>
    </row>
    <row r="27" spans="1:11" s="697" customFormat="1" ht="13" customHeight="1" x14ac:dyDescent="0.25">
      <c r="A27" s="698" t="s">
        <v>1429</v>
      </c>
      <c r="B27" s="743"/>
      <c r="C27" s="743"/>
      <c r="D27" s="743"/>
      <c r="E27" s="743"/>
      <c r="F27" s="743"/>
      <c r="H27" s="673"/>
    </row>
    <row r="28" spans="1:11" s="668" customFormat="1" ht="13" customHeight="1" x14ac:dyDescent="0.25">
      <c r="A28" s="361" t="s">
        <v>457</v>
      </c>
      <c r="B28" s="1185" t="s">
        <v>1420</v>
      </c>
      <c r="C28" s="1186"/>
      <c r="D28" s="1187"/>
      <c r="E28" s="1188" t="s">
        <v>1430</v>
      </c>
      <c r="F28" s="1148"/>
      <c r="H28" s="673"/>
    </row>
    <row r="29" spans="1:11" s="668" customFormat="1" ht="13" customHeight="1" x14ac:dyDescent="0.25">
      <c r="A29" s="877"/>
      <c r="B29" s="742" t="s">
        <v>236</v>
      </c>
      <c r="C29" s="900" t="s">
        <v>444</v>
      </c>
      <c r="D29" s="900" t="s">
        <v>443</v>
      </c>
      <c r="E29" s="1189"/>
      <c r="F29" s="1190"/>
      <c r="H29" s="673"/>
    </row>
    <row r="30" spans="1:11" s="668" customFormat="1" ht="13" customHeight="1" x14ac:dyDescent="0.25">
      <c r="A30" s="741" t="s">
        <v>456</v>
      </c>
      <c r="B30" s="718" t="s">
        <v>1422</v>
      </c>
      <c r="C30" s="688" t="s">
        <v>1393</v>
      </c>
      <c r="D30" s="688" t="s">
        <v>1423</v>
      </c>
      <c r="E30" s="1191"/>
      <c r="F30" s="1161"/>
    </row>
    <row r="31" spans="1:11" s="668" customFormat="1" ht="13" customHeight="1" x14ac:dyDescent="0.25">
      <c r="A31" s="891"/>
      <c r="B31" s="740"/>
      <c r="C31" s="740"/>
      <c r="D31" s="740"/>
      <c r="E31" s="739"/>
      <c r="F31" s="379"/>
    </row>
    <row r="32" spans="1:11" s="668" customFormat="1" ht="13" customHeight="1" x14ac:dyDescent="0.25">
      <c r="A32" s="738" t="s">
        <v>455</v>
      </c>
      <c r="B32" s="677">
        <v>37573506</v>
      </c>
      <c r="C32" s="677">
        <v>27584838</v>
      </c>
      <c r="D32" s="677">
        <v>9988668</v>
      </c>
      <c r="E32" s="737" t="s">
        <v>61</v>
      </c>
      <c r="F32" s="379"/>
      <c r="H32" s="673"/>
    </row>
    <row r="33" spans="1:11" s="668" customFormat="1" ht="13" customHeight="1" x14ac:dyDescent="0.25">
      <c r="A33" s="902"/>
      <c r="B33" s="677"/>
      <c r="C33" s="677"/>
      <c r="D33" s="677"/>
      <c r="E33" s="725"/>
      <c r="F33" s="736"/>
      <c r="H33" s="673"/>
    </row>
    <row r="34" spans="1:11" s="668" customFormat="1" ht="13" customHeight="1" x14ac:dyDescent="0.25">
      <c r="A34" s="902" t="s">
        <v>490</v>
      </c>
      <c r="B34" s="677">
        <v>554558</v>
      </c>
      <c r="C34" s="677" t="s">
        <v>454</v>
      </c>
      <c r="D34" s="677" t="s">
        <v>454</v>
      </c>
      <c r="E34" s="725"/>
      <c r="F34" s="736" t="s">
        <v>491</v>
      </c>
      <c r="H34" s="673"/>
    </row>
    <row r="35" spans="1:11" s="668" customFormat="1" ht="13" customHeight="1" x14ac:dyDescent="0.25">
      <c r="A35" s="902" t="s">
        <v>30</v>
      </c>
      <c r="B35" s="677">
        <v>16080091</v>
      </c>
      <c r="C35" s="677">
        <v>15144232</v>
      </c>
      <c r="D35" s="677">
        <v>935859</v>
      </c>
      <c r="E35" s="725"/>
      <c r="F35" s="736" t="s">
        <v>36</v>
      </c>
      <c r="H35" s="673"/>
    </row>
    <row r="36" spans="1:11" s="668" customFormat="1" ht="13" customHeight="1" x14ac:dyDescent="0.25">
      <c r="A36" s="902" t="s">
        <v>31</v>
      </c>
      <c r="B36" s="677">
        <v>3149168</v>
      </c>
      <c r="C36" s="677" t="s">
        <v>454</v>
      </c>
      <c r="D36" s="677" t="s">
        <v>454</v>
      </c>
      <c r="E36" s="725"/>
      <c r="F36" s="736" t="s">
        <v>37</v>
      </c>
      <c r="H36" s="673"/>
    </row>
    <row r="37" spans="1:11" s="668" customFormat="1" ht="13" customHeight="1" x14ac:dyDescent="0.25">
      <c r="A37" s="902" t="s">
        <v>32</v>
      </c>
      <c r="B37" s="677">
        <v>3148395</v>
      </c>
      <c r="C37" s="677">
        <v>1447699</v>
      </c>
      <c r="D37" s="677">
        <v>1700696</v>
      </c>
      <c r="E37" s="725"/>
      <c r="F37" s="736" t="s">
        <v>38</v>
      </c>
      <c r="H37" s="673"/>
    </row>
    <row r="38" spans="1:11" s="668" customFormat="1" ht="13" customHeight="1" x14ac:dyDescent="0.25">
      <c r="A38" s="902" t="s">
        <v>64</v>
      </c>
      <c r="B38" s="677">
        <v>10927715</v>
      </c>
      <c r="C38" s="677">
        <v>6631181</v>
      </c>
      <c r="D38" s="677">
        <v>4296534</v>
      </c>
      <c r="E38" s="725"/>
      <c r="F38" s="736" t="s">
        <v>70</v>
      </c>
      <c r="H38" s="673"/>
    </row>
    <row r="39" spans="1:11" s="668" customFormat="1" ht="13" customHeight="1" x14ac:dyDescent="0.25">
      <c r="A39" s="902" t="s">
        <v>35</v>
      </c>
      <c r="B39" s="677">
        <v>1448911</v>
      </c>
      <c r="C39" s="677">
        <v>613309</v>
      </c>
      <c r="D39" s="677">
        <v>835602</v>
      </c>
      <c r="E39" s="725"/>
      <c r="F39" s="736" t="s">
        <v>71</v>
      </c>
      <c r="H39" s="673"/>
    </row>
    <row r="40" spans="1:11" s="668" customFormat="1" ht="13" customHeight="1" x14ac:dyDescent="0.25">
      <c r="A40" s="902" t="s">
        <v>80</v>
      </c>
      <c r="B40" s="677">
        <v>305200</v>
      </c>
      <c r="C40" s="677" t="s">
        <v>754</v>
      </c>
      <c r="D40" s="677">
        <v>305200</v>
      </c>
      <c r="E40" s="725"/>
      <c r="F40" s="736" t="s">
        <v>69</v>
      </c>
      <c r="H40" s="673"/>
    </row>
    <row r="41" spans="1:11" s="668" customFormat="1" ht="13" customHeight="1" x14ac:dyDescent="0.25">
      <c r="A41" s="902" t="s">
        <v>16</v>
      </c>
      <c r="B41" s="677">
        <v>710910</v>
      </c>
      <c r="C41" s="677" t="s">
        <v>454</v>
      </c>
      <c r="D41" s="677" t="s">
        <v>454</v>
      </c>
      <c r="E41" s="725"/>
      <c r="F41" s="736" t="s">
        <v>25</v>
      </c>
      <c r="H41" s="673"/>
    </row>
    <row r="42" spans="1:11" s="668" customFormat="1" ht="13" customHeight="1" x14ac:dyDescent="0.25">
      <c r="A42" s="902" t="s">
        <v>65</v>
      </c>
      <c r="B42" s="677">
        <v>116640</v>
      </c>
      <c r="C42" s="677" t="s">
        <v>454</v>
      </c>
      <c r="D42" s="677" t="s">
        <v>454</v>
      </c>
      <c r="E42" s="725"/>
      <c r="F42" s="736" t="s">
        <v>59</v>
      </c>
      <c r="H42" s="673"/>
    </row>
    <row r="43" spans="1:11" ht="13" customHeight="1" x14ac:dyDescent="0.2">
      <c r="A43" s="903" t="s">
        <v>453</v>
      </c>
      <c r="B43" s="675">
        <v>1131918</v>
      </c>
      <c r="C43" s="675">
        <v>508025</v>
      </c>
      <c r="D43" s="675">
        <v>623893</v>
      </c>
      <c r="E43" s="735"/>
      <c r="F43" s="734" t="s">
        <v>452</v>
      </c>
      <c r="H43" s="733"/>
    </row>
    <row r="44" spans="1:11" ht="13" customHeight="1" x14ac:dyDescent="0.2">
      <c r="A44" s="731" t="s">
        <v>451</v>
      </c>
      <c r="B44" s="215"/>
      <c r="C44" s="729"/>
      <c r="D44" s="729"/>
      <c r="E44" s="732"/>
      <c r="F44" s="382"/>
    </row>
    <row r="45" spans="1:11" ht="13" customHeight="1" x14ac:dyDescent="0.2">
      <c r="A45" s="731" t="s">
        <v>450</v>
      </c>
      <c r="B45" s="215"/>
      <c r="C45" s="729"/>
      <c r="D45" s="729"/>
      <c r="E45" s="732"/>
      <c r="F45" s="382"/>
    </row>
    <row r="46" spans="1:11" ht="13" customHeight="1" x14ac:dyDescent="0.2">
      <c r="A46" s="731" t="s">
        <v>1413</v>
      </c>
      <c r="B46" s="730"/>
      <c r="C46" s="729"/>
      <c r="D46" s="729"/>
      <c r="E46" s="382"/>
      <c r="F46" s="382"/>
      <c r="G46" s="727"/>
      <c r="H46" s="726"/>
      <c r="I46" s="726"/>
      <c r="J46" s="725"/>
      <c r="K46" s="382"/>
    </row>
    <row r="47" spans="1:11" ht="13" customHeight="1" x14ac:dyDescent="0.2">
      <c r="A47" s="907" t="s">
        <v>1431</v>
      </c>
      <c r="B47" s="595"/>
      <c r="C47" s="595"/>
      <c r="D47" s="595"/>
      <c r="E47" s="595"/>
      <c r="F47" s="595"/>
      <c r="G47" s="727"/>
      <c r="H47" s="726"/>
      <c r="I47" s="726"/>
      <c r="J47" s="725"/>
      <c r="K47" s="382"/>
    </row>
    <row r="48" spans="1:11" ht="13" customHeight="1" x14ac:dyDescent="0.2">
      <c r="A48" s="907" t="s">
        <v>1425</v>
      </c>
    </row>
    <row r="49" spans="1:11" ht="13" customHeight="1" x14ac:dyDescent="0.2">
      <c r="A49" s="907" t="s">
        <v>1426</v>
      </c>
    </row>
    <row r="50" spans="1:11" s="468" customFormat="1" ht="13" customHeight="1" x14ac:dyDescent="0.2">
      <c r="A50" s="907" t="s">
        <v>1432</v>
      </c>
      <c r="B50" s="728"/>
      <c r="C50" s="728"/>
      <c r="D50" s="728"/>
      <c r="E50" s="728"/>
      <c r="F50" s="728"/>
      <c r="G50" s="727"/>
      <c r="H50" s="726"/>
      <c r="I50" s="726"/>
      <c r="J50" s="725"/>
      <c r="K50" s="382"/>
    </row>
    <row r="51" spans="1:11" s="468" customFormat="1" ht="13" customHeight="1" x14ac:dyDescent="0.2">
      <c r="A51" s="728" t="s">
        <v>1428</v>
      </c>
      <c r="B51" s="728"/>
      <c r="C51" s="728"/>
      <c r="D51" s="728"/>
      <c r="E51" s="728"/>
      <c r="F51" s="728"/>
      <c r="G51" s="727"/>
      <c r="H51" s="726"/>
      <c r="I51" s="726"/>
      <c r="J51" s="725"/>
      <c r="K51" s="382"/>
    </row>
    <row r="52" spans="1:11" ht="13" customHeight="1" x14ac:dyDescent="0.2">
      <c r="A52" s="1192"/>
      <c r="B52" s="1192"/>
      <c r="C52" s="1192"/>
      <c r="D52" s="1192"/>
      <c r="E52" s="1192"/>
      <c r="F52" s="1192"/>
    </row>
  </sheetData>
  <mergeCells count="5">
    <mergeCell ref="B2:D2"/>
    <mergeCell ref="E2:F4"/>
    <mergeCell ref="B28:D28"/>
    <mergeCell ref="E28:F30"/>
    <mergeCell ref="A52:F52"/>
  </mergeCells>
  <phoneticPr fontId="29"/>
  <pageMargins left="0.59055118110236227" right="0.59055118110236227" top="0.59055118110236227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53"/>
  <sheetViews>
    <sheetView view="pageBreakPreview" zoomScale="140" zoomScaleNormal="106" zoomScaleSheetLayoutView="140" workbookViewId="0"/>
  </sheetViews>
  <sheetFormatPr defaultColWidth="8.84375" defaultRowHeight="11.6" x14ac:dyDescent="0.2"/>
  <cols>
    <col min="1" max="1" width="20.23046875" style="25" customWidth="1"/>
    <col min="2" max="2" width="13.61328125" style="25" customWidth="1"/>
    <col min="3" max="3" width="10" style="25" customWidth="1"/>
    <col min="4" max="5" width="9.84375" style="25" customWidth="1"/>
    <col min="6" max="6" width="0.84375" style="25" customWidth="1"/>
    <col min="7" max="7" width="25.765625" style="25" customWidth="1"/>
    <col min="8" max="8" width="4.15234375" style="25" customWidth="1"/>
    <col min="9" max="9" width="11.61328125" style="25" customWidth="1"/>
    <col min="10" max="10" width="19.765625" style="25" bestFit="1" customWidth="1"/>
    <col min="11" max="11" width="9.23046875" style="25" bestFit="1" customWidth="1"/>
    <col min="12" max="12" width="11.61328125" style="25" bestFit="1" customWidth="1"/>
    <col min="13" max="13" width="11.4609375" style="25" bestFit="1" customWidth="1"/>
    <col min="14" max="14" width="14.23046875" style="25" bestFit="1" customWidth="1"/>
    <col min="15" max="15" width="14.4609375" style="25" bestFit="1" customWidth="1"/>
    <col min="16" max="16" width="9.3828125" style="25" bestFit="1" customWidth="1"/>
    <col min="17" max="17" width="11.61328125" style="25" bestFit="1" customWidth="1"/>
    <col min="18" max="19" width="8.84375" style="25" customWidth="1"/>
    <col min="20" max="20" width="14.61328125" style="25" customWidth="1"/>
    <col min="21" max="16384" width="8.84375" style="25"/>
  </cols>
  <sheetData>
    <row r="1" spans="1:10" s="697" customFormat="1" ht="15" customHeight="1" x14ac:dyDescent="0.25">
      <c r="A1" s="698" t="s">
        <v>1433</v>
      </c>
    </row>
    <row r="2" spans="1:10" s="697" customFormat="1" ht="15" customHeight="1" x14ac:dyDescent="0.25">
      <c r="A2" s="698" t="s">
        <v>1434</v>
      </c>
    </row>
    <row r="3" spans="1:10" s="668" customFormat="1" ht="13" customHeight="1" x14ac:dyDescent="0.25">
      <c r="A3" s="361" t="s">
        <v>457</v>
      </c>
      <c r="B3" s="690" t="s">
        <v>461</v>
      </c>
      <c r="C3" s="690" t="s">
        <v>784</v>
      </c>
      <c r="D3" s="690" t="s">
        <v>460</v>
      </c>
      <c r="E3" s="690" t="s">
        <v>459</v>
      </c>
      <c r="F3" s="1188" t="s">
        <v>1435</v>
      </c>
      <c r="G3" s="1193"/>
    </row>
    <row r="4" spans="1:10" s="668" customFormat="1" ht="13" customHeight="1" x14ac:dyDescent="0.25">
      <c r="A4" s="876"/>
      <c r="B4" s="742" t="s">
        <v>1436</v>
      </c>
      <c r="C4" s="742"/>
      <c r="D4" s="752" t="s">
        <v>1437</v>
      </c>
      <c r="E4" s="742" t="s">
        <v>1438</v>
      </c>
      <c r="F4" s="1194"/>
      <c r="G4" s="1195"/>
    </row>
    <row r="5" spans="1:10" s="668" customFormat="1" ht="13" customHeight="1" x14ac:dyDescent="0.25">
      <c r="A5" s="876"/>
      <c r="B5" s="751" t="s">
        <v>785</v>
      </c>
      <c r="C5" s="1046" t="s">
        <v>1439</v>
      </c>
      <c r="D5" s="1046" t="s">
        <v>1440</v>
      </c>
      <c r="E5" s="1046" t="s">
        <v>787</v>
      </c>
      <c r="F5" s="1194"/>
      <c r="G5" s="1195"/>
    </row>
    <row r="6" spans="1:10" s="668" customFormat="1" ht="13" customHeight="1" x14ac:dyDescent="0.25">
      <c r="A6" s="753" t="s">
        <v>458</v>
      </c>
      <c r="B6" s="688" t="s">
        <v>788</v>
      </c>
      <c r="C6" s="1047" t="s">
        <v>1441</v>
      </c>
      <c r="D6" s="1047" t="s">
        <v>790</v>
      </c>
      <c r="E6" s="1047" t="s">
        <v>1442</v>
      </c>
      <c r="F6" s="1196"/>
      <c r="G6" s="1197"/>
    </row>
    <row r="7" spans="1:10" s="668" customFormat="1" ht="13" customHeight="1" x14ac:dyDescent="0.25">
      <c r="A7" s="891"/>
      <c r="B7" s="740"/>
      <c r="C7" s="740"/>
      <c r="D7" s="740"/>
      <c r="E7" s="740"/>
      <c r="F7" s="739"/>
      <c r="G7" s="379"/>
    </row>
    <row r="8" spans="1:10" s="668" customFormat="1" ht="13" customHeight="1" x14ac:dyDescent="0.25">
      <c r="A8" s="738" t="s">
        <v>455</v>
      </c>
      <c r="B8" s="677">
        <v>907657499</v>
      </c>
      <c r="C8" s="749">
        <v>45.02</v>
      </c>
      <c r="D8" s="748">
        <v>1517966</v>
      </c>
      <c r="E8" s="748">
        <v>12437.4</v>
      </c>
      <c r="F8" s="737" t="s">
        <v>61</v>
      </c>
      <c r="G8" s="379"/>
      <c r="I8" s="673"/>
      <c r="J8" s="673"/>
    </row>
    <row r="9" spans="1:10" s="668" customFormat="1" ht="13" customHeight="1" x14ac:dyDescent="0.25">
      <c r="A9" s="902"/>
      <c r="B9" s="677"/>
      <c r="C9" s="749"/>
      <c r="D9" s="748"/>
      <c r="E9" s="748"/>
      <c r="F9" s="725"/>
      <c r="G9" s="379"/>
      <c r="I9" s="673"/>
      <c r="J9" s="673"/>
    </row>
    <row r="10" spans="1:10" s="668" customFormat="1" ht="13" customHeight="1" x14ac:dyDescent="0.25">
      <c r="A10" s="902" t="s">
        <v>490</v>
      </c>
      <c r="B10" s="677">
        <v>12865748</v>
      </c>
      <c r="C10" s="749">
        <v>42.18</v>
      </c>
      <c r="D10" s="748">
        <v>20280</v>
      </c>
      <c r="E10" s="748">
        <v>104.6</v>
      </c>
      <c r="F10" s="725"/>
      <c r="G10" s="379" t="s">
        <v>491</v>
      </c>
      <c r="I10" s="673"/>
      <c r="J10" s="673"/>
    </row>
    <row r="11" spans="1:10" s="668" customFormat="1" ht="13" customHeight="1" x14ac:dyDescent="0.25">
      <c r="A11" s="902" t="s">
        <v>30</v>
      </c>
      <c r="B11" s="677">
        <v>357996441</v>
      </c>
      <c r="C11" s="749">
        <v>44.51</v>
      </c>
      <c r="D11" s="748">
        <v>580668</v>
      </c>
      <c r="E11" s="748">
        <v>3788.7</v>
      </c>
      <c r="F11" s="725"/>
      <c r="G11" s="379" t="s">
        <v>36</v>
      </c>
      <c r="I11" s="673"/>
      <c r="J11" s="673"/>
    </row>
    <row r="12" spans="1:10" s="668" customFormat="1" ht="13" customHeight="1" x14ac:dyDescent="0.25">
      <c r="A12" s="902" t="s">
        <v>31</v>
      </c>
      <c r="B12" s="677">
        <v>83477028</v>
      </c>
      <c r="C12" s="749">
        <v>44.77</v>
      </c>
      <c r="D12" s="748">
        <v>144368</v>
      </c>
      <c r="E12" s="748">
        <v>871.8</v>
      </c>
      <c r="F12" s="725"/>
      <c r="G12" s="379" t="s">
        <v>37</v>
      </c>
      <c r="I12" s="673"/>
      <c r="J12" s="673"/>
    </row>
    <row r="13" spans="1:10" s="668" customFormat="1" ht="13" customHeight="1" x14ac:dyDescent="0.25">
      <c r="A13" s="902" t="s">
        <v>32</v>
      </c>
      <c r="B13" s="677">
        <v>78154985</v>
      </c>
      <c r="C13" s="749">
        <v>46.62</v>
      </c>
      <c r="D13" s="748">
        <v>126333</v>
      </c>
      <c r="E13" s="748">
        <v>1117.2</v>
      </c>
      <c r="F13" s="725"/>
      <c r="G13" s="379" t="s">
        <v>38</v>
      </c>
      <c r="I13" s="673"/>
      <c r="J13" s="673"/>
    </row>
    <row r="14" spans="1:10" s="668" customFormat="1" ht="13" customHeight="1" x14ac:dyDescent="0.25">
      <c r="A14" s="902" t="s">
        <v>64</v>
      </c>
      <c r="B14" s="677">
        <v>292282957</v>
      </c>
      <c r="C14" s="749">
        <v>44.92</v>
      </c>
      <c r="D14" s="748">
        <v>456564</v>
      </c>
      <c r="E14" s="748">
        <v>5222.3999999999996</v>
      </c>
      <c r="F14" s="725"/>
      <c r="G14" s="379" t="s">
        <v>70</v>
      </c>
      <c r="I14" s="673"/>
      <c r="J14" s="673"/>
    </row>
    <row r="15" spans="1:10" s="668" customFormat="1" ht="13" customHeight="1" x14ac:dyDescent="0.25">
      <c r="A15" s="902" t="s">
        <v>35</v>
      </c>
      <c r="B15" s="677">
        <v>31126362</v>
      </c>
      <c r="C15" s="749">
        <v>46.22</v>
      </c>
      <c r="D15" s="748">
        <v>27819</v>
      </c>
      <c r="E15" s="748">
        <v>382.7</v>
      </c>
      <c r="F15" s="725"/>
      <c r="G15" s="379" t="s">
        <v>71</v>
      </c>
      <c r="I15" s="673"/>
      <c r="J15" s="673"/>
    </row>
    <row r="16" spans="1:10" s="668" customFormat="1" ht="13" customHeight="1" x14ac:dyDescent="0.25">
      <c r="A16" s="902" t="s">
        <v>80</v>
      </c>
      <c r="B16" s="677">
        <v>6911632</v>
      </c>
      <c r="C16" s="749">
        <v>51.64</v>
      </c>
      <c r="D16" s="748">
        <v>27239</v>
      </c>
      <c r="E16" s="748">
        <v>96.8</v>
      </c>
      <c r="F16" s="725"/>
      <c r="G16" s="379" t="s">
        <v>69</v>
      </c>
      <c r="I16" s="673"/>
      <c r="J16" s="673"/>
    </row>
    <row r="17" spans="1:11" s="668" customFormat="1" ht="13" customHeight="1" x14ac:dyDescent="0.25">
      <c r="A17" s="902" t="s">
        <v>16</v>
      </c>
      <c r="B17" s="677">
        <v>15279029</v>
      </c>
      <c r="C17" s="749">
        <v>40.130000000000003</v>
      </c>
      <c r="D17" s="748">
        <v>47141</v>
      </c>
      <c r="E17" s="748">
        <v>8.1</v>
      </c>
      <c r="F17" s="725"/>
      <c r="G17" s="379" t="s">
        <v>25</v>
      </c>
      <c r="I17" s="673"/>
      <c r="J17" s="673"/>
    </row>
    <row r="18" spans="1:11" s="668" customFormat="1" ht="13" customHeight="1" x14ac:dyDescent="0.25">
      <c r="A18" s="902" t="s">
        <v>65</v>
      </c>
      <c r="B18" s="677">
        <v>1976572</v>
      </c>
      <c r="C18" s="749">
        <v>54.6</v>
      </c>
      <c r="D18" s="748">
        <v>10170</v>
      </c>
      <c r="E18" s="748">
        <v>87.7</v>
      </c>
      <c r="F18" s="725"/>
      <c r="G18" s="379" t="s">
        <v>59</v>
      </c>
      <c r="I18" s="673"/>
      <c r="J18" s="673"/>
    </row>
    <row r="19" spans="1:11" s="668" customFormat="1" ht="13" customHeight="1" x14ac:dyDescent="0.25">
      <c r="A19" s="903" t="s">
        <v>453</v>
      </c>
      <c r="B19" s="675">
        <v>27586745</v>
      </c>
      <c r="C19" s="747">
        <v>49.31</v>
      </c>
      <c r="D19" s="746">
        <v>77384</v>
      </c>
      <c r="E19" s="746">
        <v>757.4</v>
      </c>
      <c r="F19" s="745"/>
      <c r="G19" s="734" t="s">
        <v>452</v>
      </c>
      <c r="I19" s="673"/>
      <c r="J19" s="673"/>
    </row>
    <row r="20" spans="1:11" s="668" customFormat="1" ht="13" customHeight="1" x14ac:dyDescent="0.25">
      <c r="A20" s="731" t="s">
        <v>451</v>
      </c>
      <c r="B20" s="730"/>
      <c r="C20" s="729"/>
      <c r="D20" s="729"/>
      <c r="E20" s="729"/>
      <c r="F20" s="382"/>
      <c r="G20" s="382"/>
    </row>
    <row r="21" spans="1:11" s="668" customFormat="1" ht="13" customHeight="1" x14ac:dyDescent="0.25">
      <c r="A21" s="731" t="s">
        <v>1443</v>
      </c>
      <c r="B21" s="730"/>
      <c r="C21" s="729"/>
      <c r="D21" s="729"/>
      <c r="E21" s="382"/>
      <c r="F21" s="382"/>
      <c r="G21" s="727"/>
      <c r="H21" s="726"/>
      <c r="I21" s="726"/>
      <c r="J21" s="725"/>
      <c r="K21" s="382"/>
    </row>
    <row r="22" spans="1:11" s="668" customFormat="1" ht="13" customHeight="1" x14ac:dyDescent="0.25">
      <c r="A22" s="907" t="s">
        <v>1396</v>
      </c>
      <c r="B22" s="595"/>
      <c r="C22" s="595"/>
      <c r="D22" s="595"/>
      <c r="E22" s="595"/>
      <c r="F22" s="595"/>
      <c r="G22" s="727"/>
      <c r="H22" s="726"/>
      <c r="I22" s="726"/>
      <c r="J22" s="725"/>
      <c r="K22" s="382"/>
    </row>
    <row r="23" spans="1:11" s="668" customFormat="1" ht="13" customHeight="1" x14ac:dyDescent="0.25">
      <c r="A23" s="907" t="s">
        <v>779</v>
      </c>
      <c r="B23" s="595"/>
      <c r="C23" s="595"/>
      <c r="D23" s="595"/>
      <c r="E23" s="595"/>
      <c r="F23" s="595"/>
      <c r="G23" s="595"/>
      <c r="I23" s="673"/>
      <c r="J23" s="750"/>
    </row>
    <row r="24" spans="1:11" s="668" customFormat="1" ht="13" customHeight="1" x14ac:dyDescent="0.25">
      <c r="A24" s="907" t="s">
        <v>1444</v>
      </c>
      <c r="B24" s="728"/>
      <c r="C24" s="728"/>
      <c r="D24" s="728"/>
      <c r="E24" s="728"/>
      <c r="F24" s="728"/>
      <c r="G24" s="727"/>
      <c r="H24" s="726"/>
      <c r="I24" s="726"/>
      <c r="J24" s="725"/>
      <c r="K24" s="382"/>
    </row>
    <row r="25" spans="1:11" s="668" customFormat="1" ht="13" customHeight="1" x14ac:dyDescent="0.25">
      <c r="A25" s="728" t="s">
        <v>781</v>
      </c>
      <c r="B25" s="728"/>
      <c r="C25" s="728"/>
      <c r="D25" s="728"/>
      <c r="E25" s="728"/>
      <c r="F25" s="728"/>
      <c r="G25" s="727"/>
      <c r="H25" s="726"/>
      <c r="I25" s="726"/>
      <c r="J25" s="725"/>
      <c r="K25" s="382"/>
    </row>
    <row r="26" spans="1:11" s="668" customFormat="1" ht="13" customHeight="1" x14ac:dyDescent="0.25">
      <c r="A26" s="1198"/>
      <c r="B26" s="1198"/>
      <c r="C26" s="1198"/>
      <c r="D26" s="1198"/>
      <c r="E26" s="1198"/>
      <c r="F26" s="1198"/>
      <c r="G26" s="1198"/>
      <c r="I26" s="673"/>
    </row>
    <row r="27" spans="1:11" s="668" customFormat="1" ht="13" customHeight="1" x14ac:dyDescent="0.25">
      <c r="A27" s="744"/>
      <c r="B27" s="744"/>
      <c r="C27" s="744"/>
      <c r="D27" s="744"/>
      <c r="E27" s="744"/>
      <c r="F27" s="744"/>
      <c r="G27" s="744"/>
      <c r="I27" s="673"/>
    </row>
    <row r="28" spans="1:11" s="697" customFormat="1" ht="13" customHeight="1" x14ac:dyDescent="0.25">
      <c r="A28" s="698" t="s">
        <v>1445</v>
      </c>
      <c r="I28" s="673"/>
    </row>
    <row r="29" spans="1:11" s="697" customFormat="1" ht="13" customHeight="1" x14ac:dyDescent="0.25">
      <c r="A29" s="698" t="s">
        <v>1446</v>
      </c>
      <c r="I29" s="673"/>
    </row>
    <row r="30" spans="1:11" s="668" customFormat="1" ht="13" customHeight="1" x14ac:dyDescent="0.25">
      <c r="A30" s="361" t="s">
        <v>457</v>
      </c>
      <c r="B30" s="690" t="s">
        <v>461</v>
      </c>
      <c r="C30" s="690" t="s">
        <v>784</v>
      </c>
      <c r="D30" s="690" t="s">
        <v>460</v>
      </c>
      <c r="E30" s="690" t="s">
        <v>459</v>
      </c>
      <c r="F30" s="1188" t="s">
        <v>783</v>
      </c>
      <c r="G30" s="1193"/>
      <c r="I30" s="673"/>
    </row>
    <row r="31" spans="1:11" s="668" customFormat="1" ht="13" customHeight="1" x14ac:dyDescent="0.25">
      <c r="A31" s="359"/>
      <c r="B31" s="742" t="s">
        <v>1436</v>
      </c>
      <c r="C31" s="742"/>
      <c r="D31" s="752" t="s">
        <v>1437</v>
      </c>
      <c r="E31" s="742" t="s">
        <v>1447</v>
      </c>
      <c r="F31" s="1194"/>
      <c r="G31" s="1195"/>
      <c r="I31" s="673"/>
    </row>
    <row r="32" spans="1:11" s="668" customFormat="1" ht="13" customHeight="1" x14ac:dyDescent="0.25">
      <c r="A32" s="877"/>
      <c r="B32" s="751" t="s">
        <v>1448</v>
      </c>
      <c r="C32" s="1046" t="s">
        <v>786</v>
      </c>
      <c r="D32" s="1046" t="s">
        <v>1449</v>
      </c>
      <c r="E32" s="1046" t="s">
        <v>1449</v>
      </c>
      <c r="F32" s="1194"/>
      <c r="G32" s="1195"/>
      <c r="I32" s="673"/>
    </row>
    <row r="33" spans="1:11" s="668" customFormat="1" ht="13" customHeight="1" x14ac:dyDescent="0.25">
      <c r="A33" s="741" t="s">
        <v>456</v>
      </c>
      <c r="B33" s="688" t="s">
        <v>788</v>
      </c>
      <c r="C33" s="1047" t="s">
        <v>789</v>
      </c>
      <c r="D33" s="1047" t="s">
        <v>1450</v>
      </c>
      <c r="E33" s="1047" t="s">
        <v>1450</v>
      </c>
      <c r="F33" s="1196"/>
      <c r="G33" s="1197"/>
      <c r="J33" s="750"/>
    </row>
    <row r="34" spans="1:11" s="668" customFormat="1" ht="13" customHeight="1" x14ac:dyDescent="0.25">
      <c r="A34" s="891"/>
      <c r="B34" s="740"/>
      <c r="C34" s="740"/>
      <c r="D34" s="740"/>
      <c r="E34" s="740"/>
      <c r="F34" s="739"/>
      <c r="G34" s="379"/>
      <c r="J34" s="750"/>
    </row>
    <row r="35" spans="1:11" s="668" customFormat="1" ht="13" customHeight="1" x14ac:dyDescent="0.25">
      <c r="A35" s="738" t="s">
        <v>455</v>
      </c>
      <c r="B35" s="677">
        <v>860805610</v>
      </c>
      <c r="C35" s="749">
        <v>42.13</v>
      </c>
      <c r="D35" s="748">
        <v>1301313</v>
      </c>
      <c r="E35" s="748">
        <v>11445.7</v>
      </c>
      <c r="F35" s="737" t="s">
        <v>61</v>
      </c>
      <c r="G35" s="379"/>
      <c r="I35" s="673"/>
      <c r="J35" s="673"/>
    </row>
    <row r="36" spans="1:11" s="668" customFormat="1" ht="13" customHeight="1" x14ac:dyDescent="0.25">
      <c r="A36" s="902"/>
      <c r="B36" s="677"/>
      <c r="C36" s="749"/>
      <c r="D36" s="748"/>
      <c r="E36" s="748"/>
      <c r="F36" s="725"/>
      <c r="G36" s="379"/>
      <c r="I36" s="673"/>
      <c r="J36" s="673"/>
    </row>
    <row r="37" spans="1:11" s="668" customFormat="1" ht="13" customHeight="1" x14ac:dyDescent="0.25">
      <c r="A37" s="902" t="s">
        <v>490</v>
      </c>
      <c r="B37" s="677">
        <v>13217999</v>
      </c>
      <c r="C37" s="749">
        <v>40.520000000000003</v>
      </c>
      <c r="D37" s="748">
        <v>19788</v>
      </c>
      <c r="E37" s="748">
        <v>53.1</v>
      </c>
      <c r="F37" s="725"/>
      <c r="G37" s="379" t="s">
        <v>491</v>
      </c>
      <c r="I37" s="673"/>
      <c r="J37" s="673"/>
    </row>
    <row r="38" spans="1:11" s="668" customFormat="1" ht="13" customHeight="1" x14ac:dyDescent="0.25">
      <c r="A38" s="902" t="s">
        <v>30</v>
      </c>
      <c r="B38" s="677">
        <v>365572532</v>
      </c>
      <c r="C38" s="749">
        <v>42.51</v>
      </c>
      <c r="D38" s="748">
        <v>535088</v>
      </c>
      <c r="E38" s="748">
        <v>3919</v>
      </c>
      <c r="F38" s="725"/>
      <c r="G38" s="379" t="s">
        <v>36</v>
      </c>
      <c r="I38" s="673"/>
      <c r="J38" s="673"/>
    </row>
    <row r="39" spans="1:11" s="668" customFormat="1" ht="13" customHeight="1" x14ac:dyDescent="0.25">
      <c r="A39" s="902" t="s">
        <v>31</v>
      </c>
      <c r="B39" s="677">
        <v>74072596</v>
      </c>
      <c r="C39" s="749">
        <v>40.85</v>
      </c>
      <c r="D39" s="748">
        <v>123042</v>
      </c>
      <c r="E39" s="748">
        <v>588.1</v>
      </c>
      <c r="F39" s="725"/>
      <c r="G39" s="379" t="s">
        <v>37</v>
      </c>
      <c r="I39" s="673"/>
      <c r="J39" s="673"/>
    </row>
    <row r="40" spans="1:11" s="668" customFormat="1" ht="13" customHeight="1" x14ac:dyDescent="0.25">
      <c r="A40" s="902" t="s">
        <v>32</v>
      </c>
      <c r="B40" s="677">
        <v>71493224</v>
      </c>
      <c r="C40" s="749">
        <v>42.58</v>
      </c>
      <c r="D40" s="748">
        <v>104081</v>
      </c>
      <c r="E40" s="748">
        <v>899.7</v>
      </c>
      <c r="F40" s="725"/>
      <c r="G40" s="379" t="s">
        <v>38</v>
      </c>
      <c r="I40" s="673"/>
      <c r="J40" s="673"/>
    </row>
    <row r="41" spans="1:11" s="668" customFormat="1" ht="13" customHeight="1" x14ac:dyDescent="0.25">
      <c r="A41" s="902" t="s">
        <v>64</v>
      </c>
      <c r="B41" s="677">
        <v>257407045</v>
      </c>
      <c r="C41" s="749">
        <v>41.01</v>
      </c>
      <c r="D41" s="748">
        <v>367414</v>
      </c>
      <c r="E41" s="748">
        <v>4434.8</v>
      </c>
      <c r="F41" s="725"/>
      <c r="G41" s="379" t="s">
        <v>70</v>
      </c>
      <c r="I41" s="673"/>
      <c r="J41" s="673"/>
    </row>
    <row r="42" spans="1:11" s="668" customFormat="1" ht="13" customHeight="1" x14ac:dyDescent="0.25">
      <c r="A42" s="902" t="s">
        <v>35</v>
      </c>
      <c r="B42" s="677">
        <v>30762230</v>
      </c>
      <c r="C42" s="749">
        <v>46.31</v>
      </c>
      <c r="D42" s="748">
        <v>23409</v>
      </c>
      <c r="E42" s="748">
        <v>608.5</v>
      </c>
      <c r="F42" s="725"/>
      <c r="G42" s="379" t="s">
        <v>71</v>
      </c>
      <c r="I42" s="673"/>
      <c r="J42" s="673"/>
    </row>
    <row r="43" spans="1:11" s="668" customFormat="1" ht="13" customHeight="1" x14ac:dyDescent="0.25">
      <c r="A43" s="902" t="s">
        <v>80</v>
      </c>
      <c r="B43" s="677">
        <v>6111112</v>
      </c>
      <c r="C43" s="749">
        <v>47.45</v>
      </c>
      <c r="D43" s="748">
        <v>15150</v>
      </c>
      <c r="E43" s="748">
        <v>64.2</v>
      </c>
      <c r="F43" s="725"/>
      <c r="G43" s="379" t="s">
        <v>69</v>
      </c>
      <c r="I43" s="673"/>
      <c r="J43" s="673"/>
    </row>
    <row r="44" spans="1:11" s="668" customFormat="1" ht="13" customHeight="1" x14ac:dyDescent="0.25">
      <c r="A44" s="902" t="s">
        <v>16</v>
      </c>
      <c r="B44" s="677">
        <v>16275076</v>
      </c>
      <c r="C44" s="749">
        <v>40.68</v>
      </c>
      <c r="D44" s="748">
        <v>48829</v>
      </c>
      <c r="E44" s="748">
        <v>12.4</v>
      </c>
      <c r="F44" s="725"/>
      <c r="G44" s="379" t="s">
        <v>25</v>
      </c>
      <c r="I44" s="673"/>
      <c r="J44" s="673"/>
    </row>
    <row r="45" spans="1:11" s="668" customFormat="1" ht="13" customHeight="1" x14ac:dyDescent="0.25">
      <c r="A45" s="902" t="s">
        <v>65</v>
      </c>
      <c r="B45" s="677">
        <v>1998954</v>
      </c>
      <c r="C45" s="749">
        <v>53.63</v>
      </c>
      <c r="D45" s="748">
        <v>9346</v>
      </c>
      <c r="E45" s="748">
        <v>94.8</v>
      </c>
      <c r="F45" s="725"/>
      <c r="G45" s="379" t="s">
        <v>59</v>
      </c>
      <c r="I45" s="673"/>
      <c r="J45" s="673"/>
    </row>
    <row r="46" spans="1:11" ht="13" customHeight="1" x14ac:dyDescent="0.25">
      <c r="A46" s="903" t="s">
        <v>453</v>
      </c>
      <c r="B46" s="675">
        <v>23894842</v>
      </c>
      <c r="C46" s="747">
        <v>45.03</v>
      </c>
      <c r="D46" s="746">
        <v>55166</v>
      </c>
      <c r="E46" s="746">
        <v>771.1</v>
      </c>
      <c r="F46" s="745"/>
      <c r="G46" s="734" t="s">
        <v>452</v>
      </c>
      <c r="I46" s="733"/>
      <c r="J46" s="673"/>
    </row>
    <row r="47" spans="1:11" ht="13" customHeight="1" x14ac:dyDescent="0.2">
      <c r="A47" s="731" t="s">
        <v>451</v>
      </c>
      <c r="B47" s="215"/>
      <c r="C47" s="729"/>
      <c r="D47" s="729"/>
      <c r="E47" s="729"/>
      <c r="F47" s="732"/>
      <c r="G47" s="382"/>
    </row>
    <row r="48" spans="1:11" ht="13" customHeight="1" x14ac:dyDescent="0.2">
      <c r="A48" s="731" t="s">
        <v>1451</v>
      </c>
      <c r="B48" s="730"/>
      <c r="C48" s="729"/>
      <c r="D48" s="729"/>
      <c r="E48" s="382"/>
      <c r="F48" s="382"/>
      <c r="G48" s="727"/>
      <c r="H48" s="726"/>
      <c r="I48" s="726"/>
      <c r="J48" s="725"/>
      <c r="K48" s="382"/>
    </row>
    <row r="49" spans="1:11" ht="13" customHeight="1" x14ac:dyDescent="0.2">
      <c r="A49" s="907" t="s">
        <v>1414</v>
      </c>
      <c r="B49" s="595"/>
      <c r="C49" s="595"/>
      <c r="D49" s="595"/>
      <c r="E49" s="595"/>
      <c r="F49" s="595"/>
      <c r="G49" s="727"/>
      <c r="H49" s="726"/>
      <c r="I49" s="726"/>
      <c r="J49" s="725"/>
      <c r="K49" s="382"/>
    </row>
    <row r="50" spans="1:11" ht="13" customHeight="1" x14ac:dyDescent="0.2">
      <c r="A50" s="907" t="s">
        <v>779</v>
      </c>
    </row>
    <row r="51" spans="1:11" s="468" customFormat="1" ht="13" customHeight="1" x14ac:dyDescent="0.2">
      <c r="A51" s="907" t="s">
        <v>1452</v>
      </c>
      <c r="B51" s="728"/>
      <c r="C51" s="728"/>
      <c r="D51" s="728"/>
      <c r="E51" s="728"/>
      <c r="F51" s="728"/>
      <c r="G51" s="727"/>
      <c r="H51" s="726"/>
      <c r="I51" s="726"/>
      <c r="J51" s="725"/>
      <c r="K51" s="382"/>
    </row>
    <row r="52" spans="1:11" s="468" customFormat="1" ht="13" customHeight="1" x14ac:dyDescent="0.2">
      <c r="A52" s="728" t="s">
        <v>1453</v>
      </c>
      <c r="B52" s="728"/>
      <c r="C52" s="728"/>
      <c r="D52" s="728"/>
      <c r="E52" s="728"/>
      <c r="F52" s="728"/>
      <c r="G52" s="727"/>
      <c r="H52" s="726"/>
      <c r="I52" s="726"/>
      <c r="J52" s="725"/>
      <c r="K52" s="382"/>
    </row>
    <row r="53" spans="1:11" ht="13" customHeight="1" x14ac:dyDescent="0.2">
      <c r="A53" s="1192" t="s">
        <v>1454</v>
      </c>
      <c r="B53" s="1192"/>
      <c r="C53" s="1192"/>
      <c r="D53" s="1192"/>
      <c r="E53" s="1192"/>
      <c r="F53" s="1192"/>
      <c r="G53" s="1192"/>
    </row>
  </sheetData>
  <mergeCells count="4">
    <mergeCell ref="F3:G6"/>
    <mergeCell ref="A26:G26"/>
    <mergeCell ref="F30:G33"/>
    <mergeCell ref="A53:G53"/>
  </mergeCells>
  <phoneticPr fontId="29"/>
  <pageMargins left="0.59055118110236227" right="0.59055118110236227" top="0.59055118110236227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53"/>
  <sheetViews>
    <sheetView view="pageBreakPreview" zoomScaleNormal="100" zoomScaleSheetLayoutView="100" workbookViewId="0">
      <pane xSplit="1" topLeftCell="B1" activePane="topRight" state="frozen"/>
      <selection pane="topRight" activeCell="A2" sqref="A2"/>
    </sheetView>
  </sheetViews>
  <sheetFormatPr defaultColWidth="9" defaultRowHeight="23.6" x14ac:dyDescent="0.4"/>
  <cols>
    <col min="1" max="1" width="16.15234375" style="11" customWidth="1"/>
    <col min="2" max="12" width="9.4609375" style="11" customWidth="1"/>
    <col min="13" max="13" width="9.3828125" style="11" customWidth="1"/>
    <col min="14" max="17" width="9.4609375" style="11" customWidth="1"/>
    <col min="18" max="18" width="10.765625" style="11" customWidth="1"/>
    <col min="19" max="19" width="10.84375" style="12" customWidth="1"/>
    <col min="20" max="20" width="9.4609375" style="12" customWidth="1"/>
    <col min="21" max="21" width="9.3828125" style="12" customWidth="1"/>
    <col min="22" max="22" width="11.15234375" style="12" customWidth="1"/>
    <col min="23" max="23" width="9.84375" style="12" customWidth="1"/>
    <col min="24" max="24" width="10.4609375" style="12" customWidth="1"/>
    <col min="25" max="25" width="22.61328125" style="12" customWidth="1"/>
    <col min="26" max="26" width="25.61328125" style="11" customWidth="1"/>
    <col min="27" max="27" width="21.15234375" style="11" customWidth="1"/>
    <col min="28" max="28" width="20.84375" style="11" customWidth="1"/>
    <col min="29" max="29" width="21.23046875" style="11" customWidth="1"/>
    <col min="30" max="30" width="20.4609375" style="11" customWidth="1"/>
    <col min="31" max="31" width="19.765625" style="11" customWidth="1"/>
    <col min="32" max="32" width="20.765625" style="11" customWidth="1"/>
    <col min="33" max="33" width="19.765625" style="11" customWidth="1"/>
    <col min="34" max="16384" width="9" style="11"/>
  </cols>
  <sheetData>
    <row r="1" spans="1:25" ht="5.25" customHeight="1" x14ac:dyDescent="0.4">
      <c r="Y1" s="11"/>
    </row>
    <row r="2" spans="1:25" ht="9.75" customHeight="1" x14ac:dyDescent="0.4">
      <c r="A2" s="13"/>
      <c r="Y2" s="11"/>
    </row>
    <row r="3" spans="1:25" ht="18" customHeight="1" x14ac:dyDescent="0.4">
      <c r="A3" s="1059" t="s">
        <v>40</v>
      </c>
      <c r="B3" s="1059"/>
      <c r="C3" s="1059"/>
      <c r="D3" s="1059"/>
      <c r="E3" s="1059"/>
      <c r="F3" s="867"/>
      <c r="I3" s="36" t="s">
        <v>511</v>
      </c>
      <c r="K3" s="36"/>
      <c r="L3" s="36"/>
      <c r="Q3" s="34" t="s">
        <v>512</v>
      </c>
      <c r="R3" s="34"/>
      <c r="W3" s="34"/>
      <c r="X3" s="34"/>
      <c r="Y3" s="11"/>
    </row>
    <row r="4" spans="1:25" s="21" customFormat="1" ht="11.25" customHeight="1" x14ac:dyDescent="0.2">
      <c r="A4" s="70"/>
      <c r="B4" s="71"/>
      <c r="C4" s="39"/>
      <c r="D4" s="72"/>
      <c r="E4" s="72"/>
      <c r="F4" s="70"/>
      <c r="G4" s="39"/>
      <c r="H4" s="72"/>
      <c r="I4" s="72"/>
      <c r="J4" s="72"/>
      <c r="K4" s="72"/>
      <c r="L4" s="72"/>
      <c r="M4" s="72"/>
      <c r="N4" s="72"/>
      <c r="O4" s="72"/>
      <c r="P4" s="72"/>
      <c r="Q4" s="72"/>
      <c r="R4" s="1056" t="s">
        <v>88</v>
      </c>
      <c r="S4" s="19"/>
      <c r="T4" s="19"/>
      <c r="U4" s="19"/>
      <c r="V4" s="19"/>
      <c r="W4" s="19"/>
      <c r="X4" s="19"/>
      <c r="Y4" s="19"/>
    </row>
    <row r="5" spans="1:25" s="73" customFormat="1" ht="28.5" customHeight="1" x14ac:dyDescent="0.25">
      <c r="A5" s="37" t="s">
        <v>205</v>
      </c>
      <c r="B5" s="16" t="s">
        <v>62</v>
      </c>
      <c r="C5" s="16" t="s">
        <v>126</v>
      </c>
      <c r="D5" s="866" t="s">
        <v>497</v>
      </c>
      <c r="E5" s="20"/>
      <c r="F5" s="88"/>
      <c r="G5" s="16" t="s">
        <v>90</v>
      </c>
      <c r="H5" s="866" t="s">
        <v>127</v>
      </c>
      <c r="I5" s="20"/>
      <c r="J5" s="20"/>
      <c r="K5" s="20"/>
      <c r="L5" s="20"/>
      <c r="M5" s="88"/>
      <c r="N5" s="14" t="s">
        <v>834</v>
      </c>
      <c r="O5" s="866" t="s">
        <v>134</v>
      </c>
      <c r="P5" s="20"/>
      <c r="Q5" s="20"/>
      <c r="R5" s="1057"/>
      <c r="S5" s="15"/>
      <c r="T5" s="15"/>
      <c r="U5" s="15"/>
      <c r="V5" s="15"/>
      <c r="W5" s="15"/>
      <c r="X5" s="15"/>
      <c r="Y5" s="15"/>
    </row>
    <row r="6" spans="1:25" s="73" customFormat="1" ht="28.5" customHeight="1" x14ac:dyDescent="0.25">
      <c r="A6" s="37"/>
      <c r="B6" s="16" t="s">
        <v>61</v>
      </c>
      <c r="C6" s="16" t="s">
        <v>92</v>
      </c>
      <c r="D6" s="16" t="s">
        <v>79</v>
      </c>
      <c r="E6" s="14" t="s">
        <v>835</v>
      </c>
      <c r="F6" s="14" t="s">
        <v>836</v>
      </c>
      <c r="G6" s="16" t="s">
        <v>93</v>
      </c>
      <c r="H6" s="16" t="s">
        <v>41</v>
      </c>
      <c r="I6" s="14" t="s">
        <v>128</v>
      </c>
      <c r="J6" s="14" t="s">
        <v>129</v>
      </c>
      <c r="K6" s="14" t="s">
        <v>130</v>
      </c>
      <c r="L6" s="14" t="s">
        <v>131</v>
      </c>
      <c r="M6" s="14" t="s">
        <v>132</v>
      </c>
      <c r="N6" s="14" t="s">
        <v>837</v>
      </c>
      <c r="O6" s="16" t="s">
        <v>20</v>
      </c>
      <c r="P6" s="14" t="s">
        <v>135</v>
      </c>
      <c r="Q6" s="866" t="s">
        <v>136</v>
      </c>
      <c r="R6" s="1057"/>
      <c r="S6" s="15"/>
      <c r="T6" s="15"/>
      <c r="U6" s="15"/>
      <c r="V6" s="15"/>
      <c r="W6" s="15"/>
      <c r="X6" s="15"/>
      <c r="Y6" s="15"/>
    </row>
    <row r="7" spans="1:25" s="73" customFormat="1" ht="12" customHeight="1" x14ac:dyDescent="0.25">
      <c r="A7" s="37"/>
      <c r="B7" s="18"/>
      <c r="C7" s="18"/>
      <c r="D7" s="18"/>
      <c r="E7" s="18" t="str">
        <f>PROPER("CPC-B")</f>
        <v>Cpc-B</v>
      </c>
      <c r="F7" s="18" t="str">
        <f>PROPER("ZAIKMN-C")</f>
        <v>Zaikmn-C</v>
      </c>
      <c r="G7" s="18"/>
      <c r="H7" s="18"/>
      <c r="I7" s="18" t="str">
        <f>PROPER("BACH HO")</f>
        <v>Bach Ho</v>
      </c>
      <c r="J7" s="18" t="str">
        <f>PROPER("DAI HUNG")</f>
        <v>Dai Hung</v>
      </c>
      <c r="K7" s="18" t="str">
        <f>PROPER("RUBY")</f>
        <v>Ruby</v>
      </c>
      <c r="L7" s="18" t="str">
        <f>PROPER("SUTUDEN")</f>
        <v>Sutuden</v>
      </c>
      <c r="M7" s="18" t="str">
        <f>PROPER("CHIM-SAO")</f>
        <v>Chim-Sao</v>
      </c>
      <c r="N7" s="18" t="str">
        <f>PROPER("THAI-FO")</f>
        <v>Thai-Fo</v>
      </c>
      <c r="O7" s="18"/>
      <c r="P7" s="18" t="str">
        <f>PROPER("TAPIS-B")</f>
        <v>Tapis-B</v>
      </c>
      <c r="Q7" s="17" t="str">
        <f>PROPER("TAPIS-T")</f>
        <v>Tapis-T</v>
      </c>
      <c r="R7" s="1058"/>
      <c r="S7" s="15"/>
      <c r="T7" s="15"/>
      <c r="U7" s="15"/>
      <c r="V7" s="15"/>
      <c r="W7" s="15"/>
      <c r="X7" s="15"/>
      <c r="Y7" s="15"/>
    </row>
    <row r="8" spans="1:25" s="78" customFormat="1" ht="10.5" customHeight="1" x14ac:dyDescent="0.2">
      <c r="A8" s="829" t="s">
        <v>825</v>
      </c>
      <c r="B8" s="74">
        <v>192723682</v>
      </c>
      <c r="C8" s="75">
        <v>762742</v>
      </c>
      <c r="D8" s="75">
        <v>762742</v>
      </c>
      <c r="E8" s="75">
        <v>762742</v>
      </c>
      <c r="F8" s="75" t="s">
        <v>513</v>
      </c>
      <c r="G8" s="75">
        <v>5182891</v>
      </c>
      <c r="H8" s="75">
        <v>586659</v>
      </c>
      <c r="I8" s="75">
        <v>45100</v>
      </c>
      <c r="J8" s="75" t="s">
        <v>513</v>
      </c>
      <c r="K8" s="75">
        <v>122884</v>
      </c>
      <c r="L8" s="75">
        <v>274594</v>
      </c>
      <c r="M8" s="75">
        <v>144081</v>
      </c>
      <c r="N8" s="75" t="s">
        <v>513</v>
      </c>
      <c r="O8" s="75">
        <v>1031215</v>
      </c>
      <c r="P8" s="75" t="s">
        <v>513</v>
      </c>
      <c r="Q8" s="75" t="s">
        <v>513</v>
      </c>
      <c r="R8" s="76" t="s">
        <v>208</v>
      </c>
      <c r="S8" s="77"/>
      <c r="T8" s="77"/>
      <c r="U8" s="77"/>
      <c r="V8" s="77"/>
      <c r="W8" s="77"/>
      <c r="X8" s="77"/>
      <c r="Y8" s="77"/>
    </row>
    <row r="9" spans="1:25" s="78" customFormat="1" ht="10.5" customHeight="1" x14ac:dyDescent="0.2">
      <c r="A9" s="830" t="s">
        <v>838</v>
      </c>
      <c r="B9" s="79">
        <v>187638721</v>
      </c>
      <c r="C9" s="78">
        <v>1847420</v>
      </c>
      <c r="D9" s="78">
        <v>1847420</v>
      </c>
      <c r="E9" s="78">
        <v>1765833</v>
      </c>
      <c r="F9" s="78">
        <v>81587</v>
      </c>
      <c r="G9" s="78">
        <v>4203820</v>
      </c>
      <c r="H9" s="78">
        <v>1025612</v>
      </c>
      <c r="I9" s="78">
        <v>82994</v>
      </c>
      <c r="J9" s="78" t="s">
        <v>513</v>
      </c>
      <c r="K9" s="78">
        <v>242913</v>
      </c>
      <c r="L9" s="78">
        <v>363169</v>
      </c>
      <c r="M9" s="78">
        <v>336536</v>
      </c>
      <c r="N9" s="78" t="s">
        <v>513</v>
      </c>
      <c r="O9" s="78">
        <v>851350</v>
      </c>
      <c r="P9" s="78" t="s">
        <v>513</v>
      </c>
      <c r="Q9" s="78" t="s">
        <v>513</v>
      </c>
      <c r="R9" s="80" t="s">
        <v>492</v>
      </c>
      <c r="S9" s="77"/>
      <c r="T9" s="77"/>
      <c r="U9" s="77"/>
      <c r="V9" s="77"/>
      <c r="W9" s="77"/>
      <c r="X9" s="77"/>
      <c r="Y9" s="77"/>
    </row>
    <row r="10" spans="1:25" s="78" customFormat="1" ht="10.5" customHeight="1" x14ac:dyDescent="0.2">
      <c r="A10" s="830" t="s">
        <v>839</v>
      </c>
      <c r="B10" s="79">
        <v>177477098</v>
      </c>
      <c r="C10" s="78">
        <v>2019665</v>
      </c>
      <c r="D10" s="78">
        <v>2019665</v>
      </c>
      <c r="E10" s="78">
        <v>2019665</v>
      </c>
      <c r="F10" s="78" t="s">
        <v>513</v>
      </c>
      <c r="G10" s="78">
        <v>2937844</v>
      </c>
      <c r="H10" s="78">
        <v>516234</v>
      </c>
      <c r="I10" s="78">
        <v>116101</v>
      </c>
      <c r="J10" s="78" t="s">
        <v>513</v>
      </c>
      <c r="K10" s="78">
        <v>111896</v>
      </c>
      <c r="L10" s="78" t="s">
        <v>513</v>
      </c>
      <c r="M10" s="78">
        <v>288237</v>
      </c>
      <c r="N10" s="78" t="s">
        <v>513</v>
      </c>
      <c r="O10" s="78">
        <v>836043</v>
      </c>
      <c r="P10" s="78">
        <v>30444</v>
      </c>
      <c r="Q10" s="78">
        <v>19059</v>
      </c>
      <c r="R10" s="80" t="s">
        <v>518</v>
      </c>
      <c r="S10" s="77"/>
      <c r="T10" s="77"/>
      <c r="U10" s="77"/>
      <c r="V10" s="77"/>
      <c r="W10" s="77"/>
      <c r="X10" s="77"/>
      <c r="Y10" s="77"/>
    </row>
    <row r="11" spans="1:25" s="78" customFormat="1" ht="10.5" customHeight="1" x14ac:dyDescent="0.2">
      <c r="A11" s="830" t="s">
        <v>582</v>
      </c>
      <c r="B11" s="79">
        <v>175488885</v>
      </c>
      <c r="C11" s="78">
        <v>1092458</v>
      </c>
      <c r="D11" s="78">
        <v>1092458</v>
      </c>
      <c r="E11" s="78">
        <v>1092458</v>
      </c>
      <c r="F11" s="78" t="s">
        <v>513</v>
      </c>
      <c r="G11" s="78">
        <v>1827860</v>
      </c>
      <c r="H11" s="78">
        <v>586629</v>
      </c>
      <c r="I11" s="78">
        <v>37872</v>
      </c>
      <c r="J11" s="78">
        <v>126757</v>
      </c>
      <c r="K11" s="78" t="s">
        <v>513</v>
      </c>
      <c r="L11" s="78">
        <v>236789</v>
      </c>
      <c r="M11" s="78">
        <v>185211</v>
      </c>
      <c r="N11" s="78" t="s">
        <v>513</v>
      </c>
      <c r="O11" s="78">
        <v>751894</v>
      </c>
      <c r="P11" s="78" t="s">
        <v>513</v>
      </c>
      <c r="Q11" s="78" t="s">
        <v>513</v>
      </c>
      <c r="R11" s="80" t="s">
        <v>583</v>
      </c>
      <c r="S11" s="77"/>
      <c r="T11" s="77"/>
      <c r="U11" s="77"/>
      <c r="V11" s="77"/>
      <c r="W11" s="77"/>
      <c r="X11" s="77"/>
      <c r="Y11" s="77"/>
    </row>
    <row r="12" spans="1:25" s="78" customFormat="1" ht="10.5" customHeight="1" x14ac:dyDescent="0.2">
      <c r="A12" s="830" t="s">
        <v>840</v>
      </c>
      <c r="B12" s="79">
        <v>143879667</v>
      </c>
      <c r="C12" s="78">
        <v>998907</v>
      </c>
      <c r="D12" s="78">
        <v>998907</v>
      </c>
      <c r="E12" s="78">
        <v>998907</v>
      </c>
      <c r="F12" s="78" t="s">
        <v>513</v>
      </c>
      <c r="G12" s="78">
        <v>1168949</v>
      </c>
      <c r="H12" s="78">
        <v>397479</v>
      </c>
      <c r="I12" s="78">
        <v>144883</v>
      </c>
      <c r="J12" s="78">
        <v>111767</v>
      </c>
      <c r="K12" s="78">
        <v>46056</v>
      </c>
      <c r="L12" s="78">
        <v>47380</v>
      </c>
      <c r="M12" s="78">
        <v>47393</v>
      </c>
      <c r="N12" s="78">
        <v>11177</v>
      </c>
      <c r="O12" s="78">
        <v>667645</v>
      </c>
      <c r="P12" s="78" t="s">
        <v>513</v>
      </c>
      <c r="Q12" s="78" t="s">
        <v>513</v>
      </c>
      <c r="R12" s="80" t="s">
        <v>814</v>
      </c>
      <c r="S12" s="77"/>
      <c r="T12" s="77"/>
      <c r="U12" s="77"/>
      <c r="V12" s="77"/>
      <c r="W12" s="77"/>
      <c r="X12" s="77"/>
      <c r="Y12" s="77"/>
    </row>
    <row r="13" spans="1:25" s="78" customFormat="1" ht="10.5" customHeight="1" x14ac:dyDescent="0.2">
      <c r="A13" s="830"/>
      <c r="B13" s="79"/>
      <c r="R13" s="80"/>
      <c r="S13" s="77"/>
      <c r="T13" s="77"/>
      <c r="U13" s="77"/>
      <c r="V13" s="77"/>
      <c r="W13" s="77"/>
      <c r="X13" s="77"/>
      <c r="Y13" s="77"/>
    </row>
    <row r="14" spans="1:25" s="78" customFormat="1" ht="10.5" customHeight="1" x14ac:dyDescent="0.2">
      <c r="A14" s="830" t="s">
        <v>841</v>
      </c>
      <c r="B14" s="79">
        <v>173043632</v>
      </c>
      <c r="C14" s="78">
        <v>1639334</v>
      </c>
      <c r="D14" s="78">
        <v>1639334</v>
      </c>
      <c r="E14" s="78">
        <v>1639334</v>
      </c>
      <c r="F14" s="78" t="s">
        <v>513</v>
      </c>
      <c r="G14" s="78">
        <v>1579067</v>
      </c>
      <c r="H14" s="78">
        <v>641613</v>
      </c>
      <c r="I14" s="78">
        <v>37872</v>
      </c>
      <c r="J14" s="78">
        <v>190843</v>
      </c>
      <c r="K14" s="78">
        <v>46056</v>
      </c>
      <c r="L14" s="78">
        <v>181631</v>
      </c>
      <c r="M14" s="78">
        <v>185211</v>
      </c>
      <c r="N14" s="78" t="s">
        <v>513</v>
      </c>
      <c r="O14" s="78">
        <v>628993</v>
      </c>
      <c r="P14" s="78" t="s">
        <v>513</v>
      </c>
      <c r="Q14" s="78" t="s">
        <v>513</v>
      </c>
      <c r="R14" s="80" t="s">
        <v>584</v>
      </c>
      <c r="S14" s="77"/>
      <c r="T14" s="77"/>
      <c r="U14" s="77"/>
      <c r="V14" s="77"/>
      <c r="W14" s="77"/>
      <c r="X14" s="77"/>
      <c r="Y14" s="77"/>
    </row>
    <row r="15" spans="1:25" s="78" customFormat="1" ht="10.5" customHeight="1" x14ac:dyDescent="0.2">
      <c r="A15" s="830" t="s">
        <v>842</v>
      </c>
      <c r="B15" s="79">
        <v>136462606</v>
      </c>
      <c r="C15" s="78">
        <v>452031</v>
      </c>
      <c r="D15" s="78">
        <v>452031</v>
      </c>
      <c r="E15" s="78">
        <v>452031</v>
      </c>
      <c r="F15" s="78" t="s">
        <v>513</v>
      </c>
      <c r="G15" s="78">
        <v>1288441</v>
      </c>
      <c r="H15" s="78">
        <v>334350</v>
      </c>
      <c r="I15" s="78">
        <v>144883</v>
      </c>
      <c r="J15" s="78">
        <v>47681</v>
      </c>
      <c r="K15" s="78">
        <v>47013</v>
      </c>
      <c r="L15" s="78">
        <v>47380</v>
      </c>
      <c r="M15" s="78">
        <v>47393</v>
      </c>
      <c r="N15" s="78">
        <v>25768</v>
      </c>
      <c r="O15" s="78">
        <v>670441</v>
      </c>
      <c r="P15" s="78" t="s">
        <v>513</v>
      </c>
      <c r="Q15" s="78" t="s">
        <v>513</v>
      </c>
      <c r="R15" s="80" t="s">
        <v>816</v>
      </c>
      <c r="S15" s="77"/>
      <c r="T15" s="77"/>
      <c r="U15" s="77"/>
      <c r="V15" s="77"/>
      <c r="W15" s="77"/>
      <c r="X15" s="77"/>
      <c r="Y15" s="77"/>
    </row>
    <row r="16" spans="1:25" s="78" customFormat="1" ht="10.5" customHeight="1" x14ac:dyDescent="0.2">
      <c r="A16" s="830"/>
      <c r="B16" s="79"/>
      <c r="R16" s="80"/>
      <c r="S16" s="77"/>
      <c r="T16" s="77"/>
      <c r="U16" s="77"/>
      <c r="V16" s="77"/>
      <c r="W16" s="77"/>
      <c r="X16" s="77"/>
      <c r="Y16" s="77"/>
    </row>
    <row r="17" spans="1:25" s="78" customFormat="1" ht="10.5" customHeight="1" x14ac:dyDescent="0.2">
      <c r="A17" s="830" t="s">
        <v>817</v>
      </c>
      <c r="B17" s="79">
        <v>43175582</v>
      </c>
      <c r="C17" s="78">
        <v>546876</v>
      </c>
      <c r="D17" s="78">
        <v>546876</v>
      </c>
      <c r="E17" s="78">
        <v>546876</v>
      </c>
      <c r="F17" s="78" t="s">
        <v>513</v>
      </c>
      <c r="G17" s="78">
        <v>265405</v>
      </c>
      <c r="H17" s="78">
        <v>110142</v>
      </c>
      <c r="I17" s="78" t="s">
        <v>513</v>
      </c>
      <c r="J17" s="78">
        <v>64086</v>
      </c>
      <c r="K17" s="78">
        <v>46056</v>
      </c>
      <c r="L17" s="78" t="s">
        <v>513</v>
      </c>
      <c r="M17" s="78" t="s">
        <v>513</v>
      </c>
      <c r="N17" s="78" t="s">
        <v>513</v>
      </c>
      <c r="O17" s="78">
        <v>155263</v>
      </c>
      <c r="P17" s="78" t="s">
        <v>513</v>
      </c>
      <c r="Q17" s="78" t="s">
        <v>513</v>
      </c>
      <c r="R17" s="80" t="s">
        <v>587</v>
      </c>
      <c r="S17" s="77"/>
      <c r="T17" s="77"/>
      <c r="U17" s="77"/>
      <c r="V17" s="77"/>
      <c r="W17" s="77"/>
      <c r="X17" s="77"/>
      <c r="Y17" s="77"/>
    </row>
    <row r="18" spans="1:25" s="78" customFormat="1" ht="10.5" customHeight="1" x14ac:dyDescent="0.2">
      <c r="A18" s="830" t="s">
        <v>843</v>
      </c>
      <c r="B18" s="79">
        <v>33533153</v>
      </c>
      <c r="C18" s="78">
        <v>452031</v>
      </c>
      <c r="D18" s="78">
        <v>452031</v>
      </c>
      <c r="E18" s="78">
        <v>452031</v>
      </c>
      <c r="F18" s="78" t="s">
        <v>513</v>
      </c>
      <c r="G18" s="78">
        <v>298638</v>
      </c>
      <c r="H18" s="78">
        <v>142465</v>
      </c>
      <c r="I18" s="78">
        <v>47404</v>
      </c>
      <c r="J18" s="78">
        <v>47681</v>
      </c>
      <c r="K18" s="78" t="s">
        <v>513</v>
      </c>
      <c r="L18" s="78">
        <v>47380</v>
      </c>
      <c r="M18" s="78" t="s">
        <v>513</v>
      </c>
      <c r="N18" s="78">
        <v>7140</v>
      </c>
      <c r="O18" s="78">
        <v>103813</v>
      </c>
      <c r="P18" s="78" t="s">
        <v>513</v>
      </c>
      <c r="Q18" s="78" t="s">
        <v>513</v>
      </c>
      <c r="R18" s="80" t="s">
        <v>94</v>
      </c>
      <c r="S18" s="77"/>
      <c r="T18" s="77"/>
      <c r="U18" s="77"/>
      <c r="V18" s="77"/>
      <c r="W18" s="77"/>
      <c r="X18" s="77"/>
      <c r="Y18" s="77"/>
    </row>
    <row r="19" spans="1:25" s="78" customFormat="1" ht="10.5" customHeight="1" x14ac:dyDescent="0.2">
      <c r="A19" s="830" t="s">
        <v>844</v>
      </c>
      <c r="B19" s="79">
        <v>32148919</v>
      </c>
      <c r="C19" s="78" t="s">
        <v>513</v>
      </c>
      <c r="D19" s="78" t="s">
        <v>513</v>
      </c>
      <c r="E19" s="78" t="s">
        <v>513</v>
      </c>
      <c r="F19" s="78" t="s">
        <v>513</v>
      </c>
      <c r="G19" s="78">
        <v>434659</v>
      </c>
      <c r="H19" s="78">
        <v>144872</v>
      </c>
      <c r="I19" s="78">
        <v>97479</v>
      </c>
      <c r="J19" s="78" t="s">
        <v>513</v>
      </c>
      <c r="K19" s="78" t="s">
        <v>513</v>
      </c>
      <c r="L19" s="78" t="s">
        <v>513</v>
      </c>
      <c r="M19" s="78">
        <v>47393</v>
      </c>
      <c r="N19" s="78">
        <v>4037</v>
      </c>
      <c r="O19" s="78">
        <v>238322</v>
      </c>
      <c r="P19" s="78" t="s">
        <v>513</v>
      </c>
      <c r="Q19" s="78" t="s">
        <v>513</v>
      </c>
      <c r="R19" s="80" t="s">
        <v>95</v>
      </c>
      <c r="S19" s="77"/>
      <c r="T19" s="77"/>
      <c r="U19" s="77"/>
      <c r="V19" s="77"/>
      <c r="W19" s="77"/>
      <c r="X19" s="77"/>
      <c r="Y19" s="77"/>
    </row>
    <row r="20" spans="1:25" s="78" customFormat="1" ht="10.5" customHeight="1" x14ac:dyDescent="0.2">
      <c r="A20" s="830" t="s">
        <v>845</v>
      </c>
      <c r="B20" s="79">
        <v>35022013</v>
      </c>
      <c r="C20" s="78" t="s">
        <v>513</v>
      </c>
      <c r="D20" s="78" t="s">
        <v>513</v>
      </c>
      <c r="E20" s="78" t="s">
        <v>513</v>
      </c>
      <c r="F20" s="78" t="s">
        <v>513</v>
      </c>
      <c r="G20" s="78">
        <v>170247</v>
      </c>
      <c r="H20" s="78" t="s">
        <v>513</v>
      </c>
      <c r="I20" s="78" t="s">
        <v>513</v>
      </c>
      <c r="J20" s="78" t="s">
        <v>513</v>
      </c>
      <c r="K20" s="78" t="s">
        <v>513</v>
      </c>
      <c r="L20" s="78" t="s">
        <v>513</v>
      </c>
      <c r="M20" s="78" t="s">
        <v>513</v>
      </c>
      <c r="N20" s="78" t="s">
        <v>513</v>
      </c>
      <c r="O20" s="78">
        <v>170247</v>
      </c>
      <c r="P20" s="78" t="s">
        <v>513</v>
      </c>
      <c r="Q20" s="78" t="s">
        <v>513</v>
      </c>
      <c r="R20" s="80" t="s">
        <v>96</v>
      </c>
      <c r="S20" s="77"/>
      <c r="T20" s="77"/>
      <c r="U20" s="77"/>
      <c r="V20" s="77"/>
      <c r="W20" s="77"/>
      <c r="X20" s="77"/>
      <c r="Y20" s="77"/>
    </row>
    <row r="21" spans="1:25" s="78" customFormat="1" ht="10.5" customHeight="1" x14ac:dyDescent="0.2">
      <c r="A21" s="830" t="s">
        <v>819</v>
      </c>
      <c r="B21" s="79">
        <v>35758521</v>
      </c>
      <c r="C21" s="78" t="s">
        <v>513</v>
      </c>
      <c r="D21" s="78" t="s">
        <v>513</v>
      </c>
      <c r="E21" s="78" t="s">
        <v>513</v>
      </c>
      <c r="F21" s="78" t="s">
        <v>513</v>
      </c>
      <c r="G21" s="78">
        <v>384897</v>
      </c>
      <c r="H21" s="78">
        <v>47013</v>
      </c>
      <c r="I21" s="78" t="s">
        <v>513</v>
      </c>
      <c r="J21" s="78" t="s">
        <v>513</v>
      </c>
      <c r="K21" s="78">
        <v>47013</v>
      </c>
      <c r="L21" s="78" t="s">
        <v>513</v>
      </c>
      <c r="M21" s="78" t="s">
        <v>513</v>
      </c>
      <c r="N21" s="78">
        <v>14591</v>
      </c>
      <c r="O21" s="78">
        <v>158059</v>
      </c>
      <c r="P21" s="78" t="s">
        <v>513</v>
      </c>
      <c r="Q21" s="78" t="s">
        <v>513</v>
      </c>
      <c r="R21" s="80" t="s">
        <v>820</v>
      </c>
      <c r="S21" s="77"/>
      <c r="T21" s="77"/>
      <c r="U21" s="77"/>
      <c r="V21" s="77"/>
      <c r="W21" s="77"/>
      <c r="X21" s="77"/>
      <c r="Y21" s="77"/>
    </row>
    <row r="22" spans="1:25" s="78" customFormat="1" ht="10.5" customHeight="1" x14ac:dyDescent="0.2">
      <c r="A22" s="830"/>
      <c r="B22" s="79"/>
      <c r="R22" s="80"/>
      <c r="S22" s="77"/>
      <c r="T22" s="77"/>
      <c r="U22" s="77"/>
      <c r="V22" s="77"/>
      <c r="W22" s="77"/>
      <c r="X22" s="77"/>
      <c r="Y22" s="77"/>
    </row>
    <row r="23" spans="1:25" s="78" customFormat="1" ht="10.5" customHeight="1" x14ac:dyDescent="0.2">
      <c r="A23" s="830" t="s">
        <v>846</v>
      </c>
      <c r="B23" s="79">
        <v>14533624</v>
      </c>
      <c r="C23" s="78" t="s">
        <v>513</v>
      </c>
      <c r="D23" s="78" t="s">
        <v>513</v>
      </c>
      <c r="E23" s="78" t="s">
        <v>513</v>
      </c>
      <c r="F23" s="78" t="s">
        <v>513</v>
      </c>
      <c r="G23" s="78">
        <v>107359</v>
      </c>
      <c r="H23" s="78">
        <v>64086</v>
      </c>
      <c r="I23" s="78" t="s">
        <v>513</v>
      </c>
      <c r="J23" s="78">
        <v>64086</v>
      </c>
      <c r="K23" s="78" t="s">
        <v>513</v>
      </c>
      <c r="L23" s="78" t="s">
        <v>513</v>
      </c>
      <c r="M23" s="78" t="s">
        <v>513</v>
      </c>
      <c r="N23" s="78" t="s">
        <v>513</v>
      </c>
      <c r="O23" s="78">
        <v>43273</v>
      </c>
      <c r="P23" s="78" t="s">
        <v>513</v>
      </c>
      <c r="Q23" s="78" t="s">
        <v>513</v>
      </c>
      <c r="R23" s="80" t="s">
        <v>598</v>
      </c>
      <c r="S23" s="77"/>
      <c r="T23" s="77"/>
      <c r="U23" s="77"/>
      <c r="V23" s="77"/>
      <c r="W23" s="77"/>
      <c r="X23" s="77"/>
      <c r="Y23" s="77"/>
    </row>
    <row r="24" spans="1:25" s="78" customFormat="1" ht="10.5" customHeight="1" x14ac:dyDescent="0.2">
      <c r="A24" s="830" t="s">
        <v>588</v>
      </c>
      <c r="B24" s="79">
        <v>13242909</v>
      </c>
      <c r="C24" s="78">
        <v>301585</v>
      </c>
      <c r="D24" s="78">
        <v>301585</v>
      </c>
      <c r="E24" s="78">
        <v>301585</v>
      </c>
      <c r="F24" s="78" t="s">
        <v>513</v>
      </c>
      <c r="G24" s="78">
        <v>46056</v>
      </c>
      <c r="H24" s="78">
        <v>46056</v>
      </c>
      <c r="I24" s="78" t="s">
        <v>513</v>
      </c>
      <c r="J24" s="78" t="s">
        <v>513</v>
      </c>
      <c r="K24" s="78">
        <v>46056</v>
      </c>
      <c r="L24" s="78" t="s">
        <v>513</v>
      </c>
      <c r="M24" s="78" t="s">
        <v>513</v>
      </c>
      <c r="N24" s="78" t="s">
        <v>513</v>
      </c>
      <c r="O24" s="78" t="s">
        <v>513</v>
      </c>
      <c r="P24" s="78" t="s">
        <v>513</v>
      </c>
      <c r="Q24" s="78" t="s">
        <v>513</v>
      </c>
      <c r="R24" s="80" t="s">
        <v>82</v>
      </c>
      <c r="S24" s="77"/>
      <c r="T24" s="77"/>
      <c r="U24" s="77"/>
      <c r="V24" s="77"/>
      <c r="W24" s="77"/>
      <c r="X24" s="77"/>
      <c r="Y24" s="77"/>
    </row>
    <row r="25" spans="1:25" s="78" customFormat="1" ht="10.5" customHeight="1" x14ac:dyDescent="0.2">
      <c r="A25" s="830" t="s">
        <v>599</v>
      </c>
      <c r="B25" s="79">
        <v>15399049</v>
      </c>
      <c r="C25" s="78">
        <v>245291</v>
      </c>
      <c r="D25" s="78">
        <v>245291</v>
      </c>
      <c r="E25" s="78">
        <v>245291</v>
      </c>
      <c r="F25" s="78" t="s">
        <v>513</v>
      </c>
      <c r="G25" s="78">
        <v>111990</v>
      </c>
      <c r="H25" s="78" t="s">
        <v>513</v>
      </c>
      <c r="I25" s="78" t="s">
        <v>513</v>
      </c>
      <c r="J25" s="78" t="s">
        <v>513</v>
      </c>
      <c r="K25" s="78" t="s">
        <v>513</v>
      </c>
      <c r="L25" s="78" t="s">
        <v>513</v>
      </c>
      <c r="M25" s="78" t="s">
        <v>513</v>
      </c>
      <c r="N25" s="78" t="s">
        <v>513</v>
      </c>
      <c r="O25" s="78">
        <v>111990</v>
      </c>
      <c r="P25" s="78" t="s">
        <v>513</v>
      </c>
      <c r="Q25" s="78" t="s">
        <v>513</v>
      </c>
      <c r="R25" s="80" t="s">
        <v>83</v>
      </c>
      <c r="S25" s="77"/>
      <c r="T25" s="77"/>
      <c r="U25" s="77"/>
      <c r="V25" s="77"/>
      <c r="W25" s="77"/>
      <c r="X25" s="77"/>
      <c r="Y25" s="77"/>
    </row>
    <row r="26" spans="1:25" s="78" customFormat="1" ht="10.5" customHeight="1" x14ac:dyDescent="0.2">
      <c r="A26" s="830" t="s">
        <v>847</v>
      </c>
      <c r="B26" s="79">
        <v>13169627</v>
      </c>
      <c r="C26" s="78">
        <v>284587</v>
      </c>
      <c r="D26" s="78">
        <v>284587</v>
      </c>
      <c r="E26" s="78">
        <v>284587</v>
      </c>
      <c r="F26" s="78" t="s">
        <v>513</v>
      </c>
      <c r="G26" s="78">
        <v>83197</v>
      </c>
      <c r="H26" s="78" t="s">
        <v>513</v>
      </c>
      <c r="I26" s="78" t="s">
        <v>513</v>
      </c>
      <c r="J26" s="78" t="s">
        <v>513</v>
      </c>
      <c r="K26" s="78" t="s">
        <v>513</v>
      </c>
      <c r="L26" s="78" t="s">
        <v>513</v>
      </c>
      <c r="M26" s="78" t="s">
        <v>513</v>
      </c>
      <c r="N26" s="78" t="s">
        <v>513</v>
      </c>
      <c r="O26" s="78">
        <v>37977</v>
      </c>
      <c r="P26" s="78" t="s">
        <v>513</v>
      </c>
      <c r="Q26" s="78" t="s">
        <v>513</v>
      </c>
      <c r="R26" s="80" t="s">
        <v>84</v>
      </c>
      <c r="S26" s="77"/>
      <c r="T26" s="77"/>
      <c r="U26" s="77"/>
      <c r="V26" s="77"/>
      <c r="W26" s="77"/>
      <c r="X26" s="77"/>
      <c r="Y26" s="77"/>
    </row>
    <row r="27" spans="1:25" s="78" customFormat="1" ht="10.5" customHeight="1" x14ac:dyDescent="0.2">
      <c r="A27" s="830" t="s">
        <v>848</v>
      </c>
      <c r="B27" s="79">
        <v>11248382</v>
      </c>
      <c r="C27" s="78">
        <v>167444</v>
      </c>
      <c r="D27" s="78">
        <v>167444</v>
      </c>
      <c r="E27" s="78">
        <v>167444</v>
      </c>
      <c r="F27" s="78" t="s">
        <v>513</v>
      </c>
      <c r="G27" s="78">
        <v>41158</v>
      </c>
      <c r="H27" s="78" t="s">
        <v>513</v>
      </c>
      <c r="I27" s="78" t="s">
        <v>513</v>
      </c>
      <c r="J27" s="78" t="s">
        <v>513</v>
      </c>
      <c r="K27" s="78" t="s">
        <v>513</v>
      </c>
      <c r="L27" s="78" t="s">
        <v>513</v>
      </c>
      <c r="M27" s="78" t="s">
        <v>513</v>
      </c>
      <c r="N27" s="78" t="s">
        <v>513</v>
      </c>
      <c r="O27" s="78">
        <v>41158</v>
      </c>
      <c r="P27" s="78" t="s">
        <v>513</v>
      </c>
      <c r="Q27" s="78" t="s">
        <v>513</v>
      </c>
      <c r="R27" s="81" t="s">
        <v>97</v>
      </c>
      <c r="S27" s="77"/>
      <c r="T27" s="77"/>
      <c r="U27" s="77"/>
      <c r="V27" s="77"/>
      <c r="W27" s="77"/>
      <c r="X27" s="77"/>
      <c r="Y27" s="77"/>
    </row>
    <row r="28" spans="1:25" s="78" customFormat="1" ht="10.5" customHeight="1" x14ac:dyDescent="0.2">
      <c r="A28" s="830" t="s">
        <v>849</v>
      </c>
      <c r="B28" s="79">
        <v>9115144</v>
      </c>
      <c r="C28" s="78" t="s">
        <v>513</v>
      </c>
      <c r="D28" s="78" t="s">
        <v>513</v>
      </c>
      <c r="E28" s="78" t="s">
        <v>513</v>
      </c>
      <c r="F28" s="78" t="s">
        <v>513</v>
      </c>
      <c r="G28" s="78">
        <v>174283</v>
      </c>
      <c r="H28" s="78">
        <v>142465</v>
      </c>
      <c r="I28" s="78">
        <v>47404</v>
      </c>
      <c r="J28" s="78">
        <v>47681</v>
      </c>
      <c r="K28" s="78" t="s">
        <v>513</v>
      </c>
      <c r="L28" s="78">
        <v>47380</v>
      </c>
      <c r="M28" s="78" t="s">
        <v>513</v>
      </c>
      <c r="N28" s="78">
        <v>7140</v>
      </c>
      <c r="O28" s="78">
        <v>24678</v>
      </c>
      <c r="P28" s="78" t="s">
        <v>513</v>
      </c>
      <c r="Q28" s="78" t="s">
        <v>513</v>
      </c>
      <c r="R28" s="80" t="s">
        <v>98</v>
      </c>
      <c r="S28" s="77"/>
      <c r="T28" s="77"/>
      <c r="U28" s="77"/>
      <c r="V28" s="77"/>
      <c r="W28" s="77"/>
      <c r="X28" s="77"/>
      <c r="Y28" s="77"/>
    </row>
    <row r="29" spans="1:25" s="78" customFormat="1" ht="10.5" customHeight="1" x14ac:dyDescent="0.2">
      <c r="A29" s="830" t="s">
        <v>850</v>
      </c>
      <c r="B29" s="79">
        <v>10302145</v>
      </c>
      <c r="C29" s="78" t="s">
        <v>513</v>
      </c>
      <c r="D29" s="78" t="s">
        <v>513</v>
      </c>
      <c r="E29" s="78" t="s">
        <v>513</v>
      </c>
      <c r="F29" s="78" t="s">
        <v>513</v>
      </c>
      <c r="G29" s="78">
        <v>150545</v>
      </c>
      <c r="H29" s="78" t="s">
        <v>513</v>
      </c>
      <c r="I29" s="78" t="s">
        <v>513</v>
      </c>
      <c r="J29" s="78" t="s">
        <v>513</v>
      </c>
      <c r="K29" s="78" t="s">
        <v>513</v>
      </c>
      <c r="L29" s="78" t="s">
        <v>513</v>
      </c>
      <c r="M29" s="78" t="s">
        <v>513</v>
      </c>
      <c r="N29" s="78">
        <v>4037</v>
      </c>
      <c r="O29" s="78">
        <v>146508</v>
      </c>
      <c r="P29" s="78" t="s">
        <v>513</v>
      </c>
      <c r="Q29" s="78" t="s">
        <v>513</v>
      </c>
      <c r="R29" s="80" t="s">
        <v>99</v>
      </c>
      <c r="S29" s="77"/>
      <c r="T29" s="77"/>
      <c r="U29" s="77"/>
      <c r="V29" s="77"/>
      <c r="W29" s="77"/>
      <c r="X29" s="77"/>
      <c r="Y29" s="77"/>
    </row>
    <row r="30" spans="1:25" s="78" customFormat="1" ht="10.5" customHeight="1" x14ac:dyDescent="0.2">
      <c r="A30" s="830" t="s">
        <v>851</v>
      </c>
      <c r="B30" s="79">
        <v>11637009</v>
      </c>
      <c r="C30" s="78" t="s">
        <v>513</v>
      </c>
      <c r="D30" s="78" t="s">
        <v>513</v>
      </c>
      <c r="E30" s="78" t="s">
        <v>513</v>
      </c>
      <c r="F30" s="78" t="s">
        <v>513</v>
      </c>
      <c r="G30" s="78">
        <v>77724</v>
      </c>
      <c r="H30" s="78">
        <v>47393</v>
      </c>
      <c r="I30" s="78" t="s">
        <v>513</v>
      </c>
      <c r="J30" s="78" t="s">
        <v>513</v>
      </c>
      <c r="K30" s="78" t="s">
        <v>513</v>
      </c>
      <c r="L30" s="78" t="s">
        <v>513</v>
      </c>
      <c r="M30" s="78">
        <v>47393</v>
      </c>
      <c r="N30" s="78" t="s">
        <v>513</v>
      </c>
      <c r="O30" s="78">
        <v>30331</v>
      </c>
      <c r="P30" s="78" t="s">
        <v>513</v>
      </c>
      <c r="Q30" s="78" t="s">
        <v>513</v>
      </c>
      <c r="R30" s="80" t="s">
        <v>100</v>
      </c>
      <c r="S30" s="77"/>
      <c r="T30" s="77"/>
      <c r="U30" s="77"/>
      <c r="V30" s="77"/>
      <c r="W30" s="77"/>
      <c r="X30" s="77"/>
      <c r="Y30" s="77"/>
    </row>
    <row r="31" spans="1:25" s="78" customFormat="1" ht="10.5" customHeight="1" x14ac:dyDescent="0.2">
      <c r="A31" s="830" t="s">
        <v>852</v>
      </c>
      <c r="B31" s="79">
        <v>10209765</v>
      </c>
      <c r="C31" s="78" t="s">
        <v>513</v>
      </c>
      <c r="D31" s="78" t="s">
        <v>513</v>
      </c>
      <c r="E31" s="78" t="s">
        <v>513</v>
      </c>
      <c r="F31" s="78" t="s">
        <v>513</v>
      </c>
      <c r="G31" s="78">
        <v>206390</v>
      </c>
      <c r="H31" s="78">
        <v>97479</v>
      </c>
      <c r="I31" s="78">
        <v>97479</v>
      </c>
      <c r="J31" s="78" t="s">
        <v>513</v>
      </c>
      <c r="K31" s="78" t="s">
        <v>513</v>
      </c>
      <c r="L31" s="78" t="s">
        <v>513</v>
      </c>
      <c r="M31" s="78" t="s">
        <v>513</v>
      </c>
      <c r="N31" s="78" t="s">
        <v>513</v>
      </c>
      <c r="O31" s="78">
        <v>61483</v>
      </c>
      <c r="P31" s="78" t="s">
        <v>513</v>
      </c>
      <c r="Q31" s="78" t="s">
        <v>513</v>
      </c>
      <c r="R31" s="80" t="s">
        <v>101</v>
      </c>
      <c r="S31" s="77"/>
      <c r="T31" s="77"/>
      <c r="U31" s="77"/>
      <c r="V31" s="77"/>
      <c r="W31" s="77"/>
      <c r="X31" s="77"/>
      <c r="Y31" s="77"/>
    </row>
    <row r="32" spans="1:25" s="78" customFormat="1" ht="10.5" customHeight="1" x14ac:dyDescent="0.2">
      <c r="A32" s="830" t="s">
        <v>594</v>
      </c>
      <c r="B32" s="79">
        <v>11153032</v>
      </c>
      <c r="C32" s="78" t="s">
        <v>513</v>
      </c>
      <c r="D32" s="78" t="s">
        <v>513</v>
      </c>
      <c r="E32" s="78" t="s">
        <v>513</v>
      </c>
      <c r="F32" s="78" t="s">
        <v>513</v>
      </c>
      <c r="G32" s="78">
        <v>47349</v>
      </c>
      <c r="H32" s="78" t="s">
        <v>513</v>
      </c>
      <c r="I32" s="78" t="s">
        <v>513</v>
      </c>
      <c r="J32" s="78" t="s">
        <v>513</v>
      </c>
      <c r="K32" s="78" t="s">
        <v>513</v>
      </c>
      <c r="L32" s="78" t="s">
        <v>513</v>
      </c>
      <c r="M32" s="78" t="s">
        <v>513</v>
      </c>
      <c r="N32" s="78" t="s">
        <v>513</v>
      </c>
      <c r="O32" s="78">
        <v>47349</v>
      </c>
      <c r="P32" s="78" t="s">
        <v>513</v>
      </c>
      <c r="Q32" s="78" t="s">
        <v>513</v>
      </c>
      <c r="R32" s="80" t="s">
        <v>85</v>
      </c>
      <c r="S32" s="77"/>
      <c r="T32" s="77"/>
      <c r="U32" s="77"/>
      <c r="V32" s="77"/>
      <c r="W32" s="77"/>
      <c r="X32" s="77"/>
      <c r="Y32" s="77"/>
    </row>
    <row r="33" spans="1:25" s="78" customFormat="1" ht="10.5" customHeight="1" x14ac:dyDescent="0.2">
      <c r="A33" s="830" t="s">
        <v>853</v>
      </c>
      <c r="B33" s="79">
        <v>10993210</v>
      </c>
      <c r="C33" s="78" t="s">
        <v>513</v>
      </c>
      <c r="D33" s="78" t="s">
        <v>513</v>
      </c>
      <c r="E33" s="78" t="s">
        <v>513</v>
      </c>
      <c r="F33" s="78" t="s">
        <v>513</v>
      </c>
      <c r="G33" s="78">
        <v>122898</v>
      </c>
      <c r="H33" s="78" t="s">
        <v>513</v>
      </c>
      <c r="I33" s="78" t="s">
        <v>513</v>
      </c>
      <c r="J33" s="78" t="s">
        <v>513</v>
      </c>
      <c r="K33" s="78" t="s">
        <v>513</v>
      </c>
      <c r="L33" s="78" t="s">
        <v>513</v>
      </c>
      <c r="M33" s="78" t="s">
        <v>513</v>
      </c>
      <c r="N33" s="78" t="s">
        <v>513</v>
      </c>
      <c r="O33" s="78">
        <v>122898</v>
      </c>
      <c r="P33" s="78" t="s">
        <v>513</v>
      </c>
      <c r="Q33" s="78" t="s">
        <v>513</v>
      </c>
      <c r="R33" s="80" t="s">
        <v>86</v>
      </c>
      <c r="S33" s="77"/>
      <c r="T33" s="77"/>
      <c r="U33" s="77"/>
      <c r="V33" s="77"/>
      <c r="W33" s="77"/>
      <c r="X33" s="77"/>
      <c r="Y33" s="77"/>
    </row>
    <row r="34" spans="1:25" s="78" customFormat="1" ht="10.5" customHeight="1" x14ac:dyDescent="0.2">
      <c r="A34" s="830" t="s">
        <v>854</v>
      </c>
      <c r="B34" s="79">
        <v>12875771</v>
      </c>
      <c r="C34" s="78" t="s">
        <v>513</v>
      </c>
      <c r="D34" s="78" t="s">
        <v>513</v>
      </c>
      <c r="E34" s="78" t="s">
        <v>513</v>
      </c>
      <c r="F34" s="78" t="s">
        <v>513</v>
      </c>
      <c r="G34" s="78" t="s">
        <v>513</v>
      </c>
      <c r="H34" s="78" t="s">
        <v>513</v>
      </c>
      <c r="I34" s="78" t="s">
        <v>513</v>
      </c>
      <c r="J34" s="78" t="s">
        <v>513</v>
      </c>
      <c r="K34" s="78" t="s">
        <v>513</v>
      </c>
      <c r="L34" s="78" t="s">
        <v>513</v>
      </c>
      <c r="M34" s="78" t="s">
        <v>513</v>
      </c>
      <c r="N34" s="78" t="s">
        <v>513</v>
      </c>
      <c r="O34" s="78" t="s">
        <v>513</v>
      </c>
      <c r="P34" s="78" t="s">
        <v>513</v>
      </c>
      <c r="Q34" s="78" t="s">
        <v>513</v>
      </c>
      <c r="R34" s="80" t="s">
        <v>87</v>
      </c>
      <c r="S34" s="77"/>
      <c r="T34" s="77"/>
      <c r="U34" s="77"/>
      <c r="V34" s="77"/>
      <c r="W34" s="77"/>
      <c r="X34" s="77"/>
      <c r="Y34" s="77"/>
    </row>
    <row r="35" spans="1:25" s="78" customFormat="1" ht="10.5" customHeight="1" x14ac:dyDescent="0.2">
      <c r="A35" s="830" t="s">
        <v>828</v>
      </c>
      <c r="B35" s="79">
        <v>12720192</v>
      </c>
      <c r="C35" s="78" t="s">
        <v>513</v>
      </c>
      <c r="D35" s="78" t="s">
        <v>513</v>
      </c>
      <c r="E35" s="78" t="s">
        <v>513</v>
      </c>
      <c r="F35" s="78" t="s">
        <v>513</v>
      </c>
      <c r="G35" s="78">
        <v>191149</v>
      </c>
      <c r="H35" s="78">
        <v>47013</v>
      </c>
      <c r="I35" s="78" t="s">
        <v>513</v>
      </c>
      <c r="J35" s="78" t="s">
        <v>513</v>
      </c>
      <c r="K35" s="78">
        <v>47013</v>
      </c>
      <c r="L35" s="78" t="s">
        <v>513</v>
      </c>
      <c r="M35" s="78" t="s">
        <v>513</v>
      </c>
      <c r="N35" s="78">
        <v>7390</v>
      </c>
      <c r="O35" s="78">
        <v>95096</v>
      </c>
      <c r="P35" s="78" t="s">
        <v>513</v>
      </c>
      <c r="Q35" s="78" t="s">
        <v>513</v>
      </c>
      <c r="R35" s="80" t="s">
        <v>823</v>
      </c>
      <c r="S35" s="77"/>
      <c r="T35" s="77"/>
      <c r="U35" s="77"/>
      <c r="V35" s="77"/>
      <c r="W35" s="77"/>
      <c r="X35" s="77"/>
      <c r="Y35" s="77"/>
    </row>
    <row r="36" spans="1:25" s="78" customFormat="1" ht="10.5" customHeight="1" x14ac:dyDescent="0.2">
      <c r="A36" s="830" t="s">
        <v>855</v>
      </c>
      <c r="B36" s="79">
        <v>11485022</v>
      </c>
      <c r="C36" s="78" t="s">
        <v>513</v>
      </c>
      <c r="D36" s="78" t="s">
        <v>513</v>
      </c>
      <c r="E36" s="78" t="s">
        <v>513</v>
      </c>
      <c r="F36" s="78" t="s">
        <v>513</v>
      </c>
      <c r="G36" s="78">
        <v>114272</v>
      </c>
      <c r="H36" s="78" t="s">
        <v>513</v>
      </c>
      <c r="I36" s="78" t="s">
        <v>513</v>
      </c>
      <c r="J36" s="78" t="s">
        <v>513</v>
      </c>
      <c r="K36" s="78" t="s">
        <v>513</v>
      </c>
      <c r="L36" s="78" t="s">
        <v>513</v>
      </c>
      <c r="M36" s="78" t="s">
        <v>513</v>
      </c>
      <c r="N36" s="78">
        <v>7201</v>
      </c>
      <c r="O36" s="78">
        <v>31097</v>
      </c>
      <c r="P36" s="78" t="s">
        <v>513</v>
      </c>
      <c r="Q36" s="78" t="s">
        <v>513</v>
      </c>
      <c r="R36" s="80" t="s">
        <v>82</v>
      </c>
      <c r="S36" s="77"/>
      <c r="T36" s="77"/>
      <c r="U36" s="77"/>
      <c r="V36" s="77"/>
      <c r="W36" s="77"/>
      <c r="X36" s="77"/>
      <c r="Y36" s="77"/>
    </row>
    <row r="37" spans="1:25" s="78" customFormat="1" ht="10.5" customHeight="1" x14ac:dyDescent="0.2">
      <c r="A37" s="831" t="s">
        <v>599</v>
      </c>
      <c r="B37" s="82">
        <v>11553307</v>
      </c>
      <c r="C37" s="83" t="s">
        <v>513</v>
      </c>
      <c r="D37" s="83" t="s">
        <v>513</v>
      </c>
      <c r="E37" s="83" t="s">
        <v>513</v>
      </c>
      <c r="F37" s="83" t="s">
        <v>513</v>
      </c>
      <c r="G37" s="83">
        <v>79476</v>
      </c>
      <c r="H37" s="83" t="s">
        <v>513</v>
      </c>
      <c r="I37" s="83" t="s">
        <v>513</v>
      </c>
      <c r="J37" s="83" t="s">
        <v>513</v>
      </c>
      <c r="K37" s="83" t="s">
        <v>513</v>
      </c>
      <c r="L37" s="83" t="s">
        <v>513</v>
      </c>
      <c r="M37" s="83" t="s">
        <v>513</v>
      </c>
      <c r="N37" s="83" t="s">
        <v>513</v>
      </c>
      <c r="O37" s="83">
        <v>31866</v>
      </c>
      <c r="P37" s="83" t="s">
        <v>513</v>
      </c>
      <c r="Q37" s="83" t="s">
        <v>513</v>
      </c>
      <c r="R37" s="84" t="s">
        <v>83</v>
      </c>
      <c r="S37" s="77"/>
      <c r="T37" s="77"/>
      <c r="U37" s="77"/>
      <c r="V37" s="77"/>
      <c r="W37" s="77"/>
      <c r="X37" s="77"/>
      <c r="Y37" s="77"/>
    </row>
    <row r="38" spans="1:25" ht="23.25" customHeight="1" x14ac:dyDescent="0.4">
      <c r="I38" s="85" t="s">
        <v>102</v>
      </c>
    </row>
    <row r="39" spans="1:25" s="21" customFormat="1" ht="11.25" customHeight="1" x14ac:dyDescent="0.2">
      <c r="A39" s="70"/>
      <c r="B39" s="86" t="s">
        <v>133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1056" t="s">
        <v>88</v>
      </c>
      <c r="S39" s="19"/>
      <c r="T39" s="19"/>
      <c r="U39" s="19"/>
      <c r="V39" s="19"/>
      <c r="W39" s="19"/>
      <c r="X39" s="19"/>
      <c r="Y39" s="19"/>
    </row>
    <row r="40" spans="1:25" s="73" customFormat="1" ht="28.5" customHeight="1" x14ac:dyDescent="0.25">
      <c r="A40" s="37" t="s">
        <v>205</v>
      </c>
      <c r="B40" s="44" t="s">
        <v>605</v>
      </c>
      <c r="C40" s="20"/>
      <c r="D40" s="20"/>
      <c r="E40" s="20"/>
      <c r="F40" s="20"/>
      <c r="G40" s="20"/>
      <c r="H40" s="20"/>
      <c r="I40" s="20"/>
      <c r="J40" s="20"/>
      <c r="K40" s="20"/>
      <c r="L40" s="88"/>
      <c r="M40" s="866" t="s">
        <v>142</v>
      </c>
      <c r="N40" s="20"/>
      <c r="O40" s="88"/>
      <c r="P40" s="866" t="s">
        <v>42</v>
      </c>
      <c r="Q40" s="20"/>
      <c r="R40" s="1057"/>
      <c r="S40" s="15"/>
      <c r="T40" s="15"/>
      <c r="U40" s="15"/>
      <c r="V40" s="15"/>
      <c r="W40" s="15"/>
      <c r="X40" s="15"/>
      <c r="Y40" s="15"/>
    </row>
    <row r="41" spans="1:25" s="73" customFormat="1" ht="28.5" customHeight="1" x14ac:dyDescent="0.25">
      <c r="A41" s="37"/>
      <c r="B41" s="14" t="s">
        <v>137</v>
      </c>
      <c r="C41" s="14" t="s">
        <v>138</v>
      </c>
      <c r="D41" s="14" t="s">
        <v>139</v>
      </c>
      <c r="E41" s="14" t="s">
        <v>140</v>
      </c>
      <c r="F41" s="14" t="s">
        <v>141</v>
      </c>
      <c r="G41" s="826" t="s">
        <v>856</v>
      </c>
      <c r="H41" s="14" t="s">
        <v>143</v>
      </c>
      <c r="I41" s="14" t="s">
        <v>857</v>
      </c>
      <c r="J41" s="14" t="s">
        <v>521</v>
      </c>
      <c r="K41" s="14" t="s">
        <v>144</v>
      </c>
      <c r="L41" s="14" t="s">
        <v>858</v>
      </c>
      <c r="M41" s="16" t="s">
        <v>21</v>
      </c>
      <c r="N41" s="14" t="s">
        <v>60</v>
      </c>
      <c r="O41" s="14" t="s">
        <v>145</v>
      </c>
      <c r="P41" s="16" t="s">
        <v>22</v>
      </c>
      <c r="Q41" s="866" t="s">
        <v>43</v>
      </c>
      <c r="R41" s="1057"/>
      <c r="S41" s="15"/>
      <c r="T41" s="15"/>
      <c r="U41" s="15"/>
      <c r="V41" s="15"/>
      <c r="W41" s="15"/>
      <c r="X41" s="15"/>
      <c r="Y41" s="15"/>
    </row>
    <row r="42" spans="1:25" s="73" customFormat="1" ht="12" customHeight="1" x14ac:dyDescent="0.25">
      <c r="A42" s="38"/>
      <c r="B42" s="18" t="str">
        <f>PROPER("DULANG")</f>
        <v>Dulang</v>
      </c>
      <c r="C42" s="18" t="str">
        <f>PROPER("ANGSI")</f>
        <v>Angsi</v>
      </c>
      <c r="D42" s="18" t="str">
        <f>PROPER("PENARA-B")</f>
        <v>Penara-B</v>
      </c>
      <c r="E42" s="18" t="str">
        <f>PROPER("SEPAT")</f>
        <v>Sepat</v>
      </c>
      <c r="F42" s="18" t="str">
        <f>PROPER("CENDOR")</f>
        <v>Cendor</v>
      </c>
      <c r="G42" s="18" t="str">
        <f>PROPER("MYSIA-FO")</f>
        <v>Mysia-Fo</v>
      </c>
      <c r="H42" s="18" t="str">
        <f>PROPER("BERTAM")</f>
        <v>Bertam</v>
      </c>
      <c r="I42" s="18" t="str">
        <f>PROPER("BLEND-FO")</f>
        <v>Blend-Fo</v>
      </c>
      <c r="J42" s="18" t="str">
        <f>PROPER("MIRI-L")</f>
        <v>Miri-L</v>
      </c>
      <c r="K42" s="18" t="str">
        <f>PROPER("KIDURONG")</f>
        <v>Kidurong</v>
      </c>
      <c r="L42" s="18" t="str">
        <f>PROPER("LABUAN-L")</f>
        <v>Labuan-L</v>
      </c>
      <c r="M42" s="18"/>
      <c r="N42" s="18" t="str">
        <f>PROPER("L-SERIA")</f>
        <v>L-Seria</v>
      </c>
      <c r="O42" s="18" t="str">
        <f>PROPER("CHAMPION")</f>
        <v>Champion</v>
      </c>
      <c r="P42" s="18"/>
      <c r="Q42" s="17" t="str">
        <f>PROPER("CINTA")</f>
        <v>Cinta</v>
      </c>
      <c r="R42" s="1058"/>
      <c r="S42" s="15"/>
      <c r="T42" s="15"/>
      <c r="U42" s="15"/>
      <c r="V42" s="15"/>
      <c r="W42" s="15"/>
      <c r="X42" s="15"/>
      <c r="Y42" s="15"/>
    </row>
    <row r="43" spans="1:25" s="78" customFormat="1" ht="10.5" customHeight="1" x14ac:dyDescent="0.2">
      <c r="A43" s="829" t="s">
        <v>859</v>
      </c>
      <c r="B43" s="74">
        <v>367890</v>
      </c>
      <c r="C43" s="75" t="s">
        <v>513</v>
      </c>
      <c r="D43" s="75">
        <v>34672</v>
      </c>
      <c r="E43" s="75">
        <v>259030</v>
      </c>
      <c r="F43" s="75">
        <v>92778</v>
      </c>
      <c r="G43" s="75">
        <v>178283</v>
      </c>
      <c r="H43" s="75">
        <v>52915</v>
      </c>
      <c r="I43" s="75" t="s">
        <v>513</v>
      </c>
      <c r="J43" s="75" t="s">
        <v>513</v>
      </c>
      <c r="K43" s="75">
        <v>45647</v>
      </c>
      <c r="L43" s="75" t="s">
        <v>513</v>
      </c>
      <c r="M43" s="75">
        <v>317870</v>
      </c>
      <c r="N43" s="75">
        <v>104949</v>
      </c>
      <c r="O43" s="75">
        <v>212921</v>
      </c>
      <c r="P43" s="75">
        <v>3247147</v>
      </c>
      <c r="Q43" s="75">
        <v>38769</v>
      </c>
      <c r="R43" s="76" t="s">
        <v>208</v>
      </c>
      <c r="S43" s="77"/>
      <c r="T43" s="77"/>
      <c r="U43" s="77"/>
      <c r="V43" s="77"/>
      <c r="W43" s="77"/>
      <c r="X43" s="77"/>
      <c r="Y43" s="77"/>
    </row>
    <row r="44" spans="1:25" s="78" customFormat="1" ht="10.5" customHeight="1" x14ac:dyDescent="0.2">
      <c r="A44" s="830" t="s">
        <v>581</v>
      </c>
      <c r="B44" s="78">
        <v>493567</v>
      </c>
      <c r="C44" s="78" t="s">
        <v>513</v>
      </c>
      <c r="D44" s="78">
        <v>131655</v>
      </c>
      <c r="E44" s="78">
        <v>63607</v>
      </c>
      <c r="F44" s="78" t="s">
        <v>513</v>
      </c>
      <c r="G44" s="78">
        <v>162521</v>
      </c>
      <c r="H44" s="78" t="s">
        <v>513</v>
      </c>
      <c r="I44" s="78" t="s">
        <v>513</v>
      </c>
      <c r="J44" s="78" t="s">
        <v>513</v>
      </c>
      <c r="K44" s="78" t="s">
        <v>513</v>
      </c>
      <c r="L44" s="78" t="s">
        <v>513</v>
      </c>
      <c r="M44" s="78">
        <v>91402</v>
      </c>
      <c r="N44" s="78" t="s">
        <v>513</v>
      </c>
      <c r="O44" s="78">
        <v>91402</v>
      </c>
      <c r="P44" s="78">
        <v>2235456</v>
      </c>
      <c r="Q44" s="78" t="s">
        <v>513</v>
      </c>
      <c r="R44" s="80" t="s">
        <v>492</v>
      </c>
      <c r="S44" s="77"/>
      <c r="T44" s="77"/>
      <c r="U44" s="77"/>
      <c r="V44" s="77"/>
      <c r="W44" s="77"/>
      <c r="X44" s="77"/>
      <c r="Y44" s="77"/>
    </row>
    <row r="45" spans="1:25" s="78" customFormat="1" ht="10.5" customHeight="1" x14ac:dyDescent="0.2">
      <c r="A45" s="830" t="s">
        <v>860</v>
      </c>
      <c r="B45" s="78">
        <v>208964</v>
      </c>
      <c r="C45" s="78">
        <v>39311</v>
      </c>
      <c r="D45" s="78">
        <v>100164</v>
      </c>
      <c r="E45" s="78">
        <v>238368</v>
      </c>
      <c r="F45" s="78" t="s">
        <v>513</v>
      </c>
      <c r="G45" s="78">
        <v>116638</v>
      </c>
      <c r="H45" s="78" t="s">
        <v>513</v>
      </c>
      <c r="I45" s="78" t="s">
        <v>513</v>
      </c>
      <c r="J45" s="78">
        <v>37722</v>
      </c>
      <c r="K45" s="78">
        <v>45373</v>
      </c>
      <c r="L45" s="78" t="s">
        <v>513</v>
      </c>
      <c r="M45" s="78">
        <v>130531</v>
      </c>
      <c r="N45" s="78" t="s">
        <v>513</v>
      </c>
      <c r="O45" s="78">
        <v>130531</v>
      </c>
      <c r="P45" s="78">
        <v>1455036</v>
      </c>
      <c r="Q45" s="78" t="s">
        <v>513</v>
      </c>
      <c r="R45" s="80" t="s">
        <v>518</v>
      </c>
      <c r="S45" s="77"/>
      <c r="T45" s="77"/>
      <c r="U45" s="77"/>
      <c r="V45" s="77"/>
      <c r="W45" s="77"/>
      <c r="X45" s="77"/>
      <c r="Y45" s="77"/>
    </row>
    <row r="46" spans="1:25" s="78" customFormat="1" ht="10.5" customHeight="1" x14ac:dyDescent="0.2">
      <c r="A46" s="830" t="s">
        <v>582</v>
      </c>
      <c r="B46" s="78">
        <v>97712</v>
      </c>
      <c r="C46" s="78" t="s">
        <v>513</v>
      </c>
      <c r="D46" s="78">
        <v>174097</v>
      </c>
      <c r="E46" s="78">
        <v>280165</v>
      </c>
      <c r="F46" s="78" t="s">
        <v>513</v>
      </c>
      <c r="G46" s="78">
        <v>74811</v>
      </c>
      <c r="H46" s="78">
        <v>75268</v>
      </c>
      <c r="I46" s="78">
        <v>49841</v>
      </c>
      <c r="J46" s="78" t="s">
        <v>513</v>
      </c>
      <c r="K46" s="78" t="s">
        <v>513</v>
      </c>
      <c r="L46" s="78" t="s">
        <v>513</v>
      </c>
      <c r="M46" s="78">
        <v>368422</v>
      </c>
      <c r="N46" s="78">
        <v>95195</v>
      </c>
      <c r="O46" s="78">
        <v>273227</v>
      </c>
      <c r="P46" s="78">
        <v>120915</v>
      </c>
      <c r="Q46" s="78" t="s">
        <v>513</v>
      </c>
      <c r="R46" s="80" t="s">
        <v>583</v>
      </c>
      <c r="S46" s="77"/>
      <c r="T46" s="77"/>
      <c r="U46" s="77"/>
      <c r="V46" s="77"/>
      <c r="W46" s="77"/>
      <c r="X46" s="77"/>
      <c r="Y46" s="77"/>
    </row>
    <row r="47" spans="1:25" s="78" customFormat="1" ht="10.5" customHeight="1" x14ac:dyDescent="0.2">
      <c r="A47" s="830" t="s">
        <v>842</v>
      </c>
      <c r="B47" s="78">
        <v>108958</v>
      </c>
      <c r="C47" s="78" t="s">
        <v>513</v>
      </c>
      <c r="D47" s="78">
        <v>216981</v>
      </c>
      <c r="E47" s="78">
        <v>183317</v>
      </c>
      <c r="F47" s="78" t="s">
        <v>513</v>
      </c>
      <c r="G47" s="78">
        <v>20891</v>
      </c>
      <c r="H47" s="78" t="s">
        <v>513</v>
      </c>
      <c r="I47" s="78">
        <v>46460</v>
      </c>
      <c r="J47" s="78" t="s">
        <v>513</v>
      </c>
      <c r="K47" s="78" t="s">
        <v>513</v>
      </c>
      <c r="L47" s="78">
        <v>91038</v>
      </c>
      <c r="M47" s="78">
        <v>92648</v>
      </c>
      <c r="N47" s="78" t="s">
        <v>513</v>
      </c>
      <c r="O47" s="78">
        <v>92648</v>
      </c>
      <c r="P47" s="78" t="s">
        <v>513</v>
      </c>
      <c r="Q47" s="78" t="s">
        <v>513</v>
      </c>
      <c r="R47" s="80" t="s">
        <v>814</v>
      </c>
      <c r="S47" s="77"/>
      <c r="T47" s="77"/>
      <c r="U47" s="77"/>
      <c r="V47" s="77"/>
      <c r="W47" s="77"/>
      <c r="X47" s="77"/>
      <c r="Y47" s="77"/>
    </row>
    <row r="48" spans="1:25" s="78" customFormat="1" ht="10.5" customHeight="1" x14ac:dyDescent="0.2">
      <c r="A48" s="830"/>
      <c r="R48" s="80"/>
      <c r="S48" s="77"/>
      <c r="T48" s="77"/>
      <c r="U48" s="77"/>
      <c r="V48" s="77"/>
      <c r="W48" s="77"/>
      <c r="X48" s="77"/>
      <c r="Y48" s="77"/>
    </row>
    <row r="49" spans="1:25" s="78" customFormat="1" ht="10.5" customHeight="1" x14ac:dyDescent="0.2">
      <c r="A49" s="830" t="s">
        <v>861</v>
      </c>
      <c r="B49" s="78">
        <v>71190</v>
      </c>
      <c r="C49" s="78" t="s">
        <v>513</v>
      </c>
      <c r="D49" s="78">
        <v>203631</v>
      </c>
      <c r="E49" s="78">
        <v>186264</v>
      </c>
      <c r="F49" s="78" t="s">
        <v>513</v>
      </c>
      <c r="G49" s="78">
        <v>29946</v>
      </c>
      <c r="H49" s="78">
        <v>75268</v>
      </c>
      <c r="I49" s="78">
        <v>62694</v>
      </c>
      <c r="J49" s="78" t="s">
        <v>513</v>
      </c>
      <c r="K49" s="78" t="s">
        <v>513</v>
      </c>
      <c r="L49" s="78" t="s">
        <v>513</v>
      </c>
      <c r="M49" s="78">
        <v>283038</v>
      </c>
      <c r="N49" s="78">
        <v>95195</v>
      </c>
      <c r="O49" s="78">
        <v>187843</v>
      </c>
      <c r="P49" s="78">
        <v>25423</v>
      </c>
      <c r="Q49" s="78" t="s">
        <v>513</v>
      </c>
      <c r="R49" s="80" t="s">
        <v>584</v>
      </c>
      <c r="S49" s="77"/>
      <c r="T49" s="77"/>
      <c r="U49" s="77"/>
      <c r="V49" s="77"/>
      <c r="W49" s="77"/>
      <c r="X49" s="77"/>
      <c r="Y49" s="77"/>
    </row>
    <row r="50" spans="1:25" s="78" customFormat="1" ht="10.5" customHeight="1" x14ac:dyDescent="0.2">
      <c r="A50" s="830" t="s">
        <v>842</v>
      </c>
      <c r="B50" s="78">
        <v>101220</v>
      </c>
      <c r="C50" s="78" t="s">
        <v>513</v>
      </c>
      <c r="D50" s="78">
        <v>131810</v>
      </c>
      <c r="E50" s="78">
        <v>246280</v>
      </c>
      <c r="F50" s="78" t="s">
        <v>513</v>
      </c>
      <c r="G50" s="78">
        <v>20891</v>
      </c>
      <c r="H50" s="78">
        <v>47366</v>
      </c>
      <c r="I50" s="78">
        <v>31836</v>
      </c>
      <c r="J50" s="78" t="s">
        <v>513</v>
      </c>
      <c r="K50" s="78" t="s">
        <v>513</v>
      </c>
      <c r="L50" s="78">
        <v>91038</v>
      </c>
      <c r="M50" s="78">
        <v>179826</v>
      </c>
      <c r="N50" s="78" t="s">
        <v>513</v>
      </c>
      <c r="O50" s="78">
        <v>179826</v>
      </c>
      <c r="P50" s="78">
        <v>78056</v>
      </c>
      <c r="Q50" s="78" t="s">
        <v>513</v>
      </c>
      <c r="R50" s="80" t="s">
        <v>816</v>
      </c>
      <c r="S50" s="77"/>
      <c r="T50" s="77"/>
      <c r="U50" s="77"/>
      <c r="V50" s="77"/>
      <c r="W50" s="77"/>
      <c r="X50" s="77"/>
      <c r="Y50" s="77"/>
    </row>
    <row r="51" spans="1:25" s="78" customFormat="1" ht="10.5" customHeight="1" x14ac:dyDescent="0.2">
      <c r="A51" s="830"/>
      <c r="R51" s="80"/>
      <c r="S51" s="77"/>
      <c r="T51" s="77"/>
      <c r="U51" s="77"/>
      <c r="V51" s="77"/>
      <c r="W51" s="77"/>
      <c r="X51" s="77"/>
      <c r="Y51" s="77"/>
    </row>
    <row r="52" spans="1:25" s="78" customFormat="1" ht="10.5" customHeight="1" x14ac:dyDescent="0.2">
      <c r="A52" s="830" t="s">
        <v>817</v>
      </c>
      <c r="B52" s="78">
        <v>39383</v>
      </c>
      <c r="C52" s="78" t="s">
        <v>513</v>
      </c>
      <c r="D52" s="78">
        <v>85171</v>
      </c>
      <c r="E52" s="78" t="s">
        <v>513</v>
      </c>
      <c r="F52" s="78" t="s">
        <v>513</v>
      </c>
      <c r="G52" s="78" t="s">
        <v>513</v>
      </c>
      <c r="H52" s="78" t="s">
        <v>513</v>
      </c>
      <c r="I52" s="78">
        <v>30709</v>
      </c>
      <c r="J52" s="78" t="s">
        <v>513</v>
      </c>
      <c r="K52" s="78" t="s">
        <v>513</v>
      </c>
      <c r="L52" s="78" t="s">
        <v>513</v>
      </c>
      <c r="M52" s="78" t="s">
        <v>513</v>
      </c>
      <c r="N52" s="78" t="s">
        <v>513</v>
      </c>
      <c r="O52" s="78" t="s">
        <v>513</v>
      </c>
      <c r="P52" s="78" t="s">
        <v>513</v>
      </c>
      <c r="Q52" s="78" t="s">
        <v>513</v>
      </c>
      <c r="R52" s="80" t="s">
        <v>587</v>
      </c>
      <c r="S52" s="77"/>
      <c r="T52" s="77"/>
      <c r="U52" s="77"/>
      <c r="V52" s="77"/>
      <c r="W52" s="77"/>
      <c r="X52" s="77"/>
      <c r="Y52" s="77"/>
    </row>
    <row r="53" spans="1:25" s="78" customFormat="1" ht="10.5" customHeight="1" x14ac:dyDescent="0.2">
      <c r="A53" s="830" t="s">
        <v>862</v>
      </c>
      <c r="B53" s="78">
        <v>37977</v>
      </c>
      <c r="C53" s="78" t="s">
        <v>513</v>
      </c>
      <c r="D53" s="78">
        <v>41158</v>
      </c>
      <c r="E53" s="78">
        <v>24678</v>
      </c>
      <c r="F53" s="78" t="s">
        <v>513</v>
      </c>
      <c r="G53" s="78" t="s">
        <v>513</v>
      </c>
      <c r="H53" s="78" t="s">
        <v>513</v>
      </c>
      <c r="I53" s="78" t="s">
        <v>513</v>
      </c>
      <c r="J53" s="78" t="s">
        <v>513</v>
      </c>
      <c r="K53" s="78" t="s">
        <v>513</v>
      </c>
      <c r="L53" s="78" t="s">
        <v>513</v>
      </c>
      <c r="M53" s="78">
        <v>45220</v>
      </c>
      <c r="N53" s="78" t="s">
        <v>513</v>
      </c>
      <c r="O53" s="78">
        <v>45220</v>
      </c>
      <c r="P53" s="78" t="s">
        <v>513</v>
      </c>
      <c r="Q53" s="78" t="s">
        <v>513</v>
      </c>
      <c r="R53" s="80" t="s">
        <v>94</v>
      </c>
      <c r="S53" s="77"/>
      <c r="T53" s="77"/>
      <c r="U53" s="77"/>
      <c r="V53" s="77"/>
      <c r="W53" s="77"/>
      <c r="X53" s="77"/>
      <c r="Y53" s="77"/>
    </row>
    <row r="54" spans="1:25" s="78" customFormat="1" ht="10.5" customHeight="1" x14ac:dyDescent="0.2">
      <c r="A54" s="830" t="s">
        <v>844</v>
      </c>
      <c r="B54" s="78" t="s">
        <v>513</v>
      </c>
      <c r="C54" s="78" t="s">
        <v>513</v>
      </c>
      <c r="D54" s="78">
        <v>90652</v>
      </c>
      <c r="E54" s="78">
        <v>126779</v>
      </c>
      <c r="F54" s="78" t="s">
        <v>513</v>
      </c>
      <c r="G54" s="78">
        <v>20891</v>
      </c>
      <c r="H54" s="78" t="s">
        <v>513</v>
      </c>
      <c r="I54" s="78" t="s">
        <v>513</v>
      </c>
      <c r="J54" s="78" t="s">
        <v>513</v>
      </c>
      <c r="K54" s="78" t="s">
        <v>513</v>
      </c>
      <c r="L54" s="78" t="s">
        <v>513</v>
      </c>
      <c r="M54" s="78">
        <v>47428</v>
      </c>
      <c r="N54" s="78" t="s">
        <v>513</v>
      </c>
      <c r="O54" s="78">
        <v>47428</v>
      </c>
      <c r="P54" s="78" t="s">
        <v>513</v>
      </c>
      <c r="Q54" s="78" t="s">
        <v>513</v>
      </c>
      <c r="R54" s="80" t="s">
        <v>95</v>
      </c>
      <c r="S54" s="77"/>
      <c r="T54" s="77"/>
      <c r="U54" s="77"/>
      <c r="V54" s="77"/>
      <c r="W54" s="77"/>
      <c r="X54" s="77"/>
      <c r="Y54" s="77"/>
    </row>
    <row r="55" spans="1:25" s="78" customFormat="1" ht="10.5" customHeight="1" x14ac:dyDescent="0.2">
      <c r="A55" s="830" t="s">
        <v>863</v>
      </c>
      <c r="B55" s="78">
        <v>31598</v>
      </c>
      <c r="C55" s="78" t="s">
        <v>513</v>
      </c>
      <c r="D55" s="78" t="s">
        <v>513</v>
      </c>
      <c r="E55" s="78">
        <v>31860</v>
      </c>
      <c r="F55" s="78" t="s">
        <v>513</v>
      </c>
      <c r="G55" s="78" t="s">
        <v>513</v>
      </c>
      <c r="H55" s="78" t="s">
        <v>513</v>
      </c>
      <c r="I55" s="78">
        <v>15751</v>
      </c>
      <c r="J55" s="78" t="s">
        <v>513</v>
      </c>
      <c r="K55" s="78" t="s">
        <v>513</v>
      </c>
      <c r="L55" s="78">
        <v>91038</v>
      </c>
      <c r="M55" s="78" t="s">
        <v>513</v>
      </c>
      <c r="N55" s="78" t="s">
        <v>513</v>
      </c>
      <c r="O55" s="78" t="s">
        <v>513</v>
      </c>
      <c r="P55" s="78" t="s">
        <v>513</v>
      </c>
      <c r="Q55" s="78" t="s">
        <v>513</v>
      </c>
      <c r="R55" s="80" t="s">
        <v>96</v>
      </c>
      <c r="S55" s="77"/>
      <c r="T55" s="77"/>
      <c r="U55" s="77"/>
      <c r="V55" s="77"/>
      <c r="W55" s="77"/>
      <c r="X55" s="77"/>
      <c r="Y55" s="77"/>
    </row>
    <row r="56" spans="1:25" s="78" customFormat="1" ht="10.5" customHeight="1" x14ac:dyDescent="0.2">
      <c r="A56" s="830" t="s">
        <v>864</v>
      </c>
      <c r="B56" s="78">
        <v>31645</v>
      </c>
      <c r="C56" s="78" t="s">
        <v>513</v>
      </c>
      <c r="D56" s="78" t="s">
        <v>513</v>
      </c>
      <c r="E56" s="78">
        <v>62963</v>
      </c>
      <c r="F56" s="78" t="s">
        <v>513</v>
      </c>
      <c r="G56" s="78" t="s">
        <v>513</v>
      </c>
      <c r="H56" s="78">
        <v>47366</v>
      </c>
      <c r="I56" s="78">
        <v>16085</v>
      </c>
      <c r="J56" s="78" t="s">
        <v>513</v>
      </c>
      <c r="K56" s="78" t="s">
        <v>513</v>
      </c>
      <c r="L56" s="78" t="s">
        <v>513</v>
      </c>
      <c r="M56" s="78">
        <v>87178</v>
      </c>
      <c r="N56" s="78" t="s">
        <v>513</v>
      </c>
      <c r="O56" s="78">
        <v>87178</v>
      </c>
      <c r="P56" s="78">
        <v>78056</v>
      </c>
      <c r="Q56" s="78" t="s">
        <v>513</v>
      </c>
      <c r="R56" s="80" t="s">
        <v>820</v>
      </c>
      <c r="S56" s="77"/>
      <c r="T56" s="77"/>
      <c r="U56" s="77"/>
      <c r="V56" s="77"/>
      <c r="W56" s="77"/>
      <c r="X56" s="77"/>
      <c r="Y56" s="77"/>
    </row>
    <row r="57" spans="1:25" s="78" customFormat="1" ht="10.5" customHeight="1" x14ac:dyDescent="0.2">
      <c r="A57" s="830"/>
      <c r="R57" s="80"/>
      <c r="S57" s="77"/>
      <c r="T57" s="77"/>
      <c r="U57" s="77"/>
      <c r="V57" s="77"/>
      <c r="W57" s="77"/>
      <c r="X57" s="77"/>
      <c r="Y57" s="77"/>
    </row>
    <row r="58" spans="1:25" s="78" customFormat="1" ht="10.5" customHeight="1" x14ac:dyDescent="0.2">
      <c r="A58" s="830" t="s">
        <v>865</v>
      </c>
      <c r="B58" s="78" t="s">
        <v>513</v>
      </c>
      <c r="C58" s="78" t="s">
        <v>513</v>
      </c>
      <c r="D58" s="78">
        <v>43273</v>
      </c>
      <c r="E58" s="78" t="s">
        <v>513</v>
      </c>
      <c r="F58" s="78" t="s">
        <v>513</v>
      </c>
      <c r="G58" s="78" t="s">
        <v>513</v>
      </c>
      <c r="H58" s="78" t="s">
        <v>513</v>
      </c>
      <c r="I58" s="78" t="s">
        <v>513</v>
      </c>
      <c r="J58" s="78" t="s">
        <v>513</v>
      </c>
      <c r="K58" s="78" t="s">
        <v>513</v>
      </c>
      <c r="L58" s="78" t="s">
        <v>513</v>
      </c>
      <c r="M58" s="78" t="s">
        <v>513</v>
      </c>
      <c r="N58" s="78" t="s">
        <v>513</v>
      </c>
      <c r="O58" s="78" t="s">
        <v>513</v>
      </c>
      <c r="P58" s="78" t="s">
        <v>513</v>
      </c>
      <c r="Q58" s="78" t="s">
        <v>513</v>
      </c>
      <c r="R58" s="80" t="s">
        <v>598</v>
      </c>
      <c r="S58" s="77"/>
      <c r="T58" s="77"/>
      <c r="U58" s="77"/>
      <c r="V58" s="77"/>
      <c r="W58" s="77"/>
      <c r="X58" s="77"/>
      <c r="Y58" s="77"/>
    </row>
    <row r="59" spans="1:25" s="78" customFormat="1" ht="10.5" customHeight="1" x14ac:dyDescent="0.2">
      <c r="A59" s="830" t="s">
        <v>866</v>
      </c>
      <c r="B59" s="78" t="s">
        <v>513</v>
      </c>
      <c r="C59" s="78" t="s">
        <v>513</v>
      </c>
      <c r="D59" s="78" t="s">
        <v>513</v>
      </c>
      <c r="E59" s="78" t="s">
        <v>513</v>
      </c>
      <c r="F59" s="78" t="s">
        <v>513</v>
      </c>
      <c r="G59" s="78" t="s">
        <v>513</v>
      </c>
      <c r="H59" s="78" t="s">
        <v>513</v>
      </c>
      <c r="I59" s="78" t="s">
        <v>513</v>
      </c>
      <c r="J59" s="78" t="s">
        <v>513</v>
      </c>
      <c r="K59" s="78" t="s">
        <v>513</v>
      </c>
      <c r="L59" s="78" t="s">
        <v>513</v>
      </c>
      <c r="M59" s="78" t="s">
        <v>513</v>
      </c>
      <c r="N59" s="78" t="s">
        <v>513</v>
      </c>
      <c r="O59" s="78" t="s">
        <v>513</v>
      </c>
      <c r="P59" s="78" t="s">
        <v>513</v>
      </c>
      <c r="Q59" s="78" t="s">
        <v>513</v>
      </c>
      <c r="R59" s="80" t="s">
        <v>82</v>
      </c>
      <c r="S59" s="77"/>
      <c r="T59" s="77"/>
      <c r="U59" s="77"/>
      <c r="V59" s="77"/>
      <c r="W59" s="77"/>
      <c r="X59" s="77"/>
      <c r="Y59" s="77"/>
    </row>
    <row r="60" spans="1:25" s="78" customFormat="1" ht="10.5" customHeight="1" x14ac:dyDescent="0.2">
      <c r="A60" s="830" t="s">
        <v>867</v>
      </c>
      <c r="B60" s="78">
        <v>39383</v>
      </c>
      <c r="C60" s="78" t="s">
        <v>513</v>
      </c>
      <c r="D60" s="78">
        <v>41898</v>
      </c>
      <c r="E60" s="78" t="s">
        <v>513</v>
      </c>
      <c r="F60" s="78" t="s">
        <v>513</v>
      </c>
      <c r="G60" s="78" t="s">
        <v>513</v>
      </c>
      <c r="H60" s="78" t="s">
        <v>513</v>
      </c>
      <c r="I60" s="78">
        <v>30709</v>
      </c>
      <c r="J60" s="78" t="s">
        <v>513</v>
      </c>
      <c r="K60" s="78" t="s">
        <v>513</v>
      </c>
      <c r="L60" s="78" t="s">
        <v>513</v>
      </c>
      <c r="M60" s="78" t="s">
        <v>513</v>
      </c>
      <c r="N60" s="78" t="s">
        <v>513</v>
      </c>
      <c r="O60" s="78" t="s">
        <v>513</v>
      </c>
      <c r="P60" s="78" t="s">
        <v>513</v>
      </c>
      <c r="Q60" s="78" t="s">
        <v>513</v>
      </c>
      <c r="R60" s="80" t="s">
        <v>83</v>
      </c>
      <c r="S60" s="77"/>
      <c r="T60" s="77"/>
      <c r="U60" s="77"/>
      <c r="V60" s="77"/>
      <c r="W60" s="77"/>
      <c r="X60" s="77"/>
      <c r="Y60" s="77"/>
    </row>
    <row r="61" spans="1:25" s="78" customFormat="1" ht="10.5" customHeight="1" x14ac:dyDescent="0.2">
      <c r="A61" s="830" t="s">
        <v>868</v>
      </c>
      <c r="B61" s="78">
        <v>37977</v>
      </c>
      <c r="C61" s="78" t="s">
        <v>513</v>
      </c>
      <c r="D61" s="78" t="s">
        <v>513</v>
      </c>
      <c r="E61" s="78" t="s">
        <v>513</v>
      </c>
      <c r="F61" s="78" t="s">
        <v>513</v>
      </c>
      <c r="G61" s="78" t="s">
        <v>513</v>
      </c>
      <c r="H61" s="78" t="s">
        <v>513</v>
      </c>
      <c r="I61" s="78" t="s">
        <v>513</v>
      </c>
      <c r="J61" s="78" t="s">
        <v>513</v>
      </c>
      <c r="K61" s="78" t="s">
        <v>513</v>
      </c>
      <c r="L61" s="78" t="s">
        <v>513</v>
      </c>
      <c r="M61" s="78">
        <v>45220</v>
      </c>
      <c r="N61" s="78" t="s">
        <v>513</v>
      </c>
      <c r="O61" s="78">
        <v>45220</v>
      </c>
      <c r="P61" s="78" t="s">
        <v>513</v>
      </c>
      <c r="Q61" s="78" t="s">
        <v>513</v>
      </c>
      <c r="R61" s="80" t="s">
        <v>84</v>
      </c>
      <c r="S61" s="77"/>
      <c r="T61" s="77"/>
      <c r="U61" s="77"/>
      <c r="V61" s="77"/>
      <c r="W61" s="77"/>
      <c r="X61" s="77"/>
      <c r="Y61" s="77"/>
    </row>
    <row r="62" spans="1:25" s="78" customFormat="1" ht="10.5" customHeight="1" x14ac:dyDescent="0.2">
      <c r="A62" s="830" t="s">
        <v>848</v>
      </c>
      <c r="B62" s="78" t="s">
        <v>513</v>
      </c>
      <c r="C62" s="78" t="s">
        <v>513</v>
      </c>
      <c r="D62" s="78">
        <v>41158</v>
      </c>
      <c r="E62" s="78" t="s">
        <v>513</v>
      </c>
      <c r="F62" s="78" t="s">
        <v>513</v>
      </c>
      <c r="G62" s="78" t="s">
        <v>513</v>
      </c>
      <c r="H62" s="78" t="s">
        <v>513</v>
      </c>
      <c r="I62" s="78" t="s">
        <v>513</v>
      </c>
      <c r="J62" s="78" t="s">
        <v>513</v>
      </c>
      <c r="K62" s="78" t="s">
        <v>513</v>
      </c>
      <c r="L62" s="78" t="s">
        <v>513</v>
      </c>
      <c r="M62" s="78" t="s">
        <v>513</v>
      </c>
      <c r="N62" s="78" t="s">
        <v>513</v>
      </c>
      <c r="O62" s="78" t="s">
        <v>513</v>
      </c>
      <c r="P62" s="78" t="s">
        <v>513</v>
      </c>
      <c r="Q62" s="78" t="s">
        <v>513</v>
      </c>
      <c r="R62" s="81" t="s">
        <v>97</v>
      </c>
      <c r="S62" s="77"/>
      <c r="T62" s="77"/>
      <c r="U62" s="77"/>
      <c r="V62" s="77"/>
      <c r="W62" s="77"/>
      <c r="X62" s="77"/>
      <c r="Y62" s="77"/>
    </row>
    <row r="63" spans="1:25" s="78" customFormat="1" ht="10.5" customHeight="1" x14ac:dyDescent="0.2">
      <c r="A63" s="830" t="s">
        <v>849</v>
      </c>
      <c r="B63" s="78" t="s">
        <v>513</v>
      </c>
      <c r="C63" s="78" t="s">
        <v>513</v>
      </c>
      <c r="D63" s="78" t="s">
        <v>513</v>
      </c>
      <c r="E63" s="78">
        <v>24678</v>
      </c>
      <c r="F63" s="78" t="s">
        <v>513</v>
      </c>
      <c r="G63" s="78" t="s">
        <v>513</v>
      </c>
      <c r="H63" s="78" t="s">
        <v>513</v>
      </c>
      <c r="I63" s="78" t="s">
        <v>513</v>
      </c>
      <c r="J63" s="78" t="s">
        <v>513</v>
      </c>
      <c r="K63" s="78" t="s">
        <v>513</v>
      </c>
      <c r="L63" s="78" t="s">
        <v>513</v>
      </c>
      <c r="M63" s="78" t="s">
        <v>513</v>
      </c>
      <c r="N63" s="78" t="s">
        <v>513</v>
      </c>
      <c r="O63" s="78" t="s">
        <v>513</v>
      </c>
      <c r="P63" s="78" t="s">
        <v>513</v>
      </c>
      <c r="Q63" s="78" t="s">
        <v>513</v>
      </c>
      <c r="R63" s="80" t="s">
        <v>98</v>
      </c>
      <c r="S63" s="77"/>
      <c r="T63" s="77"/>
      <c r="U63" s="77"/>
      <c r="V63" s="77"/>
      <c r="W63" s="77"/>
      <c r="X63" s="77"/>
      <c r="Y63" s="77"/>
    </row>
    <row r="64" spans="1:25" s="78" customFormat="1" ht="10.5" customHeight="1" x14ac:dyDescent="0.2">
      <c r="A64" s="830" t="s">
        <v>869</v>
      </c>
      <c r="B64" s="78" t="s">
        <v>513</v>
      </c>
      <c r="C64" s="78" t="s">
        <v>513</v>
      </c>
      <c r="D64" s="78">
        <v>59648</v>
      </c>
      <c r="E64" s="78">
        <v>65969</v>
      </c>
      <c r="F64" s="78" t="s">
        <v>513</v>
      </c>
      <c r="G64" s="78">
        <v>20891</v>
      </c>
      <c r="H64" s="78" t="s">
        <v>513</v>
      </c>
      <c r="I64" s="78" t="s">
        <v>513</v>
      </c>
      <c r="J64" s="78" t="s">
        <v>513</v>
      </c>
      <c r="K64" s="78" t="s">
        <v>513</v>
      </c>
      <c r="L64" s="78" t="s">
        <v>513</v>
      </c>
      <c r="M64" s="78" t="s">
        <v>513</v>
      </c>
      <c r="N64" s="78" t="s">
        <v>513</v>
      </c>
      <c r="O64" s="78" t="s">
        <v>513</v>
      </c>
      <c r="P64" s="78" t="s">
        <v>513</v>
      </c>
      <c r="Q64" s="78" t="s">
        <v>513</v>
      </c>
      <c r="R64" s="80" t="s">
        <v>99</v>
      </c>
      <c r="S64" s="77"/>
      <c r="T64" s="77"/>
      <c r="U64" s="77"/>
      <c r="V64" s="77"/>
      <c r="W64" s="77"/>
      <c r="X64" s="77"/>
      <c r="Y64" s="77"/>
    </row>
    <row r="65" spans="1:25" s="78" customFormat="1" ht="10.5" customHeight="1" x14ac:dyDescent="0.2">
      <c r="A65" s="830" t="s">
        <v>870</v>
      </c>
      <c r="B65" s="78" t="s">
        <v>513</v>
      </c>
      <c r="C65" s="78" t="s">
        <v>513</v>
      </c>
      <c r="D65" s="78" t="s">
        <v>513</v>
      </c>
      <c r="E65" s="78">
        <v>30331</v>
      </c>
      <c r="F65" s="78" t="s">
        <v>513</v>
      </c>
      <c r="G65" s="78" t="s">
        <v>513</v>
      </c>
      <c r="H65" s="78" t="s">
        <v>513</v>
      </c>
      <c r="I65" s="78" t="s">
        <v>513</v>
      </c>
      <c r="J65" s="78" t="s">
        <v>513</v>
      </c>
      <c r="K65" s="78" t="s">
        <v>513</v>
      </c>
      <c r="L65" s="78" t="s">
        <v>513</v>
      </c>
      <c r="M65" s="78" t="s">
        <v>513</v>
      </c>
      <c r="N65" s="78" t="s">
        <v>513</v>
      </c>
      <c r="O65" s="78" t="s">
        <v>513</v>
      </c>
      <c r="P65" s="78" t="s">
        <v>513</v>
      </c>
      <c r="Q65" s="78" t="s">
        <v>513</v>
      </c>
      <c r="R65" s="80" t="s">
        <v>100</v>
      </c>
      <c r="S65" s="77"/>
      <c r="T65" s="77"/>
      <c r="U65" s="77"/>
      <c r="V65" s="77"/>
      <c r="W65" s="77"/>
      <c r="X65" s="77"/>
      <c r="Y65" s="77"/>
    </row>
    <row r="66" spans="1:25" s="78" customFormat="1" ht="10.5" customHeight="1" x14ac:dyDescent="0.2">
      <c r="A66" s="830" t="s">
        <v>852</v>
      </c>
      <c r="B66" s="78" t="s">
        <v>513</v>
      </c>
      <c r="C66" s="78" t="s">
        <v>513</v>
      </c>
      <c r="D66" s="78">
        <v>31004</v>
      </c>
      <c r="E66" s="78">
        <v>30479</v>
      </c>
      <c r="F66" s="78" t="s">
        <v>513</v>
      </c>
      <c r="G66" s="78" t="s">
        <v>513</v>
      </c>
      <c r="H66" s="78" t="s">
        <v>513</v>
      </c>
      <c r="I66" s="78" t="s">
        <v>513</v>
      </c>
      <c r="J66" s="78" t="s">
        <v>513</v>
      </c>
      <c r="K66" s="78" t="s">
        <v>513</v>
      </c>
      <c r="L66" s="78" t="s">
        <v>513</v>
      </c>
      <c r="M66" s="78">
        <v>47428</v>
      </c>
      <c r="N66" s="78" t="s">
        <v>513</v>
      </c>
      <c r="O66" s="78">
        <v>47428</v>
      </c>
      <c r="P66" s="78" t="s">
        <v>513</v>
      </c>
      <c r="Q66" s="78" t="s">
        <v>513</v>
      </c>
      <c r="R66" s="80" t="s">
        <v>101</v>
      </c>
      <c r="S66" s="77"/>
      <c r="T66" s="77"/>
      <c r="U66" s="77"/>
      <c r="V66" s="77"/>
      <c r="W66" s="77"/>
      <c r="X66" s="77"/>
      <c r="Y66" s="77"/>
    </row>
    <row r="67" spans="1:25" s="78" customFormat="1" ht="10.5" customHeight="1" x14ac:dyDescent="0.2">
      <c r="A67" s="830" t="s">
        <v>871</v>
      </c>
      <c r="B67" s="78">
        <v>31598</v>
      </c>
      <c r="C67" s="78" t="s">
        <v>513</v>
      </c>
      <c r="D67" s="78" t="s">
        <v>513</v>
      </c>
      <c r="E67" s="78" t="s">
        <v>513</v>
      </c>
      <c r="F67" s="78" t="s">
        <v>513</v>
      </c>
      <c r="G67" s="78" t="s">
        <v>513</v>
      </c>
      <c r="H67" s="78" t="s">
        <v>513</v>
      </c>
      <c r="I67" s="78">
        <v>15751</v>
      </c>
      <c r="J67" s="78" t="s">
        <v>513</v>
      </c>
      <c r="K67" s="78" t="s">
        <v>513</v>
      </c>
      <c r="L67" s="78" t="s">
        <v>513</v>
      </c>
      <c r="M67" s="78" t="s">
        <v>513</v>
      </c>
      <c r="N67" s="78" t="s">
        <v>513</v>
      </c>
      <c r="O67" s="78" t="s">
        <v>513</v>
      </c>
      <c r="P67" s="78" t="s">
        <v>513</v>
      </c>
      <c r="Q67" s="78" t="s">
        <v>513</v>
      </c>
      <c r="R67" s="80" t="s">
        <v>85</v>
      </c>
      <c r="S67" s="77"/>
      <c r="T67" s="77"/>
      <c r="U67" s="77"/>
      <c r="V67" s="77"/>
      <c r="W67" s="77"/>
      <c r="X67" s="77"/>
      <c r="Y67" s="77"/>
    </row>
    <row r="68" spans="1:25" s="78" customFormat="1" ht="10.5" customHeight="1" x14ac:dyDescent="0.2">
      <c r="A68" s="830" t="s">
        <v>853</v>
      </c>
      <c r="B68" s="78" t="s">
        <v>513</v>
      </c>
      <c r="C68" s="78" t="s">
        <v>513</v>
      </c>
      <c r="D68" s="78" t="s">
        <v>513</v>
      </c>
      <c r="E68" s="78">
        <v>31860</v>
      </c>
      <c r="F68" s="78" t="s">
        <v>513</v>
      </c>
      <c r="G68" s="78" t="s">
        <v>513</v>
      </c>
      <c r="H68" s="78" t="s">
        <v>513</v>
      </c>
      <c r="I68" s="78" t="s">
        <v>513</v>
      </c>
      <c r="J68" s="78" t="s">
        <v>513</v>
      </c>
      <c r="K68" s="78" t="s">
        <v>513</v>
      </c>
      <c r="L68" s="78">
        <v>91038</v>
      </c>
      <c r="M68" s="78" t="s">
        <v>513</v>
      </c>
      <c r="N68" s="78" t="s">
        <v>513</v>
      </c>
      <c r="O68" s="78" t="s">
        <v>513</v>
      </c>
      <c r="P68" s="78" t="s">
        <v>513</v>
      </c>
      <c r="Q68" s="78" t="s">
        <v>513</v>
      </c>
      <c r="R68" s="80" t="s">
        <v>86</v>
      </c>
      <c r="S68" s="77"/>
      <c r="T68" s="77"/>
      <c r="U68" s="77"/>
      <c r="V68" s="77"/>
      <c r="W68" s="77"/>
      <c r="X68" s="77"/>
      <c r="Y68" s="77"/>
    </row>
    <row r="69" spans="1:25" s="78" customFormat="1" ht="10.5" customHeight="1" x14ac:dyDescent="0.2">
      <c r="A69" s="830" t="s">
        <v>872</v>
      </c>
      <c r="B69" s="78" t="s">
        <v>513</v>
      </c>
      <c r="C69" s="78" t="s">
        <v>513</v>
      </c>
      <c r="D69" s="78" t="s">
        <v>513</v>
      </c>
      <c r="E69" s="78" t="s">
        <v>513</v>
      </c>
      <c r="F69" s="78" t="s">
        <v>513</v>
      </c>
      <c r="G69" s="78" t="s">
        <v>513</v>
      </c>
      <c r="H69" s="78" t="s">
        <v>513</v>
      </c>
      <c r="I69" s="78" t="s">
        <v>513</v>
      </c>
      <c r="J69" s="78" t="s">
        <v>513</v>
      </c>
      <c r="K69" s="78" t="s">
        <v>513</v>
      </c>
      <c r="L69" s="78" t="s">
        <v>513</v>
      </c>
      <c r="M69" s="78" t="s">
        <v>513</v>
      </c>
      <c r="N69" s="78" t="s">
        <v>513</v>
      </c>
      <c r="O69" s="78" t="s">
        <v>513</v>
      </c>
      <c r="P69" s="78" t="s">
        <v>513</v>
      </c>
      <c r="Q69" s="78" t="s">
        <v>513</v>
      </c>
      <c r="R69" s="80" t="s">
        <v>87</v>
      </c>
      <c r="S69" s="77"/>
      <c r="T69" s="77"/>
      <c r="U69" s="77"/>
      <c r="V69" s="77"/>
      <c r="W69" s="77"/>
      <c r="X69" s="77"/>
      <c r="Y69" s="77"/>
    </row>
    <row r="70" spans="1:25" s="78" customFormat="1" ht="10.5" customHeight="1" x14ac:dyDescent="0.2">
      <c r="A70" s="830" t="s">
        <v>873</v>
      </c>
      <c r="B70" s="78">
        <v>31645</v>
      </c>
      <c r="C70" s="78" t="s">
        <v>513</v>
      </c>
      <c r="D70" s="78" t="s">
        <v>513</v>
      </c>
      <c r="E70" s="78" t="s">
        <v>513</v>
      </c>
      <c r="F70" s="78" t="s">
        <v>513</v>
      </c>
      <c r="G70" s="78" t="s">
        <v>513</v>
      </c>
      <c r="H70" s="78">
        <v>47366</v>
      </c>
      <c r="I70" s="78">
        <v>16085</v>
      </c>
      <c r="J70" s="78" t="s">
        <v>513</v>
      </c>
      <c r="K70" s="78" t="s">
        <v>513</v>
      </c>
      <c r="L70" s="78" t="s">
        <v>513</v>
      </c>
      <c r="M70" s="78" t="s">
        <v>513</v>
      </c>
      <c r="N70" s="78" t="s">
        <v>513</v>
      </c>
      <c r="O70" s="78" t="s">
        <v>513</v>
      </c>
      <c r="P70" s="78">
        <v>41650</v>
      </c>
      <c r="Q70" s="78" t="s">
        <v>513</v>
      </c>
      <c r="R70" s="80" t="s">
        <v>823</v>
      </c>
      <c r="S70" s="77"/>
      <c r="T70" s="77"/>
      <c r="U70" s="77"/>
      <c r="V70" s="77"/>
      <c r="W70" s="77"/>
      <c r="X70" s="77"/>
      <c r="Y70" s="77"/>
    </row>
    <row r="71" spans="1:25" s="78" customFormat="1" ht="10.5" customHeight="1" x14ac:dyDescent="0.2">
      <c r="A71" s="830" t="s">
        <v>866</v>
      </c>
      <c r="B71" s="78" t="s">
        <v>513</v>
      </c>
      <c r="C71" s="78" t="s">
        <v>513</v>
      </c>
      <c r="D71" s="78" t="s">
        <v>513</v>
      </c>
      <c r="E71" s="78">
        <v>31097</v>
      </c>
      <c r="F71" s="78" t="s">
        <v>513</v>
      </c>
      <c r="G71" s="78" t="s">
        <v>513</v>
      </c>
      <c r="H71" s="78" t="s">
        <v>513</v>
      </c>
      <c r="I71" s="78" t="s">
        <v>513</v>
      </c>
      <c r="J71" s="78" t="s">
        <v>513</v>
      </c>
      <c r="K71" s="78" t="s">
        <v>513</v>
      </c>
      <c r="L71" s="78" t="s">
        <v>513</v>
      </c>
      <c r="M71" s="78">
        <v>39568</v>
      </c>
      <c r="N71" s="78" t="s">
        <v>513</v>
      </c>
      <c r="O71" s="78">
        <v>39568</v>
      </c>
      <c r="P71" s="78">
        <v>36406</v>
      </c>
      <c r="Q71" s="78" t="s">
        <v>513</v>
      </c>
      <c r="R71" s="80" t="s">
        <v>82</v>
      </c>
      <c r="S71" s="77"/>
      <c r="T71" s="77"/>
      <c r="U71" s="77"/>
      <c r="V71" s="77"/>
      <c r="W71" s="77"/>
      <c r="X71" s="77"/>
      <c r="Y71" s="77"/>
    </row>
    <row r="72" spans="1:25" s="78" customFormat="1" ht="10.5" customHeight="1" x14ac:dyDescent="0.2">
      <c r="A72" s="831" t="s">
        <v>867</v>
      </c>
      <c r="B72" s="82" t="s">
        <v>513</v>
      </c>
      <c r="C72" s="83" t="s">
        <v>513</v>
      </c>
      <c r="D72" s="83" t="s">
        <v>513</v>
      </c>
      <c r="E72" s="83">
        <v>31866</v>
      </c>
      <c r="F72" s="83" t="s">
        <v>513</v>
      </c>
      <c r="G72" s="83" t="s">
        <v>513</v>
      </c>
      <c r="H72" s="83" t="s">
        <v>513</v>
      </c>
      <c r="I72" s="83" t="s">
        <v>513</v>
      </c>
      <c r="J72" s="83" t="s">
        <v>513</v>
      </c>
      <c r="K72" s="83" t="s">
        <v>513</v>
      </c>
      <c r="L72" s="83" t="s">
        <v>513</v>
      </c>
      <c r="M72" s="83">
        <v>47610</v>
      </c>
      <c r="N72" s="83" t="s">
        <v>513</v>
      </c>
      <c r="O72" s="83">
        <v>47610</v>
      </c>
      <c r="P72" s="83" t="s">
        <v>513</v>
      </c>
      <c r="Q72" s="83" t="s">
        <v>513</v>
      </c>
      <c r="R72" s="84" t="s">
        <v>83</v>
      </c>
      <c r="S72" s="77"/>
      <c r="T72" s="77"/>
      <c r="U72" s="77"/>
      <c r="V72" s="77"/>
      <c r="W72" s="77"/>
      <c r="X72" s="77"/>
      <c r="Y72" s="77"/>
    </row>
    <row r="73" spans="1:25" ht="23.25" customHeight="1" x14ac:dyDescent="0.4">
      <c r="I73" s="85" t="s">
        <v>102</v>
      </c>
      <c r="Q73" s="87" t="s">
        <v>81</v>
      </c>
    </row>
    <row r="74" spans="1:25" s="21" customFormat="1" ht="11.25" customHeight="1" x14ac:dyDescent="0.2">
      <c r="A74" s="70"/>
      <c r="B74" s="86" t="s">
        <v>133</v>
      </c>
      <c r="C74" s="72"/>
      <c r="D74" s="72"/>
      <c r="E74" s="72"/>
      <c r="F74" s="72"/>
      <c r="G74" s="72"/>
      <c r="H74" s="72"/>
      <c r="I74" s="72"/>
      <c r="J74" s="72"/>
      <c r="K74" s="72"/>
      <c r="L74" s="70"/>
      <c r="M74" s="39"/>
      <c r="N74" s="72"/>
      <c r="O74" s="72"/>
      <c r="P74" s="72"/>
      <c r="Q74" s="72"/>
      <c r="R74" s="1056" t="s">
        <v>88</v>
      </c>
      <c r="S74" s="19"/>
      <c r="T74" s="19"/>
      <c r="U74" s="19"/>
      <c r="V74" s="19"/>
      <c r="W74" s="19"/>
      <c r="X74" s="19"/>
      <c r="Y74" s="19"/>
    </row>
    <row r="75" spans="1:25" s="73" customFormat="1" ht="28.5" customHeight="1" x14ac:dyDescent="0.25">
      <c r="A75" s="37" t="s">
        <v>205</v>
      </c>
      <c r="B75" s="44" t="s">
        <v>146</v>
      </c>
      <c r="C75" s="20"/>
      <c r="D75" s="20"/>
      <c r="E75" s="20"/>
      <c r="F75" s="20"/>
      <c r="G75" s="20"/>
      <c r="H75" s="20"/>
      <c r="I75" s="20"/>
      <c r="J75" s="20"/>
      <c r="K75" s="20"/>
      <c r="L75" s="88"/>
      <c r="M75" s="16" t="s">
        <v>91</v>
      </c>
      <c r="N75" s="866" t="s">
        <v>148</v>
      </c>
      <c r="O75" s="20"/>
      <c r="P75" s="20"/>
      <c r="Q75" s="20"/>
      <c r="R75" s="1057"/>
      <c r="S75" s="15"/>
      <c r="T75" s="15"/>
      <c r="U75" s="15"/>
      <c r="V75" s="15"/>
      <c r="W75" s="15"/>
      <c r="X75" s="15"/>
      <c r="Y75" s="15"/>
    </row>
    <row r="76" spans="1:25" s="73" customFormat="1" ht="28.5" customHeight="1" x14ac:dyDescent="0.25">
      <c r="A76" s="37"/>
      <c r="B76" s="14" t="s">
        <v>44</v>
      </c>
      <c r="C76" s="14" t="s">
        <v>45</v>
      </c>
      <c r="D76" s="14" t="s">
        <v>46</v>
      </c>
      <c r="E76" s="14" t="s">
        <v>47</v>
      </c>
      <c r="F76" s="14" t="s">
        <v>874</v>
      </c>
      <c r="G76" s="14" t="s">
        <v>48</v>
      </c>
      <c r="H76" s="14" t="s">
        <v>147</v>
      </c>
      <c r="I76" s="14" t="s">
        <v>875</v>
      </c>
      <c r="J76" s="14" t="s">
        <v>876</v>
      </c>
      <c r="K76" s="14" t="s">
        <v>214</v>
      </c>
      <c r="L76" s="14" t="s">
        <v>213</v>
      </c>
      <c r="M76" s="16" t="s">
        <v>49</v>
      </c>
      <c r="N76" s="16" t="s">
        <v>23</v>
      </c>
      <c r="O76" s="14" t="s">
        <v>150</v>
      </c>
      <c r="P76" s="14" t="s">
        <v>50</v>
      </c>
      <c r="Q76" s="866" t="s">
        <v>151</v>
      </c>
      <c r="R76" s="1057"/>
      <c r="S76" s="15"/>
      <c r="T76" s="15"/>
      <c r="U76" s="15"/>
      <c r="V76" s="15"/>
      <c r="W76" s="15"/>
      <c r="X76" s="15"/>
      <c r="Y76" s="15"/>
    </row>
    <row r="77" spans="1:25" s="73" customFormat="1" ht="12" customHeight="1" x14ac:dyDescent="0.25">
      <c r="A77" s="38"/>
      <c r="B77" s="18" t="str">
        <f>PROPER("DURI")</f>
        <v>Duri</v>
      </c>
      <c r="C77" s="18" t="str">
        <f>PROPER("SUMATR-L")</f>
        <v>Sumatr-L</v>
      </c>
      <c r="D77" s="18" t="str">
        <f>PROPER("BEKAPAI")</f>
        <v>Bekapai</v>
      </c>
      <c r="E77" s="18" t="str">
        <f>PROPER("WIDURI")</f>
        <v>Widuri</v>
      </c>
      <c r="F77" s="18" t="str">
        <f>PROPER("SENIPH-C")</f>
        <v>Seniph-C</v>
      </c>
      <c r="G77" s="18" t="str">
        <f>PROPER("KAJISEMO")</f>
        <v>Kajisemo</v>
      </c>
      <c r="H77" s="18" t="str">
        <f>PROPER("HNDL-MIX")</f>
        <v>Hndl-Mix</v>
      </c>
      <c r="I77" s="18" t="str">
        <f>PROPER("TANGUH-C")</f>
        <v>Tanguh-C</v>
      </c>
      <c r="J77" s="18" t="str">
        <f>PROPER("SENORO-C")</f>
        <v>Senoro-C</v>
      </c>
      <c r="K77" s="18" t="str">
        <f>PROPER("KETAPANG")</f>
        <v>Ketapang</v>
      </c>
      <c r="L77" s="18" t="str">
        <f>PROPER("BANYU-UR")</f>
        <v>Banyu-Ur</v>
      </c>
      <c r="M77" s="18"/>
      <c r="N77" s="18"/>
      <c r="O77" s="18" t="str">
        <f>PROPER("IRAN-L")</f>
        <v>Iran-L</v>
      </c>
      <c r="P77" s="18" t="str">
        <f>PROPER("IRAN-H")</f>
        <v>Iran-H</v>
      </c>
      <c r="Q77" s="17" t="str">
        <f>PROPER("BAHREGAN")</f>
        <v>Bahregan</v>
      </c>
      <c r="R77" s="1058"/>
      <c r="S77" s="15"/>
      <c r="T77" s="15"/>
      <c r="U77" s="15"/>
      <c r="V77" s="15"/>
      <c r="W77" s="15"/>
      <c r="X77" s="15"/>
      <c r="Y77" s="15"/>
    </row>
    <row r="78" spans="1:25" s="78" customFormat="1" ht="10.5" customHeight="1" x14ac:dyDescent="0.2">
      <c r="A78" s="829" t="s">
        <v>859</v>
      </c>
      <c r="B78" s="74">
        <v>1198437</v>
      </c>
      <c r="C78" s="75">
        <v>1328349</v>
      </c>
      <c r="D78" s="75">
        <v>64676</v>
      </c>
      <c r="E78" s="75">
        <v>53247</v>
      </c>
      <c r="F78" s="75">
        <v>140389</v>
      </c>
      <c r="G78" s="75">
        <v>106828</v>
      </c>
      <c r="H78" s="75">
        <v>130235</v>
      </c>
      <c r="I78" s="75">
        <v>13426</v>
      </c>
      <c r="J78" s="75">
        <v>36163</v>
      </c>
      <c r="K78" s="75">
        <v>79594</v>
      </c>
      <c r="L78" s="75">
        <v>57034</v>
      </c>
      <c r="M78" s="75">
        <v>166947448</v>
      </c>
      <c r="N78" s="75">
        <v>13217243</v>
      </c>
      <c r="O78" s="75">
        <v>693473</v>
      </c>
      <c r="P78" s="75">
        <v>4909498</v>
      </c>
      <c r="Q78" s="75">
        <v>1188818</v>
      </c>
      <c r="R78" s="76" t="s">
        <v>208</v>
      </c>
      <c r="S78" s="77"/>
      <c r="T78" s="77"/>
      <c r="U78" s="77"/>
      <c r="V78" s="77"/>
      <c r="W78" s="77"/>
      <c r="X78" s="77"/>
      <c r="Y78" s="77"/>
    </row>
    <row r="79" spans="1:25" s="78" customFormat="1" ht="10.5" customHeight="1" x14ac:dyDescent="0.2">
      <c r="A79" s="830" t="s">
        <v>877</v>
      </c>
      <c r="B79" s="78">
        <v>466716</v>
      </c>
      <c r="C79" s="78">
        <v>983752</v>
      </c>
      <c r="D79" s="78">
        <v>63677</v>
      </c>
      <c r="E79" s="78" t="s">
        <v>513</v>
      </c>
      <c r="F79" s="78">
        <v>30148</v>
      </c>
      <c r="G79" s="78">
        <v>68005</v>
      </c>
      <c r="H79" s="78">
        <v>129151</v>
      </c>
      <c r="I79" s="78" t="s">
        <v>513</v>
      </c>
      <c r="J79" s="78" t="s">
        <v>513</v>
      </c>
      <c r="K79" s="78">
        <v>446762</v>
      </c>
      <c r="L79" s="78">
        <v>47245</v>
      </c>
      <c r="M79" s="78">
        <v>162826225</v>
      </c>
      <c r="N79" s="78">
        <v>9993792</v>
      </c>
      <c r="O79" s="78">
        <v>579060</v>
      </c>
      <c r="P79" s="78">
        <v>4705682</v>
      </c>
      <c r="Q79" s="78">
        <v>252593</v>
      </c>
      <c r="R79" s="80" t="s">
        <v>492</v>
      </c>
      <c r="S79" s="77"/>
      <c r="T79" s="77"/>
      <c r="U79" s="77"/>
      <c r="V79" s="77"/>
      <c r="W79" s="77"/>
      <c r="X79" s="77"/>
      <c r="Y79" s="77"/>
    </row>
    <row r="80" spans="1:25" s="78" customFormat="1" ht="10.5" customHeight="1" x14ac:dyDescent="0.2">
      <c r="A80" s="830" t="s">
        <v>878</v>
      </c>
      <c r="B80" s="78">
        <v>356685</v>
      </c>
      <c r="C80" s="78">
        <v>658968</v>
      </c>
      <c r="D80" s="78" t="s">
        <v>513</v>
      </c>
      <c r="E80" s="78" t="s">
        <v>513</v>
      </c>
      <c r="F80" s="78" t="s">
        <v>513</v>
      </c>
      <c r="G80" s="78">
        <v>89095</v>
      </c>
      <c r="H80" s="78" t="s">
        <v>513</v>
      </c>
      <c r="I80" s="78" t="s">
        <v>513</v>
      </c>
      <c r="J80" s="78" t="s">
        <v>513</v>
      </c>
      <c r="K80" s="78">
        <v>350288</v>
      </c>
      <c r="L80" s="78" t="s">
        <v>513</v>
      </c>
      <c r="M80" s="78">
        <v>156613048</v>
      </c>
      <c r="N80" s="78">
        <v>7393975</v>
      </c>
      <c r="O80" s="78">
        <v>507732</v>
      </c>
      <c r="P80" s="78">
        <v>3986274</v>
      </c>
      <c r="Q80" s="78" t="s">
        <v>513</v>
      </c>
      <c r="R80" s="80" t="s">
        <v>518</v>
      </c>
      <c r="S80" s="77"/>
      <c r="T80" s="77"/>
      <c r="U80" s="77"/>
      <c r="V80" s="77"/>
      <c r="W80" s="77"/>
      <c r="X80" s="77"/>
      <c r="Y80" s="77"/>
    </row>
    <row r="81" spans="1:25" s="78" customFormat="1" ht="10.5" customHeight="1" x14ac:dyDescent="0.2">
      <c r="A81" s="830" t="s">
        <v>582</v>
      </c>
      <c r="B81" s="78" t="s">
        <v>513</v>
      </c>
      <c r="C81" s="78">
        <v>28698</v>
      </c>
      <c r="D81" s="78" t="s">
        <v>513</v>
      </c>
      <c r="E81" s="78" t="s">
        <v>513</v>
      </c>
      <c r="F81" s="78" t="s">
        <v>513</v>
      </c>
      <c r="G81" s="78">
        <v>25423</v>
      </c>
      <c r="H81" s="78" t="s">
        <v>513</v>
      </c>
      <c r="I81" s="78" t="s">
        <v>513</v>
      </c>
      <c r="J81" s="78" t="s">
        <v>513</v>
      </c>
      <c r="K81" s="78">
        <v>66794</v>
      </c>
      <c r="L81" s="78" t="s">
        <v>513</v>
      </c>
      <c r="M81" s="78">
        <v>156043026</v>
      </c>
      <c r="N81" s="78">
        <v>2719294</v>
      </c>
      <c r="O81" s="78">
        <v>128419</v>
      </c>
      <c r="P81" s="78">
        <v>1890751</v>
      </c>
      <c r="Q81" s="78" t="s">
        <v>513</v>
      </c>
      <c r="R81" s="80" t="s">
        <v>583</v>
      </c>
      <c r="S81" s="77"/>
      <c r="T81" s="77"/>
      <c r="U81" s="77"/>
      <c r="V81" s="77"/>
      <c r="W81" s="77"/>
      <c r="X81" s="77"/>
      <c r="Y81" s="77"/>
    </row>
    <row r="82" spans="1:25" s="78" customFormat="1" ht="10.5" customHeight="1" x14ac:dyDescent="0.2">
      <c r="A82" s="830" t="s">
        <v>842</v>
      </c>
      <c r="B82" s="78" t="s">
        <v>513</v>
      </c>
      <c r="C82" s="78" t="s">
        <v>513</v>
      </c>
      <c r="D82" s="78" t="s">
        <v>513</v>
      </c>
      <c r="E82" s="78" t="s">
        <v>513</v>
      </c>
      <c r="F82" s="78" t="s">
        <v>513</v>
      </c>
      <c r="G82" s="78" t="s">
        <v>513</v>
      </c>
      <c r="H82" s="78" t="s">
        <v>513</v>
      </c>
      <c r="I82" s="78" t="s">
        <v>513</v>
      </c>
      <c r="J82" s="78" t="s">
        <v>513</v>
      </c>
      <c r="K82" s="78" t="s">
        <v>513</v>
      </c>
      <c r="L82" s="78" t="s">
        <v>513</v>
      </c>
      <c r="M82" s="78">
        <v>132362206</v>
      </c>
      <c r="N82" s="78" t="s">
        <v>513</v>
      </c>
      <c r="O82" s="78" t="s">
        <v>513</v>
      </c>
      <c r="P82" s="78" t="s">
        <v>513</v>
      </c>
      <c r="Q82" s="78" t="s">
        <v>513</v>
      </c>
      <c r="R82" s="80" t="s">
        <v>814</v>
      </c>
      <c r="S82" s="77"/>
      <c r="T82" s="77"/>
      <c r="U82" s="77"/>
      <c r="V82" s="77"/>
      <c r="W82" s="77"/>
      <c r="X82" s="77"/>
      <c r="Y82" s="77"/>
    </row>
    <row r="83" spans="1:25" s="78" customFormat="1" ht="10.5" customHeight="1" x14ac:dyDescent="0.2">
      <c r="A83" s="830"/>
      <c r="R83" s="80"/>
      <c r="S83" s="77"/>
      <c r="T83" s="77"/>
      <c r="U83" s="77"/>
      <c r="V83" s="77"/>
      <c r="W83" s="77"/>
      <c r="X83" s="77"/>
      <c r="Y83" s="77"/>
    </row>
    <row r="84" spans="1:25" s="78" customFormat="1" ht="10.5" customHeight="1" x14ac:dyDescent="0.2">
      <c r="A84" s="830" t="s">
        <v>861</v>
      </c>
      <c r="B84" s="78" t="s">
        <v>513</v>
      </c>
      <c r="C84" s="78" t="s">
        <v>513</v>
      </c>
      <c r="D84" s="78" t="s">
        <v>513</v>
      </c>
      <c r="E84" s="78" t="s">
        <v>513</v>
      </c>
      <c r="F84" s="78" t="s">
        <v>513</v>
      </c>
      <c r="G84" s="78">
        <v>25423</v>
      </c>
      <c r="H84" s="78" t="s">
        <v>513</v>
      </c>
      <c r="I84" s="78" t="s">
        <v>513</v>
      </c>
      <c r="J84" s="78" t="s">
        <v>513</v>
      </c>
      <c r="K84" s="78" t="s">
        <v>513</v>
      </c>
      <c r="L84" s="78" t="s">
        <v>513</v>
      </c>
      <c r="M84" s="78">
        <v>155022946</v>
      </c>
      <c r="N84" s="78">
        <v>675915</v>
      </c>
      <c r="O84" s="78" t="s">
        <v>513</v>
      </c>
      <c r="P84" s="78">
        <v>675915</v>
      </c>
      <c r="Q84" s="78" t="s">
        <v>513</v>
      </c>
      <c r="R84" s="80" t="s">
        <v>584</v>
      </c>
      <c r="S84" s="77"/>
      <c r="T84" s="77"/>
      <c r="U84" s="77"/>
      <c r="V84" s="77"/>
      <c r="W84" s="77"/>
      <c r="X84" s="77"/>
      <c r="Y84" s="77"/>
    </row>
    <row r="85" spans="1:25" s="78" customFormat="1" ht="10.5" customHeight="1" x14ac:dyDescent="0.2">
      <c r="A85" s="830" t="s">
        <v>842</v>
      </c>
      <c r="B85" s="78">
        <v>36406</v>
      </c>
      <c r="C85" s="78">
        <v>41650</v>
      </c>
      <c r="D85" s="78" t="s">
        <v>513</v>
      </c>
      <c r="E85" s="78" t="s">
        <v>513</v>
      </c>
      <c r="F85" s="78" t="s">
        <v>513</v>
      </c>
      <c r="G85" s="78" t="s">
        <v>513</v>
      </c>
      <c r="H85" s="78" t="s">
        <v>513</v>
      </c>
      <c r="I85" s="78" t="s">
        <v>513</v>
      </c>
      <c r="J85" s="78" t="s">
        <v>513</v>
      </c>
      <c r="K85" s="78" t="s">
        <v>513</v>
      </c>
      <c r="L85" s="78" t="s">
        <v>513</v>
      </c>
      <c r="M85" s="78">
        <v>125598576</v>
      </c>
      <c r="N85" s="78" t="s">
        <v>513</v>
      </c>
      <c r="O85" s="78" t="s">
        <v>513</v>
      </c>
      <c r="P85" s="78" t="s">
        <v>513</v>
      </c>
      <c r="Q85" s="78" t="s">
        <v>513</v>
      </c>
      <c r="R85" s="80" t="s">
        <v>816</v>
      </c>
      <c r="S85" s="77"/>
      <c r="T85" s="77"/>
      <c r="U85" s="77"/>
      <c r="V85" s="77"/>
      <c r="W85" s="77"/>
      <c r="X85" s="77"/>
      <c r="Y85" s="77"/>
    </row>
    <row r="86" spans="1:25" s="78" customFormat="1" ht="10.5" customHeight="1" x14ac:dyDescent="0.2">
      <c r="A86" s="830"/>
      <c r="R86" s="80"/>
      <c r="S86" s="77"/>
      <c r="T86" s="77"/>
      <c r="U86" s="77"/>
      <c r="V86" s="77"/>
      <c r="W86" s="77"/>
      <c r="X86" s="77"/>
      <c r="Y86" s="77"/>
    </row>
    <row r="87" spans="1:25" s="78" customFormat="1" ht="10.5" customHeight="1" x14ac:dyDescent="0.2">
      <c r="A87" s="830" t="s">
        <v>817</v>
      </c>
      <c r="B87" s="78" t="s">
        <v>513</v>
      </c>
      <c r="C87" s="78" t="s">
        <v>513</v>
      </c>
      <c r="D87" s="78" t="s">
        <v>513</v>
      </c>
      <c r="E87" s="78" t="s">
        <v>513</v>
      </c>
      <c r="F87" s="78" t="s">
        <v>513</v>
      </c>
      <c r="G87" s="78" t="s">
        <v>513</v>
      </c>
      <c r="H87" s="78" t="s">
        <v>513</v>
      </c>
      <c r="I87" s="78" t="s">
        <v>513</v>
      </c>
      <c r="J87" s="78" t="s">
        <v>513</v>
      </c>
      <c r="K87" s="78" t="s">
        <v>513</v>
      </c>
      <c r="L87" s="78" t="s">
        <v>513</v>
      </c>
      <c r="M87" s="78">
        <v>39826166</v>
      </c>
      <c r="N87" s="78" t="s">
        <v>513</v>
      </c>
      <c r="O87" s="78" t="s">
        <v>513</v>
      </c>
      <c r="P87" s="78" t="s">
        <v>513</v>
      </c>
      <c r="Q87" s="78" t="s">
        <v>513</v>
      </c>
      <c r="R87" s="80" t="s">
        <v>587</v>
      </c>
      <c r="S87" s="77"/>
      <c r="T87" s="77"/>
      <c r="U87" s="77"/>
      <c r="V87" s="77"/>
      <c r="W87" s="77"/>
      <c r="X87" s="77"/>
      <c r="Y87" s="77"/>
    </row>
    <row r="88" spans="1:25" s="78" customFormat="1" ht="10.5" customHeight="1" x14ac:dyDescent="0.2">
      <c r="A88" s="830" t="s">
        <v>862</v>
      </c>
      <c r="B88" s="78" t="s">
        <v>513</v>
      </c>
      <c r="C88" s="78" t="s">
        <v>513</v>
      </c>
      <c r="D88" s="78" t="s">
        <v>513</v>
      </c>
      <c r="E88" s="78" t="s">
        <v>513</v>
      </c>
      <c r="F88" s="78" t="s">
        <v>513</v>
      </c>
      <c r="G88" s="78" t="s">
        <v>513</v>
      </c>
      <c r="H88" s="78" t="s">
        <v>513</v>
      </c>
      <c r="I88" s="78" t="s">
        <v>513</v>
      </c>
      <c r="J88" s="78" t="s">
        <v>513</v>
      </c>
      <c r="K88" s="78" t="s">
        <v>513</v>
      </c>
      <c r="L88" s="78" t="s">
        <v>513</v>
      </c>
      <c r="M88" s="78">
        <v>31055025</v>
      </c>
      <c r="N88" s="78" t="s">
        <v>513</v>
      </c>
      <c r="O88" s="78" t="s">
        <v>513</v>
      </c>
      <c r="P88" s="78" t="s">
        <v>513</v>
      </c>
      <c r="Q88" s="78" t="s">
        <v>513</v>
      </c>
      <c r="R88" s="80" t="s">
        <v>94</v>
      </c>
      <c r="S88" s="77"/>
      <c r="T88" s="77"/>
      <c r="U88" s="77"/>
      <c r="V88" s="77"/>
      <c r="W88" s="77"/>
      <c r="X88" s="77"/>
      <c r="Y88" s="77"/>
    </row>
    <row r="89" spans="1:25" s="78" customFormat="1" ht="10.5" customHeight="1" x14ac:dyDescent="0.2">
      <c r="A89" s="830" t="s">
        <v>879</v>
      </c>
      <c r="B89" s="78" t="s">
        <v>513</v>
      </c>
      <c r="C89" s="78" t="s">
        <v>513</v>
      </c>
      <c r="D89" s="78" t="s">
        <v>513</v>
      </c>
      <c r="E89" s="78" t="s">
        <v>513</v>
      </c>
      <c r="F89" s="78" t="s">
        <v>513</v>
      </c>
      <c r="G89" s="78" t="s">
        <v>513</v>
      </c>
      <c r="H89" s="78" t="s">
        <v>513</v>
      </c>
      <c r="I89" s="78" t="s">
        <v>513</v>
      </c>
      <c r="J89" s="78" t="s">
        <v>513</v>
      </c>
      <c r="K89" s="78" t="s">
        <v>513</v>
      </c>
      <c r="L89" s="78" t="s">
        <v>513</v>
      </c>
      <c r="M89" s="78">
        <v>29290799</v>
      </c>
      <c r="N89" s="78" t="s">
        <v>513</v>
      </c>
      <c r="O89" s="78" t="s">
        <v>513</v>
      </c>
      <c r="P89" s="78" t="s">
        <v>513</v>
      </c>
      <c r="Q89" s="78" t="s">
        <v>513</v>
      </c>
      <c r="R89" s="80" t="s">
        <v>95</v>
      </c>
      <c r="S89" s="77"/>
      <c r="T89" s="77"/>
      <c r="U89" s="77"/>
      <c r="V89" s="77"/>
      <c r="W89" s="77"/>
      <c r="X89" s="77"/>
      <c r="Y89" s="77"/>
    </row>
    <row r="90" spans="1:25" s="78" customFormat="1" ht="10.5" customHeight="1" x14ac:dyDescent="0.2">
      <c r="A90" s="830" t="s">
        <v>863</v>
      </c>
      <c r="B90" s="78" t="s">
        <v>513</v>
      </c>
      <c r="C90" s="78" t="s">
        <v>513</v>
      </c>
      <c r="D90" s="78" t="s">
        <v>513</v>
      </c>
      <c r="E90" s="78" t="s">
        <v>513</v>
      </c>
      <c r="F90" s="78" t="s">
        <v>513</v>
      </c>
      <c r="G90" s="78" t="s">
        <v>513</v>
      </c>
      <c r="H90" s="78" t="s">
        <v>513</v>
      </c>
      <c r="I90" s="78" t="s">
        <v>513</v>
      </c>
      <c r="J90" s="78" t="s">
        <v>513</v>
      </c>
      <c r="K90" s="78" t="s">
        <v>513</v>
      </c>
      <c r="L90" s="78" t="s">
        <v>513</v>
      </c>
      <c r="M90" s="78">
        <v>32190216</v>
      </c>
      <c r="N90" s="78" t="s">
        <v>513</v>
      </c>
      <c r="O90" s="78" t="s">
        <v>513</v>
      </c>
      <c r="P90" s="78" t="s">
        <v>513</v>
      </c>
      <c r="Q90" s="78" t="s">
        <v>513</v>
      </c>
      <c r="R90" s="80" t="s">
        <v>96</v>
      </c>
      <c r="S90" s="77"/>
      <c r="T90" s="77"/>
      <c r="U90" s="77"/>
      <c r="V90" s="77"/>
      <c r="W90" s="77"/>
      <c r="X90" s="77"/>
      <c r="Y90" s="77"/>
    </row>
    <row r="91" spans="1:25" s="78" customFormat="1" ht="10.5" customHeight="1" x14ac:dyDescent="0.2">
      <c r="A91" s="830" t="s">
        <v>880</v>
      </c>
      <c r="B91" s="78">
        <v>36406</v>
      </c>
      <c r="C91" s="78">
        <v>41650</v>
      </c>
      <c r="D91" s="78" t="s">
        <v>513</v>
      </c>
      <c r="E91" s="78" t="s">
        <v>513</v>
      </c>
      <c r="F91" s="78" t="s">
        <v>513</v>
      </c>
      <c r="G91" s="78" t="s">
        <v>513</v>
      </c>
      <c r="H91" s="78" t="s">
        <v>513</v>
      </c>
      <c r="I91" s="78" t="s">
        <v>513</v>
      </c>
      <c r="J91" s="78" t="s">
        <v>513</v>
      </c>
      <c r="K91" s="78" t="s">
        <v>513</v>
      </c>
      <c r="L91" s="78" t="s">
        <v>513</v>
      </c>
      <c r="M91" s="78">
        <v>33062536</v>
      </c>
      <c r="N91" s="78" t="s">
        <v>513</v>
      </c>
      <c r="O91" s="78" t="s">
        <v>513</v>
      </c>
      <c r="P91" s="78" t="s">
        <v>513</v>
      </c>
      <c r="Q91" s="78" t="s">
        <v>513</v>
      </c>
      <c r="R91" s="80" t="s">
        <v>820</v>
      </c>
      <c r="S91" s="77"/>
      <c r="T91" s="77"/>
      <c r="U91" s="77"/>
      <c r="V91" s="77"/>
      <c r="W91" s="77"/>
      <c r="X91" s="77"/>
      <c r="Y91" s="77"/>
    </row>
    <row r="92" spans="1:25" s="78" customFormat="1" ht="10.5" customHeight="1" x14ac:dyDescent="0.2">
      <c r="A92" s="830"/>
      <c r="R92" s="80"/>
      <c r="S92" s="77"/>
      <c r="T92" s="77"/>
      <c r="U92" s="77"/>
      <c r="V92" s="77"/>
      <c r="W92" s="77"/>
      <c r="X92" s="77"/>
      <c r="Y92" s="77"/>
    </row>
    <row r="93" spans="1:25" s="78" customFormat="1" ht="10.5" customHeight="1" x14ac:dyDescent="0.2">
      <c r="A93" s="830" t="s">
        <v>865</v>
      </c>
      <c r="B93" s="78" t="s">
        <v>513</v>
      </c>
      <c r="C93" s="78" t="s">
        <v>513</v>
      </c>
      <c r="D93" s="78" t="s">
        <v>513</v>
      </c>
      <c r="E93" s="78" t="s">
        <v>513</v>
      </c>
      <c r="F93" s="78" t="s">
        <v>513</v>
      </c>
      <c r="G93" s="78" t="s">
        <v>513</v>
      </c>
      <c r="H93" s="78" t="s">
        <v>513</v>
      </c>
      <c r="I93" s="78" t="s">
        <v>513</v>
      </c>
      <c r="J93" s="78" t="s">
        <v>513</v>
      </c>
      <c r="K93" s="78" t="s">
        <v>513</v>
      </c>
      <c r="L93" s="78" t="s">
        <v>513</v>
      </c>
      <c r="M93" s="78">
        <v>13578026</v>
      </c>
      <c r="N93" s="78" t="s">
        <v>513</v>
      </c>
      <c r="O93" s="78" t="s">
        <v>513</v>
      </c>
      <c r="P93" s="78" t="s">
        <v>513</v>
      </c>
      <c r="Q93" s="78" t="s">
        <v>513</v>
      </c>
      <c r="R93" s="80" t="s">
        <v>598</v>
      </c>
      <c r="S93" s="77"/>
      <c r="T93" s="77"/>
      <c r="U93" s="77"/>
      <c r="V93" s="77"/>
      <c r="W93" s="77"/>
      <c r="X93" s="77"/>
      <c r="Y93" s="77"/>
    </row>
    <row r="94" spans="1:25" s="78" customFormat="1" ht="10.5" customHeight="1" x14ac:dyDescent="0.2">
      <c r="A94" s="830" t="s">
        <v>866</v>
      </c>
      <c r="B94" s="78" t="s">
        <v>513</v>
      </c>
      <c r="C94" s="78" t="s">
        <v>513</v>
      </c>
      <c r="D94" s="78" t="s">
        <v>513</v>
      </c>
      <c r="E94" s="78" t="s">
        <v>513</v>
      </c>
      <c r="F94" s="78" t="s">
        <v>513</v>
      </c>
      <c r="G94" s="78" t="s">
        <v>513</v>
      </c>
      <c r="H94" s="78" t="s">
        <v>513</v>
      </c>
      <c r="I94" s="78" t="s">
        <v>513</v>
      </c>
      <c r="J94" s="78" t="s">
        <v>513</v>
      </c>
      <c r="K94" s="78" t="s">
        <v>513</v>
      </c>
      <c r="L94" s="78" t="s">
        <v>513</v>
      </c>
      <c r="M94" s="78">
        <v>11821945</v>
      </c>
      <c r="N94" s="78" t="s">
        <v>513</v>
      </c>
      <c r="O94" s="78" t="s">
        <v>513</v>
      </c>
      <c r="P94" s="78" t="s">
        <v>513</v>
      </c>
      <c r="Q94" s="78" t="s">
        <v>513</v>
      </c>
      <c r="R94" s="80" t="s">
        <v>82</v>
      </c>
      <c r="S94" s="77"/>
      <c r="T94" s="77"/>
      <c r="U94" s="77"/>
      <c r="V94" s="77"/>
      <c r="W94" s="77"/>
      <c r="X94" s="77"/>
      <c r="Y94" s="77"/>
    </row>
    <row r="95" spans="1:25" s="78" customFormat="1" ht="10.5" customHeight="1" x14ac:dyDescent="0.2">
      <c r="A95" s="830" t="s">
        <v>867</v>
      </c>
      <c r="B95" s="78" t="s">
        <v>513</v>
      </c>
      <c r="C95" s="78" t="s">
        <v>513</v>
      </c>
      <c r="D95" s="78" t="s">
        <v>513</v>
      </c>
      <c r="E95" s="78" t="s">
        <v>513</v>
      </c>
      <c r="F95" s="78" t="s">
        <v>513</v>
      </c>
      <c r="G95" s="78" t="s">
        <v>513</v>
      </c>
      <c r="H95" s="78" t="s">
        <v>513</v>
      </c>
      <c r="I95" s="78" t="s">
        <v>513</v>
      </c>
      <c r="J95" s="78" t="s">
        <v>513</v>
      </c>
      <c r="K95" s="78" t="s">
        <v>513</v>
      </c>
      <c r="L95" s="78" t="s">
        <v>513</v>
      </c>
      <c r="M95" s="78">
        <v>14426195</v>
      </c>
      <c r="N95" s="78" t="s">
        <v>513</v>
      </c>
      <c r="O95" s="78" t="s">
        <v>513</v>
      </c>
      <c r="P95" s="78" t="s">
        <v>513</v>
      </c>
      <c r="Q95" s="78" t="s">
        <v>513</v>
      </c>
      <c r="R95" s="80" t="s">
        <v>83</v>
      </c>
      <c r="S95" s="77"/>
      <c r="T95" s="77"/>
      <c r="U95" s="77"/>
      <c r="V95" s="77"/>
      <c r="W95" s="77"/>
      <c r="X95" s="77"/>
      <c r="Y95" s="77"/>
    </row>
    <row r="96" spans="1:25" s="78" customFormat="1" ht="10.5" customHeight="1" x14ac:dyDescent="0.2">
      <c r="A96" s="830" t="s">
        <v>868</v>
      </c>
      <c r="B96" s="78" t="s">
        <v>513</v>
      </c>
      <c r="C96" s="78" t="s">
        <v>513</v>
      </c>
      <c r="D96" s="78" t="s">
        <v>513</v>
      </c>
      <c r="E96" s="78" t="s">
        <v>513</v>
      </c>
      <c r="F96" s="78" t="s">
        <v>513</v>
      </c>
      <c r="G96" s="78" t="s">
        <v>513</v>
      </c>
      <c r="H96" s="78" t="s">
        <v>513</v>
      </c>
      <c r="I96" s="78" t="s">
        <v>513</v>
      </c>
      <c r="J96" s="78" t="s">
        <v>513</v>
      </c>
      <c r="K96" s="78" t="s">
        <v>513</v>
      </c>
      <c r="L96" s="78" t="s">
        <v>513</v>
      </c>
      <c r="M96" s="78">
        <v>11929810</v>
      </c>
      <c r="N96" s="78" t="s">
        <v>513</v>
      </c>
      <c r="O96" s="78" t="s">
        <v>513</v>
      </c>
      <c r="P96" s="78" t="s">
        <v>513</v>
      </c>
      <c r="Q96" s="78" t="s">
        <v>513</v>
      </c>
      <c r="R96" s="80" t="s">
        <v>84</v>
      </c>
      <c r="S96" s="77"/>
      <c r="T96" s="77"/>
      <c r="U96" s="77"/>
      <c r="V96" s="77"/>
      <c r="W96" s="77"/>
      <c r="X96" s="77"/>
      <c r="Y96" s="77"/>
    </row>
    <row r="97" spans="1:25" s="78" customFormat="1" ht="10.5" customHeight="1" x14ac:dyDescent="0.2">
      <c r="A97" s="830" t="s">
        <v>881</v>
      </c>
      <c r="B97" s="78" t="s">
        <v>513</v>
      </c>
      <c r="C97" s="78" t="s">
        <v>513</v>
      </c>
      <c r="D97" s="78" t="s">
        <v>513</v>
      </c>
      <c r="E97" s="78" t="s">
        <v>513</v>
      </c>
      <c r="F97" s="78" t="s">
        <v>513</v>
      </c>
      <c r="G97" s="78" t="s">
        <v>513</v>
      </c>
      <c r="H97" s="78" t="s">
        <v>513</v>
      </c>
      <c r="I97" s="78" t="s">
        <v>513</v>
      </c>
      <c r="J97" s="78" t="s">
        <v>513</v>
      </c>
      <c r="K97" s="78" t="s">
        <v>513</v>
      </c>
      <c r="L97" s="78" t="s">
        <v>513</v>
      </c>
      <c r="M97" s="78">
        <v>10449349</v>
      </c>
      <c r="N97" s="78" t="s">
        <v>513</v>
      </c>
      <c r="O97" s="78" t="s">
        <v>513</v>
      </c>
      <c r="P97" s="78" t="s">
        <v>513</v>
      </c>
      <c r="Q97" s="78" t="s">
        <v>513</v>
      </c>
      <c r="R97" s="81" t="s">
        <v>97</v>
      </c>
      <c r="S97" s="77"/>
      <c r="T97" s="77"/>
      <c r="U97" s="77"/>
      <c r="V97" s="77"/>
      <c r="W97" s="77"/>
      <c r="X97" s="77"/>
      <c r="Y97" s="77"/>
    </row>
    <row r="98" spans="1:25" s="78" customFormat="1" ht="10.5" customHeight="1" x14ac:dyDescent="0.2">
      <c r="A98" s="830" t="s">
        <v>849</v>
      </c>
      <c r="B98" s="78" t="s">
        <v>513</v>
      </c>
      <c r="C98" s="78" t="s">
        <v>513</v>
      </c>
      <c r="D98" s="78" t="s">
        <v>513</v>
      </c>
      <c r="E98" s="78" t="s">
        <v>513</v>
      </c>
      <c r="F98" s="78" t="s">
        <v>513</v>
      </c>
      <c r="G98" s="78" t="s">
        <v>513</v>
      </c>
      <c r="H98" s="78" t="s">
        <v>513</v>
      </c>
      <c r="I98" s="78" t="s">
        <v>513</v>
      </c>
      <c r="J98" s="78" t="s">
        <v>513</v>
      </c>
      <c r="K98" s="78" t="s">
        <v>513</v>
      </c>
      <c r="L98" s="78" t="s">
        <v>513</v>
      </c>
      <c r="M98" s="78">
        <v>8675866</v>
      </c>
      <c r="N98" s="78" t="s">
        <v>513</v>
      </c>
      <c r="O98" s="78" t="s">
        <v>513</v>
      </c>
      <c r="P98" s="78" t="s">
        <v>513</v>
      </c>
      <c r="Q98" s="78" t="s">
        <v>513</v>
      </c>
      <c r="R98" s="80" t="s">
        <v>98</v>
      </c>
      <c r="S98" s="77"/>
      <c r="T98" s="77"/>
      <c r="U98" s="77"/>
      <c r="V98" s="77"/>
      <c r="W98" s="77"/>
      <c r="X98" s="77"/>
      <c r="Y98" s="77"/>
    </row>
    <row r="99" spans="1:25" s="78" customFormat="1" ht="10.5" customHeight="1" x14ac:dyDescent="0.2">
      <c r="A99" s="830" t="s">
        <v>869</v>
      </c>
      <c r="B99" s="78" t="s">
        <v>513</v>
      </c>
      <c r="C99" s="78" t="s">
        <v>513</v>
      </c>
      <c r="D99" s="78" t="s">
        <v>513</v>
      </c>
      <c r="E99" s="78" t="s">
        <v>513</v>
      </c>
      <c r="F99" s="78" t="s">
        <v>513</v>
      </c>
      <c r="G99" s="78" t="s">
        <v>513</v>
      </c>
      <c r="H99" s="78" t="s">
        <v>513</v>
      </c>
      <c r="I99" s="78" t="s">
        <v>513</v>
      </c>
      <c r="J99" s="78" t="s">
        <v>513</v>
      </c>
      <c r="K99" s="78" t="s">
        <v>513</v>
      </c>
      <c r="L99" s="78" t="s">
        <v>513</v>
      </c>
      <c r="M99" s="78">
        <v>9802592</v>
      </c>
      <c r="N99" s="78" t="s">
        <v>513</v>
      </c>
      <c r="O99" s="78" t="s">
        <v>513</v>
      </c>
      <c r="P99" s="78" t="s">
        <v>513</v>
      </c>
      <c r="Q99" s="78" t="s">
        <v>513</v>
      </c>
      <c r="R99" s="80" t="s">
        <v>99</v>
      </c>
      <c r="S99" s="77"/>
      <c r="T99" s="77"/>
      <c r="U99" s="77"/>
      <c r="V99" s="77"/>
      <c r="W99" s="77"/>
      <c r="X99" s="77"/>
      <c r="Y99" s="77"/>
    </row>
    <row r="100" spans="1:25" s="78" customFormat="1" ht="10.5" customHeight="1" x14ac:dyDescent="0.2">
      <c r="A100" s="830" t="s">
        <v>870</v>
      </c>
      <c r="B100" s="78" t="s">
        <v>513</v>
      </c>
      <c r="C100" s="78" t="s">
        <v>513</v>
      </c>
      <c r="D100" s="78" t="s">
        <v>513</v>
      </c>
      <c r="E100" s="78" t="s">
        <v>513</v>
      </c>
      <c r="F100" s="78" t="s">
        <v>513</v>
      </c>
      <c r="G100" s="78" t="s">
        <v>513</v>
      </c>
      <c r="H100" s="78" t="s">
        <v>513</v>
      </c>
      <c r="I100" s="78" t="s">
        <v>513</v>
      </c>
      <c r="J100" s="78" t="s">
        <v>513</v>
      </c>
      <c r="K100" s="78" t="s">
        <v>513</v>
      </c>
      <c r="L100" s="78" t="s">
        <v>513</v>
      </c>
      <c r="M100" s="78">
        <v>10252149</v>
      </c>
      <c r="N100" s="78" t="s">
        <v>513</v>
      </c>
      <c r="O100" s="78" t="s">
        <v>513</v>
      </c>
      <c r="P100" s="78" t="s">
        <v>513</v>
      </c>
      <c r="Q100" s="78" t="s">
        <v>513</v>
      </c>
      <c r="R100" s="80" t="s">
        <v>100</v>
      </c>
      <c r="S100" s="77"/>
      <c r="T100" s="77"/>
      <c r="U100" s="77"/>
      <c r="V100" s="77"/>
      <c r="W100" s="77"/>
      <c r="X100" s="77"/>
      <c r="Y100" s="77"/>
    </row>
    <row r="101" spans="1:25" s="78" customFormat="1" ht="10.5" customHeight="1" x14ac:dyDescent="0.2">
      <c r="A101" s="830" t="s">
        <v>852</v>
      </c>
      <c r="B101" s="78" t="s">
        <v>513</v>
      </c>
      <c r="C101" s="78" t="s">
        <v>513</v>
      </c>
      <c r="D101" s="78" t="s">
        <v>513</v>
      </c>
      <c r="E101" s="78" t="s">
        <v>513</v>
      </c>
      <c r="F101" s="78" t="s">
        <v>513</v>
      </c>
      <c r="G101" s="78" t="s">
        <v>513</v>
      </c>
      <c r="H101" s="78" t="s">
        <v>513</v>
      </c>
      <c r="I101" s="78" t="s">
        <v>513</v>
      </c>
      <c r="J101" s="78" t="s">
        <v>513</v>
      </c>
      <c r="K101" s="78" t="s">
        <v>513</v>
      </c>
      <c r="L101" s="78" t="s">
        <v>513</v>
      </c>
      <c r="M101" s="78">
        <v>9236058</v>
      </c>
      <c r="N101" s="78" t="s">
        <v>513</v>
      </c>
      <c r="O101" s="78" t="s">
        <v>513</v>
      </c>
      <c r="P101" s="78" t="s">
        <v>513</v>
      </c>
      <c r="Q101" s="78" t="s">
        <v>513</v>
      </c>
      <c r="R101" s="80" t="s">
        <v>101</v>
      </c>
      <c r="S101" s="77"/>
      <c r="T101" s="77"/>
      <c r="U101" s="77"/>
      <c r="V101" s="77"/>
      <c r="W101" s="77"/>
      <c r="X101" s="77"/>
      <c r="Y101" s="77"/>
    </row>
    <row r="102" spans="1:25" s="78" customFormat="1" ht="10.5" customHeight="1" x14ac:dyDescent="0.2">
      <c r="A102" s="830" t="s">
        <v>871</v>
      </c>
      <c r="B102" s="78" t="s">
        <v>513</v>
      </c>
      <c r="C102" s="78" t="s">
        <v>513</v>
      </c>
      <c r="D102" s="78" t="s">
        <v>513</v>
      </c>
      <c r="E102" s="78" t="s">
        <v>513</v>
      </c>
      <c r="F102" s="78" t="s">
        <v>513</v>
      </c>
      <c r="G102" s="78" t="s">
        <v>513</v>
      </c>
      <c r="H102" s="78" t="s">
        <v>513</v>
      </c>
      <c r="I102" s="78" t="s">
        <v>513</v>
      </c>
      <c r="J102" s="78" t="s">
        <v>513</v>
      </c>
      <c r="K102" s="78" t="s">
        <v>513</v>
      </c>
      <c r="L102" s="78" t="s">
        <v>513</v>
      </c>
      <c r="M102" s="78">
        <v>10058970</v>
      </c>
      <c r="N102" s="78" t="s">
        <v>513</v>
      </c>
      <c r="O102" s="78" t="s">
        <v>513</v>
      </c>
      <c r="P102" s="78" t="s">
        <v>513</v>
      </c>
      <c r="Q102" s="78" t="s">
        <v>513</v>
      </c>
      <c r="R102" s="80" t="s">
        <v>85</v>
      </c>
      <c r="S102" s="77"/>
      <c r="T102" s="77"/>
      <c r="U102" s="77"/>
      <c r="V102" s="77"/>
      <c r="W102" s="77"/>
      <c r="X102" s="77"/>
      <c r="Y102" s="77"/>
    </row>
    <row r="103" spans="1:25" s="78" customFormat="1" ht="10.5" customHeight="1" x14ac:dyDescent="0.2">
      <c r="A103" s="830" t="s">
        <v>882</v>
      </c>
      <c r="B103" s="78" t="s">
        <v>513</v>
      </c>
      <c r="C103" s="78" t="s">
        <v>513</v>
      </c>
      <c r="D103" s="78" t="s">
        <v>513</v>
      </c>
      <c r="E103" s="78" t="s">
        <v>513</v>
      </c>
      <c r="F103" s="78" t="s">
        <v>513</v>
      </c>
      <c r="G103" s="78" t="s">
        <v>513</v>
      </c>
      <c r="H103" s="78" t="s">
        <v>513</v>
      </c>
      <c r="I103" s="78" t="s">
        <v>513</v>
      </c>
      <c r="J103" s="78" t="s">
        <v>513</v>
      </c>
      <c r="K103" s="78" t="s">
        <v>513</v>
      </c>
      <c r="L103" s="78" t="s">
        <v>513</v>
      </c>
      <c r="M103" s="78">
        <v>10222524</v>
      </c>
      <c r="N103" s="78" t="s">
        <v>513</v>
      </c>
      <c r="O103" s="78" t="s">
        <v>513</v>
      </c>
      <c r="P103" s="78" t="s">
        <v>513</v>
      </c>
      <c r="Q103" s="78" t="s">
        <v>513</v>
      </c>
      <c r="R103" s="80" t="s">
        <v>86</v>
      </c>
      <c r="S103" s="77"/>
      <c r="T103" s="77"/>
      <c r="U103" s="77"/>
      <c r="V103" s="77"/>
      <c r="W103" s="77"/>
      <c r="X103" s="77"/>
      <c r="Y103" s="77"/>
    </row>
    <row r="104" spans="1:25" s="78" customFormat="1" ht="10.5" customHeight="1" x14ac:dyDescent="0.2">
      <c r="A104" s="830" t="s">
        <v>872</v>
      </c>
      <c r="B104" s="78" t="s">
        <v>513</v>
      </c>
      <c r="C104" s="78" t="s">
        <v>513</v>
      </c>
      <c r="D104" s="78" t="s">
        <v>513</v>
      </c>
      <c r="E104" s="78" t="s">
        <v>513</v>
      </c>
      <c r="F104" s="78" t="s">
        <v>513</v>
      </c>
      <c r="G104" s="78" t="s">
        <v>513</v>
      </c>
      <c r="H104" s="78" t="s">
        <v>513</v>
      </c>
      <c r="I104" s="78" t="s">
        <v>513</v>
      </c>
      <c r="J104" s="78" t="s">
        <v>513</v>
      </c>
      <c r="K104" s="78" t="s">
        <v>513</v>
      </c>
      <c r="L104" s="78" t="s">
        <v>513</v>
      </c>
      <c r="M104" s="78">
        <v>11908722</v>
      </c>
      <c r="N104" s="78" t="s">
        <v>513</v>
      </c>
      <c r="O104" s="78" t="s">
        <v>513</v>
      </c>
      <c r="P104" s="78" t="s">
        <v>513</v>
      </c>
      <c r="Q104" s="78" t="s">
        <v>513</v>
      </c>
      <c r="R104" s="80" t="s">
        <v>87</v>
      </c>
      <c r="S104" s="77"/>
      <c r="T104" s="77"/>
      <c r="U104" s="77"/>
      <c r="V104" s="77"/>
      <c r="W104" s="77"/>
      <c r="X104" s="77"/>
      <c r="Y104" s="77"/>
    </row>
    <row r="105" spans="1:25" s="78" customFormat="1" ht="10.5" customHeight="1" x14ac:dyDescent="0.2">
      <c r="A105" s="830" t="s">
        <v>873</v>
      </c>
      <c r="B105" s="78" t="s">
        <v>513</v>
      </c>
      <c r="C105" s="78">
        <v>41650</v>
      </c>
      <c r="D105" s="78" t="s">
        <v>513</v>
      </c>
      <c r="E105" s="78" t="s">
        <v>513</v>
      </c>
      <c r="F105" s="78" t="s">
        <v>513</v>
      </c>
      <c r="G105" s="78" t="s">
        <v>513</v>
      </c>
      <c r="H105" s="78" t="s">
        <v>513</v>
      </c>
      <c r="I105" s="78" t="s">
        <v>513</v>
      </c>
      <c r="J105" s="78" t="s">
        <v>513</v>
      </c>
      <c r="K105" s="78" t="s">
        <v>513</v>
      </c>
      <c r="L105" s="78" t="s">
        <v>513</v>
      </c>
      <c r="M105" s="78">
        <v>11890666</v>
      </c>
      <c r="N105" s="78" t="s">
        <v>513</v>
      </c>
      <c r="O105" s="78" t="s">
        <v>513</v>
      </c>
      <c r="P105" s="78" t="s">
        <v>513</v>
      </c>
      <c r="Q105" s="78" t="s">
        <v>513</v>
      </c>
      <c r="R105" s="80" t="s">
        <v>823</v>
      </c>
      <c r="S105" s="77"/>
      <c r="T105" s="77"/>
      <c r="U105" s="77"/>
      <c r="V105" s="77"/>
      <c r="W105" s="77"/>
      <c r="X105" s="77"/>
      <c r="Y105" s="77"/>
    </row>
    <row r="106" spans="1:25" s="78" customFormat="1" ht="10.5" customHeight="1" x14ac:dyDescent="0.2">
      <c r="A106" s="830" t="s">
        <v>883</v>
      </c>
      <c r="B106" s="78">
        <v>36406</v>
      </c>
      <c r="C106" s="78" t="s">
        <v>513</v>
      </c>
      <c r="D106" s="78" t="s">
        <v>513</v>
      </c>
      <c r="E106" s="78" t="s">
        <v>513</v>
      </c>
      <c r="F106" s="78" t="s">
        <v>513</v>
      </c>
      <c r="G106" s="78" t="s">
        <v>513</v>
      </c>
      <c r="H106" s="78" t="s">
        <v>513</v>
      </c>
      <c r="I106" s="78" t="s">
        <v>513</v>
      </c>
      <c r="J106" s="78" t="s">
        <v>513</v>
      </c>
      <c r="K106" s="78" t="s">
        <v>513</v>
      </c>
      <c r="L106" s="78" t="s">
        <v>513</v>
      </c>
      <c r="M106" s="78">
        <v>10714461</v>
      </c>
      <c r="N106" s="78" t="s">
        <v>513</v>
      </c>
      <c r="O106" s="78" t="s">
        <v>513</v>
      </c>
      <c r="P106" s="78" t="s">
        <v>513</v>
      </c>
      <c r="Q106" s="78" t="s">
        <v>513</v>
      </c>
      <c r="R106" s="80" t="s">
        <v>82</v>
      </c>
      <c r="S106" s="77"/>
      <c r="T106" s="77"/>
      <c r="U106" s="77"/>
      <c r="V106" s="77"/>
      <c r="W106" s="77"/>
      <c r="X106" s="77"/>
      <c r="Y106" s="77"/>
    </row>
    <row r="107" spans="1:25" s="78" customFormat="1" ht="10.5" customHeight="1" x14ac:dyDescent="0.2">
      <c r="A107" s="831" t="s">
        <v>867</v>
      </c>
      <c r="B107" s="82" t="s">
        <v>513</v>
      </c>
      <c r="C107" s="83" t="s">
        <v>513</v>
      </c>
      <c r="D107" s="83" t="s">
        <v>513</v>
      </c>
      <c r="E107" s="83" t="s">
        <v>513</v>
      </c>
      <c r="F107" s="83" t="s">
        <v>513</v>
      </c>
      <c r="G107" s="83" t="s">
        <v>513</v>
      </c>
      <c r="H107" s="83" t="s">
        <v>513</v>
      </c>
      <c r="I107" s="83" t="s">
        <v>513</v>
      </c>
      <c r="J107" s="83" t="s">
        <v>513</v>
      </c>
      <c r="K107" s="83" t="s">
        <v>513</v>
      </c>
      <c r="L107" s="83" t="s">
        <v>513</v>
      </c>
      <c r="M107" s="83">
        <v>10457409</v>
      </c>
      <c r="N107" s="83" t="s">
        <v>513</v>
      </c>
      <c r="O107" s="83" t="s">
        <v>513</v>
      </c>
      <c r="P107" s="83" t="s">
        <v>513</v>
      </c>
      <c r="Q107" s="83" t="s">
        <v>513</v>
      </c>
      <c r="R107" s="84" t="s">
        <v>83</v>
      </c>
      <c r="S107" s="77"/>
      <c r="T107" s="77"/>
      <c r="U107" s="77"/>
      <c r="V107" s="77"/>
      <c r="W107" s="77"/>
      <c r="X107" s="77"/>
      <c r="Y107" s="77"/>
    </row>
    <row r="108" spans="1:25" ht="23.25" customHeight="1" x14ac:dyDescent="0.4">
      <c r="I108" s="85" t="s">
        <v>102</v>
      </c>
    </row>
    <row r="109" spans="1:25" s="21" customFormat="1" ht="11.25" customHeight="1" x14ac:dyDescent="0.2">
      <c r="A109" s="70"/>
      <c r="B109" s="86" t="s">
        <v>103</v>
      </c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1056" t="s">
        <v>88</v>
      </c>
      <c r="S109" s="19"/>
      <c r="T109" s="19"/>
      <c r="U109" s="19"/>
      <c r="V109" s="19"/>
      <c r="W109" s="19"/>
      <c r="X109" s="19"/>
      <c r="Y109" s="19"/>
    </row>
    <row r="110" spans="1:25" s="73" customFormat="1" ht="28.5" customHeight="1" x14ac:dyDescent="0.25">
      <c r="A110" s="37" t="s">
        <v>205</v>
      </c>
      <c r="B110" s="44" t="s">
        <v>606</v>
      </c>
      <c r="C110" s="20"/>
      <c r="D110" s="88"/>
      <c r="E110" s="866" t="s">
        <v>149</v>
      </c>
      <c r="F110" s="20"/>
      <c r="G110" s="20"/>
      <c r="H110" s="20"/>
      <c r="I110" s="88"/>
      <c r="J110" s="14" t="s">
        <v>498</v>
      </c>
      <c r="K110" s="866" t="s">
        <v>52</v>
      </c>
      <c r="L110" s="20"/>
      <c r="M110" s="20"/>
      <c r="N110" s="20"/>
      <c r="O110" s="20"/>
      <c r="P110" s="20"/>
      <c r="Q110" s="20"/>
      <c r="R110" s="1057"/>
      <c r="S110" s="15"/>
      <c r="T110" s="15"/>
      <c r="U110" s="15"/>
      <c r="V110" s="15"/>
      <c r="W110" s="15"/>
      <c r="X110" s="15"/>
      <c r="Y110" s="15"/>
    </row>
    <row r="111" spans="1:25" s="73" customFormat="1" ht="28.5" customHeight="1" x14ac:dyDescent="0.25">
      <c r="A111" s="37"/>
      <c r="B111" s="14" t="s">
        <v>884</v>
      </c>
      <c r="C111" s="14" t="s">
        <v>885</v>
      </c>
      <c r="D111" s="14" t="s">
        <v>152</v>
      </c>
      <c r="E111" s="16" t="s">
        <v>24</v>
      </c>
      <c r="F111" s="14" t="s">
        <v>51</v>
      </c>
      <c r="G111" s="14" t="s">
        <v>153</v>
      </c>
      <c r="H111" s="826" t="s">
        <v>886</v>
      </c>
      <c r="I111" s="826" t="s">
        <v>887</v>
      </c>
      <c r="J111" s="14" t="s">
        <v>888</v>
      </c>
      <c r="K111" s="16" t="s">
        <v>36</v>
      </c>
      <c r="L111" s="14" t="s">
        <v>53</v>
      </c>
      <c r="M111" s="14" t="s">
        <v>54</v>
      </c>
      <c r="N111" s="14" t="s">
        <v>889</v>
      </c>
      <c r="O111" s="14" t="s">
        <v>890</v>
      </c>
      <c r="P111" s="14" t="s">
        <v>891</v>
      </c>
      <c r="Q111" s="42" t="s">
        <v>892</v>
      </c>
      <c r="R111" s="1057"/>
      <c r="S111" s="15"/>
      <c r="T111" s="15"/>
      <c r="U111" s="15"/>
      <c r="V111" s="15"/>
      <c r="W111" s="15"/>
      <c r="X111" s="15"/>
      <c r="Y111" s="15"/>
    </row>
    <row r="112" spans="1:25" s="73" customFormat="1" ht="12" customHeight="1" x14ac:dyDescent="0.25">
      <c r="A112" s="38"/>
      <c r="B112" s="18" t="str">
        <f>PROPER("FOROZN-B")</f>
        <v>Forozn-B</v>
      </c>
      <c r="C112" s="18" t="str">
        <f>PROPER("S-PARS-C")</f>
        <v>S-Pars-C</v>
      </c>
      <c r="D112" s="18" t="str">
        <f>PROPER("SOROOSH")</f>
        <v>Soroosh</v>
      </c>
      <c r="E112" s="18"/>
      <c r="F112" s="18" t="str">
        <f>PROPER("BASRAH-L")</f>
        <v>Basrah-L</v>
      </c>
      <c r="G112" s="18" t="str">
        <f>PROPER("BASRAH-H")</f>
        <v>Basrah-H</v>
      </c>
      <c r="H112" s="18" t="str">
        <f>PROPER("IRAQ-FO")</f>
        <v>Iraq-Fo</v>
      </c>
      <c r="I112" s="18" t="str">
        <f>PROPER("EXBOIROR")</f>
        <v>Exboiror</v>
      </c>
      <c r="J112" s="18" t="str">
        <f>PROPER("BANOC-AM")</f>
        <v>Banoc-Am</v>
      </c>
      <c r="K112" s="18"/>
      <c r="L112" s="18" t="str">
        <f>PROPER("ARAB-L")</f>
        <v>Arab-L</v>
      </c>
      <c r="M112" s="18" t="str">
        <f>PROPER("ARAB-H")</f>
        <v>Arab-H</v>
      </c>
      <c r="N112" s="18" t="str">
        <f>PROPER("ARAB-M")</f>
        <v>Arab-M</v>
      </c>
      <c r="O112" s="18" t="str">
        <f>PROPER("ARAB-E-L")</f>
        <v>Arab-E-L</v>
      </c>
      <c r="P112" s="18" t="str">
        <f>PROPER("ARAB-S-L")</f>
        <v>Arab-S-L</v>
      </c>
      <c r="Q112" s="17" t="str">
        <f>PROPER("ARA-L-FO")</f>
        <v>Ara-L-Fo</v>
      </c>
      <c r="R112" s="1058"/>
      <c r="S112" s="15"/>
      <c r="T112" s="15"/>
      <c r="U112" s="15"/>
      <c r="V112" s="15"/>
      <c r="W112" s="15"/>
      <c r="X112" s="15"/>
      <c r="Y112" s="15"/>
    </row>
    <row r="113" spans="1:25" s="78" customFormat="1" ht="10.5" customHeight="1" x14ac:dyDescent="0.2">
      <c r="A113" s="829" t="s">
        <v>859</v>
      </c>
      <c r="B113" s="74">
        <v>2401629</v>
      </c>
      <c r="C113" s="75">
        <v>3744418</v>
      </c>
      <c r="D113" s="75">
        <v>279407</v>
      </c>
      <c r="E113" s="75">
        <v>4557488</v>
      </c>
      <c r="F113" s="75">
        <v>3847548</v>
      </c>
      <c r="G113" s="75">
        <v>520860</v>
      </c>
      <c r="H113" s="75">
        <v>27915</v>
      </c>
      <c r="I113" s="75">
        <v>161165</v>
      </c>
      <c r="J113" s="75" t="s">
        <v>513</v>
      </c>
      <c r="K113" s="75">
        <v>68828354</v>
      </c>
      <c r="L113" s="75">
        <v>24355974</v>
      </c>
      <c r="M113" s="75">
        <v>8372160</v>
      </c>
      <c r="N113" s="75">
        <v>9232236</v>
      </c>
      <c r="O113" s="75">
        <v>24564966</v>
      </c>
      <c r="P113" s="75">
        <v>2274701</v>
      </c>
      <c r="Q113" s="75">
        <v>28317</v>
      </c>
      <c r="R113" s="76" t="s">
        <v>208</v>
      </c>
      <c r="S113" s="77"/>
      <c r="T113" s="77"/>
      <c r="U113" s="77"/>
      <c r="V113" s="77"/>
      <c r="W113" s="77"/>
      <c r="X113" s="77"/>
      <c r="Y113" s="77"/>
    </row>
    <row r="114" spans="1:25" s="78" customFormat="1" ht="10.5" customHeight="1" x14ac:dyDescent="0.2">
      <c r="A114" s="830" t="s">
        <v>877</v>
      </c>
      <c r="B114" s="78">
        <v>2492735</v>
      </c>
      <c r="C114" s="78">
        <v>1963722</v>
      </c>
      <c r="D114" s="78" t="s">
        <v>513</v>
      </c>
      <c r="E114" s="78">
        <v>3243225</v>
      </c>
      <c r="F114" s="78">
        <v>3077333</v>
      </c>
      <c r="G114" s="78">
        <v>165892</v>
      </c>
      <c r="H114" s="78" t="s">
        <v>513</v>
      </c>
      <c r="I114" s="78" t="s">
        <v>513</v>
      </c>
      <c r="J114" s="78" t="s">
        <v>513</v>
      </c>
      <c r="K114" s="78">
        <v>75176583</v>
      </c>
      <c r="L114" s="78">
        <v>23289838</v>
      </c>
      <c r="M114" s="78">
        <v>7432762</v>
      </c>
      <c r="N114" s="78">
        <v>7753393</v>
      </c>
      <c r="O114" s="78">
        <v>34143252</v>
      </c>
      <c r="P114" s="78">
        <v>2557338</v>
      </c>
      <c r="Q114" s="78" t="s">
        <v>513</v>
      </c>
      <c r="R114" s="80" t="s">
        <v>492</v>
      </c>
      <c r="S114" s="77"/>
      <c r="T114" s="77"/>
      <c r="U114" s="77"/>
      <c r="V114" s="77"/>
      <c r="W114" s="77"/>
      <c r="X114" s="77"/>
      <c r="Y114" s="77"/>
    </row>
    <row r="115" spans="1:25" s="78" customFormat="1" ht="10.5" customHeight="1" x14ac:dyDescent="0.2">
      <c r="A115" s="830" t="s">
        <v>860</v>
      </c>
      <c r="B115" s="78">
        <v>2206595</v>
      </c>
      <c r="C115" s="78">
        <v>693374</v>
      </c>
      <c r="D115" s="78" t="s">
        <v>513</v>
      </c>
      <c r="E115" s="78">
        <v>3254304</v>
      </c>
      <c r="F115" s="78">
        <v>3095887</v>
      </c>
      <c r="G115" s="78">
        <v>158417</v>
      </c>
      <c r="H115" s="78" t="s">
        <v>513</v>
      </c>
      <c r="I115" s="78" t="s">
        <v>513</v>
      </c>
      <c r="J115" s="78">
        <v>2488745</v>
      </c>
      <c r="K115" s="78">
        <v>67524797</v>
      </c>
      <c r="L115" s="78">
        <v>21528299</v>
      </c>
      <c r="M115" s="78">
        <v>5359694</v>
      </c>
      <c r="N115" s="78">
        <v>7395914</v>
      </c>
      <c r="O115" s="78">
        <v>31063805</v>
      </c>
      <c r="P115" s="78">
        <v>2177085</v>
      </c>
      <c r="Q115" s="78" t="s">
        <v>513</v>
      </c>
      <c r="R115" s="80" t="s">
        <v>518</v>
      </c>
      <c r="S115" s="77"/>
      <c r="T115" s="77"/>
      <c r="U115" s="77"/>
      <c r="V115" s="77"/>
      <c r="W115" s="77"/>
      <c r="X115" s="77"/>
      <c r="Y115" s="77"/>
    </row>
    <row r="116" spans="1:25" s="78" customFormat="1" ht="10.5" customHeight="1" x14ac:dyDescent="0.2">
      <c r="A116" s="830" t="s">
        <v>582</v>
      </c>
      <c r="B116" s="78">
        <v>545313</v>
      </c>
      <c r="C116" s="78">
        <v>76246</v>
      </c>
      <c r="D116" s="78">
        <v>78565</v>
      </c>
      <c r="E116" s="78">
        <v>2465339</v>
      </c>
      <c r="F116" s="78">
        <v>2011168</v>
      </c>
      <c r="G116" s="78">
        <v>454171</v>
      </c>
      <c r="H116" s="78" t="s">
        <v>513</v>
      </c>
      <c r="I116" s="78" t="s">
        <v>513</v>
      </c>
      <c r="J116" s="78">
        <v>2911341</v>
      </c>
      <c r="K116" s="78">
        <v>61967631</v>
      </c>
      <c r="L116" s="78">
        <v>22969545</v>
      </c>
      <c r="M116" s="78">
        <v>7659329</v>
      </c>
      <c r="N116" s="78">
        <v>2260623</v>
      </c>
      <c r="O116" s="78">
        <v>26618296</v>
      </c>
      <c r="P116" s="78">
        <v>2459838</v>
      </c>
      <c r="Q116" s="78" t="s">
        <v>513</v>
      </c>
      <c r="R116" s="80" t="s">
        <v>583</v>
      </c>
      <c r="S116" s="77"/>
      <c r="T116" s="77"/>
      <c r="U116" s="77"/>
      <c r="V116" s="77"/>
      <c r="W116" s="77"/>
      <c r="X116" s="77"/>
      <c r="Y116" s="77"/>
    </row>
    <row r="117" spans="1:25" s="78" customFormat="1" ht="10.5" customHeight="1" x14ac:dyDescent="0.2">
      <c r="A117" s="830" t="s">
        <v>842</v>
      </c>
      <c r="B117" s="78" t="s">
        <v>513</v>
      </c>
      <c r="C117" s="78" t="s">
        <v>513</v>
      </c>
      <c r="D117" s="78" t="s">
        <v>513</v>
      </c>
      <c r="E117" s="78">
        <v>788821</v>
      </c>
      <c r="F117" s="78">
        <v>788821</v>
      </c>
      <c r="G117" s="78" t="s">
        <v>513</v>
      </c>
      <c r="H117" s="78" t="s">
        <v>513</v>
      </c>
      <c r="I117" s="78" t="s">
        <v>513</v>
      </c>
      <c r="J117" s="78">
        <v>2040752</v>
      </c>
      <c r="K117" s="78">
        <v>56773606</v>
      </c>
      <c r="L117" s="78">
        <v>23045058</v>
      </c>
      <c r="M117" s="78">
        <v>5919709</v>
      </c>
      <c r="N117" s="78">
        <v>2301674</v>
      </c>
      <c r="O117" s="78">
        <v>23320165</v>
      </c>
      <c r="P117" s="78">
        <v>2187000</v>
      </c>
      <c r="Q117" s="78" t="s">
        <v>513</v>
      </c>
      <c r="R117" s="80" t="s">
        <v>814</v>
      </c>
      <c r="S117" s="77"/>
      <c r="T117" s="77"/>
      <c r="U117" s="77"/>
      <c r="V117" s="77"/>
      <c r="W117" s="77"/>
      <c r="X117" s="77"/>
      <c r="Y117" s="77"/>
    </row>
    <row r="118" spans="1:25" s="78" customFormat="1" ht="10.5" customHeight="1" x14ac:dyDescent="0.2">
      <c r="A118" s="830"/>
      <c r="R118" s="80"/>
      <c r="S118" s="77"/>
      <c r="T118" s="77"/>
      <c r="U118" s="77"/>
      <c r="V118" s="77"/>
      <c r="W118" s="77"/>
      <c r="X118" s="77"/>
      <c r="Y118" s="77"/>
    </row>
    <row r="119" spans="1:25" s="78" customFormat="1" ht="10.5" customHeight="1" x14ac:dyDescent="0.2">
      <c r="A119" s="830" t="s">
        <v>893</v>
      </c>
      <c r="B119" s="78" t="s">
        <v>513</v>
      </c>
      <c r="C119" s="78" t="s">
        <v>513</v>
      </c>
      <c r="D119" s="78" t="s">
        <v>513</v>
      </c>
      <c r="E119" s="78">
        <v>1987092</v>
      </c>
      <c r="F119" s="78">
        <v>1685892</v>
      </c>
      <c r="G119" s="78">
        <v>301200</v>
      </c>
      <c r="H119" s="78" t="s">
        <v>513</v>
      </c>
      <c r="I119" s="78" t="s">
        <v>513</v>
      </c>
      <c r="J119" s="78">
        <v>2435815</v>
      </c>
      <c r="K119" s="78">
        <v>58969806</v>
      </c>
      <c r="L119" s="78">
        <v>22936142</v>
      </c>
      <c r="M119" s="78">
        <v>7080244</v>
      </c>
      <c r="N119" s="78">
        <v>2089312</v>
      </c>
      <c r="O119" s="78">
        <v>24458146</v>
      </c>
      <c r="P119" s="78">
        <v>2405962</v>
      </c>
      <c r="Q119" s="78" t="s">
        <v>513</v>
      </c>
      <c r="R119" s="80" t="s">
        <v>584</v>
      </c>
      <c r="S119" s="77"/>
      <c r="T119" s="77"/>
      <c r="U119" s="77"/>
      <c r="V119" s="77"/>
      <c r="W119" s="77"/>
      <c r="X119" s="77"/>
      <c r="Y119" s="77"/>
    </row>
    <row r="120" spans="1:25" s="78" customFormat="1" ht="10.5" customHeight="1" x14ac:dyDescent="0.2">
      <c r="A120" s="830" t="s">
        <v>842</v>
      </c>
      <c r="B120" s="78" t="s">
        <v>513</v>
      </c>
      <c r="C120" s="78" t="s">
        <v>513</v>
      </c>
      <c r="D120" s="78" t="s">
        <v>513</v>
      </c>
      <c r="E120" s="78">
        <v>788821</v>
      </c>
      <c r="F120" s="78">
        <v>788821</v>
      </c>
      <c r="G120" s="78" t="s">
        <v>513</v>
      </c>
      <c r="H120" s="78" t="s">
        <v>513</v>
      </c>
      <c r="I120" s="78" t="s">
        <v>513</v>
      </c>
      <c r="J120" s="78">
        <v>2095727</v>
      </c>
      <c r="K120" s="78">
        <v>57977159</v>
      </c>
      <c r="L120" s="78">
        <v>24465679</v>
      </c>
      <c r="M120" s="78">
        <v>6289187</v>
      </c>
      <c r="N120" s="78">
        <v>2000096</v>
      </c>
      <c r="O120" s="78">
        <v>23002313</v>
      </c>
      <c r="P120" s="78">
        <v>2219884</v>
      </c>
      <c r="Q120" s="78" t="s">
        <v>513</v>
      </c>
      <c r="R120" s="80" t="s">
        <v>816</v>
      </c>
      <c r="S120" s="77"/>
      <c r="T120" s="77"/>
      <c r="U120" s="77"/>
      <c r="V120" s="77"/>
      <c r="W120" s="77"/>
      <c r="X120" s="77"/>
      <c r="Y120" s="77"/>
    </row>
    <row r="121" spans="1:25" s="78" customFormat="1" ht="10.5" customHeight="1" x14ac:dyDescent="0.2">
      <c r="A121" s="830"/>
      <c r="R121" s="80"/>
      <c r="S121" s="77"/>
      <c r="T121" s="77"/>
      <c r="U121" s="77"/>
      <c r="V121" s="77"/>
      <c r="W121" s="77"/>
      <c r="X121" s="77"/>
      <c r="Y121" s="77"/>
    </row>
    <row r="122" spans="1:25" s="78" customFormat="1" ht="10.5" customHeight="1" x14ac:dyDescent="0.2">
      <c r="A122" s="830" t="s">
        <v>817</v>
      </c>
      <c r="B122" s="78" t="s">
        <v>513</v>
      </c>
      <c r="C122" s="78" t="s">
        <v>513</v>
      </c>
      <c r="D122" s="78" t="s">
        <v>513</v>
      </c>
      <c r="E122" s="78" t="s">
        <v>513</v>
      </c>
      <c r="F122" s="78" t="s">
        <v>513</v>
      </c>
      <c r="G122" s="78" t="s">
        <v>513</v>
      </c>
      <c r="H122" s="78" t="s">
        <v>513</v>
      </c>
      <c r="I122" s="78" t="s">
        <v>513</v>
      </c>
      <c r="J122" s="78">
        <v>557389</v>
      </c>
      <c r="K122" s="78">
        <v>15092032</v>
      </c>
      <c r="L122" s="78">
        <v>5640638</v>
      </c>
      <c r="M122" s="78">
        <v>1440003</v>
      </c>
      <c r="N122" s="78">
        <v>859431</v>
      </c>
      <c r="O122" s="78">
        <v>6586503</v>
      </c>
      <c r="P122" s="78">
        <v>565457</v>
      </c>
      <c r="Q122" s="78" t="s">
        <v>513</v>
      </c>
      <c r="R122" s="80" t="s">
        <v>587</v>
      </c>
      <c r="S122" s="77"/>
      <c r="T122" s="77"/>
      <c r="U122" s="77"/>
      <c r="V122" s="77"/>
      <c r="W122" s="77"/>
      <c r="X122" s="77"/>
      <c r="Y122" s="77"/>
    </row>
    <row r="123" spans="1:25" s="78" customFormat="1" ht="10.5" customHeight="1" x14ac:dyDescent="0.2">
      <c r="A123" s="830" t="s">
        <v>862</v>
      </c>
      <c r="B123" s="78" t="s">
        <v>513</v>
      </c>
      <c r="C123" s="78" t="s">
        <v>513</v>
      </c>
      <c r="D123" s="78" t="s">
        <v>513</v>
      </c>
      <c r="E123" s="78">
        <v>331911</v>
      </c>
      <c r="F123" s="78">
        <v>331911</v>
      </c>
      <c r="G123" s="78" t="s">
        <v>513</v>
      </c>
      <c r="H123" s="78" t="s">
        <v>513</v>
      </c>
      <c r="I123" s="78" t="s">
        <v>513</v>
      </c>
      <c r="J123" s="78">
        <v>707136</v>
      </c>
      <c r="K123" s="78">
        <v>13002992</v>
      </c>
      <c r="L123" s="78">
        <v>5235948</v>
      </c>
      <c r="M123" s="78">
        <v>1168003</v>
      </c>
      <c r="N123" s="78">
        <v>602319</v>
      </c>
      <c r="O123" s="78">
        <v>5591578</v>
      </c>
      <c r="P123" s="78">
        <v>405144</v>
      </c>
      <c r="Q123" s="78" t="s">
        <v>513</v>
      </c>
      <c r="R123" s="80" t="s">
        <v>94</v>
      </c>
      <c r="S123" s="77"/>
      <c r="T123" s="77"/>
      <c r="U123" s="77"/>
      <c r="V123" s="77"/>
      <c r="W123" s="77"/>
      <c r="X123" s="77"/>
      <c r="Y123" s="77"/>
    </row>
    <row r="124" spans="1:25" s="78" customFormat="1" ht="10.5" customHeight="1" x14ac:dyDescent="0.2">
      <c r="A124" s="830" t="s">
        <v>844</v>
      </c>
      <c r="B124" s="78" t="s">
        <v>513</v>
      </c>
      <c r="C124" s="78" t="s">
        <v>513</v>
      </c>
      <c r="D124" s="78" t="s">
        <v>513</v>
      </c>
      <c r="E124" s="78">
        <v>152719</v>
      </c>
      <c r="F124" s="78">
        <v>152719</v>
      </c>
      <c r="G124" s="78" t="s">
        <v>513</v>
      </c>
      <c r="H124" s="78" t="s">
        <v>513</v>
      </c>
      <c r="I124" s="78" t="s">
        <v>513</v>
      </c>
      <c r="J124" s="78">
        <v>512448</v>
      </c>
      <c r="K124" s="78">
        <v>13945148</v>
      </c>
      <c r="L124" s="78">
        <v>6256153</v>
      </c>
      <c r="M124" s="78">
        <v>1822222</v>
      </c>
      <c r="N124" s="78">
        <v>548150</v>
      </c>
      <c r="O124" s="78">
        <v>4706903</v>
      </c>
      <c r="P124" s="78">
        <v>611720</v>
      </c>
      <c r="Q124" s="78" t="s">
        <v>513</v>
      </c>
      <c r="R124" s="80" t="s">
        <v>95</v>
      </c>
      <c r="S124" s="77"/>
      <c r="T124" s="77"/>
      <c r="U124" s="77"/>
      <c r="V124" s="77"/>
      <c r="W124" s="77"/>
      <c r="X124" s="77"/>
      <c r="Y124" s="77"/>
    </row>
    <row r="125" spans="1:25" s="78" customFormat="1" ht="10.5" customHeight="1" x14ac:dyDescent="0.2">
      <c r="A125" s="830" t="s">
        <v>863</v>
      </c>
      <c r="B125" s="78" t="s">
        <v>513</v>
      </c>
      <c r="C125" s="78" t="s">
        <v>513</v>
      </c>
      <c r="D125" s="78" t="s">
        <v>513</v>
      </c>
      <c r="E125" s="78">
        <v>304191</v>
      </c>
      <c r="F125" s="78">
        <v>304191</v>
      </c>
      <c r="G125" s="78" t="s">
        <v>513</v>
      </c>
      <c r="H125" s="78" t="s">
        <v>513</v>
      </c>
      <c r="I125" s="78" t="s">
        <v>513</v>
      </c>
      <c r="J125" s="78">
        <v>263779</v>
      </c>
      <c r="K125" s="78">
        <v>14733434</v>
      </c>
      <c r="L125" s="78">
        <v>5912319</v>
      </c>
      <c r="M125" s="78">
        <v>1489481</v>
      </c>
      <c r="N125" s="78">
        <v>291774</v>
      </c>
      <c r="O125" s="78">
        <v>6435181</v>
      </c>
      <c r="P125" s="78">
        <v>604679</v>
      </c>
      <c r="Q125" s="78" t="s">
        <v>513</v>
      </c>
      <c r="R125" s="80" t="s">
        <v>96</v>
      </c>
      <c r="S125" s="77"/>
      <c r="T125" s="77"/>
      <c r="U125" s="77"/>
      <c r="V125" s="77"/>
      <c r="W125" s="77"/>
      <c r="X125" s="77"/>
      <c r="Y125" s="77"/>
    </row>
    <row r="126" spans="1:25" s="78" customFormat="1" ht="10.5" customHeight="1" x14ac:dyDescent="0.2">
      <c r="A126" s="830" t="s">
        <v>864</v>
      </c>
      <c r="B126" s="78" t="s">
        <v>513</v>
      </c>
      <c r="C126" s="78" t="s">
        <v>513</v>
      </c>
      <c r="D126" s="78" t="s">
        <v>513</v>
      </c>
      <c r="E126" s="78" t="s">
        <v>513</v>
      </c>
      <c r="F126" s="78" t="s">
        <v>513</v>
      </c>
      <c r="G126" s="78" t="s">
        <v>513</v>
      </c>
      <c r="H126" s="78" t="s">
        <v>513</v>
      </c>
      <c r="I126" s="78" t="s">
        <v>513</v>
      </c>
      <c r="J126" s="78">
        <v>612364</v>
      </c>
      <c r="K126" s="78">
        <v>16295585</v>
      </c>
      <c r="L126" s="78">
        <v>7061259</v>
      </c>
      <c r="M126" s="78">
        <v>1809481</v>
      </c>
      <c r="N126" s="78">
        <v>557853</v>
      </c>
      <c r="O126" s="78">
        <v>6268651</v>
      </c>
      <c r="P126" s="78">
        <v>598341</v>
      </c>
      <c r="Q126" s="78" t="s">
        <v>513</v>
      </c>
      <c r="R126" s="80" t="s">
        <v>820</v>
      </c>
      <c r="S126" s="77"/>
      <c r="T126" s="77"/>
      <c r="U126" s="77"/>
      <c r="V126" s="77"/>
      <c r="W126" s="77"/>
      <c r="X126" s="77"/>
      <c r="Y126" s="77"/>
    </row>
    <row r="127" spans="1:25" s="78" customFormat="1" ht="10.5" customHeight="1" x14ac:dyDescent="0.2">
      <c r="A127" s="830"/>
      <c r="R127" s="80"/>
      <c r="S127" s="77"/>
      <c r="T127" s="77"/>
      <c r="U127" s="77"/>
      <c r="V127" s="77"/>
      <c r="W127" s="77"/>
      <c r="X127" s="77"/>
      <c r="Y127" s="77"/>
    </row>
    <row r="128" spans="1:25" s="78" customFormat="1" ht="10.5" customHeight="1" x14ac:dyDescent="0.2">
      <c r="A128" s="830" t="s">
        <v>865</v>
      </c>
      <c r="B128" s="78" t="s">
        <v>513</v>
      </c>
      <c r="C128" s="78" t="s">
        <v>513</v>
      </c>
      <c r="D128" s="78" t="s">
        <v>513</v>
      </c>
      <c r="E128" s="78" t="s">
        <v>513</v>
      </c>
      <c r="F128" s="78" t="s">
        <v>513</v>
      </c>
      <c r="G128" s="78" t="s">
        <v>513</v>
      </c>
      <c r="H128" s="78" t="s">
        <v>513</v>
      </c>
      <c r="I128" s="78" t="s">
        <v>513</v>
      </c>
      <c r="J128" s="78">
        <v>323652</v>
      </c>
      <c r="K128" s="78">
        <v>5283998</v>
      </c>
      <c r="L128" s="78">
        <v>2049564</v>
      </c>
      <c r="M128" s="78">
        <v>522297</v>
      </c>
      <c r="N128" s="78">
        <v>279098</v>
      </c>
      <c r="O128" s="78">
        <v>2226707</v>
      </c>
      <c r="P128" s="78">
        <v>206332</v>
      </c>
      <c r="Q128" s="78" t="s">
        <v>513</v>
      </c>
      <c r="R128" s="80" t="s">
        <v>598</v>
      </c>
      <c r="S128" s="77"/>
      <c r="T128" s="77"/>
      <c r="U128" s="77"/>
      <c r="V128" s="77"/>
      <c r="W128" s="77"/>
      <c r="X128" s="77"/>
      <c r="Y128" s="77"/>
    </row>
    <row r="129" spans="1:25" s="78" customFormat="1" ht="10.5" customHeight="1" x14ac:dyDescent="0.2">
      <c r="A129" s="830" t="s">
        <v>883</v>
      </c>
      <c r="B129" s="78" t="s">
        <v>513</v>
      </c>
      <c r="C129" s="78" t="s">
        <v>513</v>
      </c>
      <c r="D129" s="78" t="s">
        <v>513</v>
      </c>
      <c r="E129" s="78" t="s">
        <v>513</v>
      </c>
      <c r="F129" s="78" t="s">
        <v>513</v>
      </c>
      <c r="G129" s="78" t="s">
        <v>513</v>
      </c>
      <c r="H129" s="78" t="s">
        <v>513</v>
      </c>
      <c r="I129" s="78" t="s">
        <v>513</v>
      </c>
      <c r="J129" s="78">
        <v>82852</v>
      </c>
      <c r="K129" s="78">
        <v>4436534</v>
      </c>
      <c r="L129" s="78">
        <v>1746831</v>
      </c>
      <c r="M129" s="78">
        <v>528506</v>
      </c>
      <c r="N129" s="78">
        <v>298510</v>
      </c>
      <c r="O129" s="78">
        <v>1862687</v>
      </c>
      <c r="P129" s="78" t="s">
        <v>513</v>
      </c>
      <c r="Q129" s="78" t="s">
        <v>513</v>
      </c>
      <c r="R129" s="80" t="s">
        <v>82</v>
      </c>
      <c r="S129" s="77"/>
      <c r="T129" s="77"/>
      <c r="U129" s="77"/>
      <c r="V129" s="77"/>
      <c r="W129" s="77"/>
      <c r="X129" s="77"/>
      <c r="Y129" s="77"/>
    </row>
    <row r="130" spans="1:25" s="78" customFormat="1" ht="10.5" customHeight="1" x14ac:dyDescent="0.2">
      <c r="A130" s="830" t="s">
        <v>894</v>
      </c>
      <c r="B130" s="78" t="s">
        <v>513</v>
      </c>
      <c r="C130" s="78" t="s">
        <v>513</v>
      </c>
      <c r="D130" s="78" t="s">
        <v>513</v>
      </c>
      <c r="E130" s="78" t="s">
        <v>513</v>
      </c>
      <c r="F130" s="78" t="s">
        <v>513</v>
      </c>
      <c r="G130" s="78" t="s">
        <v>513</v>
      </c>
      <c r="H130" s="78" t="s">
        <v>513</v>
      </c>
      <c r="I130" s="78" t="s">
        <v>513</v>
      </c>
      <c r="J130" s="78">
        <v>150885</v>
      </c>
      <c r="K130" s="78">
        <v>5371500</v>
      </c>
      <c r="L130" s="78">
        <v>1844243</v>
      </c>
      <c r="M130" s="78">
        <v>389200</v>
      </c>
      <c r="N130" s="78">
        <v>281823</v>
      </c>
      <c r="O130" s="78">
        <v>2497109</v>
      </c>
      <c r="P130" s="78">
        <v>359125</v>
      </c>
      <c r="Q130" s="78" t="s">
        <v>513</v>
      </c>
      <c r="R130" s="80" t="s">
        <v>83</v>
      </c>
      <c r="S130" s="77"/>
      <c r="T130" s="77"/>
      <c r="U130" s="77"/>
      <c r="V130" s="77"/>
      <c r="W130" s="77"/>
      <c r="X130" s="77"/>
      <c r="Y130" s="77"/>
    </row>
    <row r="131" spans="1:25" s="78" customFormat="1" ht="10.5" customHeight="1" x14ac:dyDescent="0.2">
      <c r="A131" s="830" t="s">
        <v>868</v>
      </c>
      <c r="B131" s="78" t="s">
        <v>513</v>
      </c>
      <c r="C131" s="78" t="s">
        <v>513</v>
      </c>
      <c r="D131" s="78" t="s">
        <v>513</v>
      </c>
      <c r="E131" s="78">
        <v>331911</v>
      </c>
      <c r="F131" s="78">
        <v>331911</v>
      </c>
      <c r="G131" s="78" t="s">
        <v>513</v>
      </c>
      <c r="H131" s="78" t="s">
        <v>513</v>
      </c>
      <c r="I131" s="78" t="s">
        <v>513</v>
      </c>
      <c r="J131" s="78">
        <v>315476</v>
      </c>
      <c r="K131" s="78">
        <v>4779646</v>
      </c>
      <c r="L131" s="78">
        <v>1683691</v>
      </c>
      <c r="M131" s="78">
        <v>258888</v>
      </c>
      <c r="N131" s="78">
        <v>164333</v>
      </c>
      <c r="O131" s="78">
        <v>2467071</v>
      </c>
      <c r="P131" s="78">
        <v>205663</v>
      </c>
      <c r="Q131" s="78" t="s">
        <v>513</v>
      </c>
      <c r="R131" s="80" t="s">
        <v>84</v>
      </c>
      <c r="S131" s="77"/>
      <c r="T131" s="77"/>
      <c r="U131" s="77"/>
      <c r="V131" s="77"/>
      <c r="W131" s="77"/>
      <c r="X131" s="77"/>
      <c r="Y131" s="77"/>
    </row>
    <row r="132" spans="1:25" s="78" customFormat="1" ht="10.5" customHeight="1" x14ac:dyDescent="0.2">
      <c r="A132" s="830" t="s">
        <v>848</v>
      </c>
      <c r="B132" s="78" t="s">
        <v>513</v>
      </c>
      <c r="C132" s="78" t="s">
        <v>513</v>
      </c>
      <c r="D132" s="78" t="s">
        <v>513</v>
      </c>
      <c r="E132" s="78" t="s">
        <v>513</v>
      </c>
      <c r="F132" s="78" t="s">
        <v>513</v>
      </c>
      <c r="G132" s="78" t="s">
        <v>513</v>
      </c>
      <c r="H132" s="78" t="s">
        <v>513</v>
      </c>
      <c r="I132" s="78" t="s">
        <v>513</v>
      </c>
      <c r="J132" s="78">
        <v>315723</v>
      </c>
      <c r="K132" s="78">
        <v>4592151</v>
      </c>
      <c r="L132" s="78">
        <v>1859755</v>
      </c>
      <c r="M132" s="78">
        <v>490579</v>
      </c>
      <c r="N132" s="78">
        <v>118653</v>
      </c>
      <c r="O132" s="78">
        <v>2123164</v>
      </c>
      <c r="P132" s="78" t="s">
        <v>513</v>
      </c>
      <c r="Q132" s="78" t="s">
        <v>513</v>
      </c>
      <c r="R132" s="81" t="s">
        <v>97</v>
      </c>
      <c r="S132" s="77"/>
      <c r="T132" s="77"/>
      <c r="U132" s="77"/>
      <c r="V132" s="77"/>
      <c r="W132" s="77"/>
      <c r="X132" s="77"/>
      <c r="Y132" s="77"/>
    </row>
    <row r="133" spans="1:25" s="78" customFormat="1" ht="10.5" customHeight="1" x14ac:dyDescent="0.2">
      <c r="A133" s="830" t="s">
        <v>849</v>
      </c>
      <c r="B133" s="78" t="s">
        <v>513</v>
      </c>
      <c r="C133" s="78" t="s">
        <v>513</v>
      </c>
      <c r="D133" s="78" t="s">
        <v>513</v>
      </c>
      <c r="E133" s="78" t="s">
        <v>513</v>
      </c>
      <c r="F133" s="78" t="s">
        <v>513</v>
      </c>
      <c r="G133" s="78" t="s">
        <v>513</v>
      </c>
      <c r="H133" s="78" t="s">
        <v>513</v>
      </c>
      <c r="I133" s="78" t="s">
        <v>513</v>
      </c>
      <c r="J133" s="78">
        <v>75937</v>
      </c>
      <c r="K133" s="78">
        <v>3631195</v>
      </c>
      <c r="L133" s="78">
        <v>1692502</v>
      </c>
      <c r="M133" s="78">
        <v>418536</v>
      </c>
      <c r="N133" s="78">
        <v>319333</v>
      </c>
      <c r="O133" s="78">
        <v>1001343</v>
      </c>
      <c r="P133" s="78">
        <v>199481</v>
      </c>
      <c r="Q133" s="78" t="s">
        <v>513</v>
      </c>
      <c r="R133" s="80" t="s">
        <v>98</v>
      </c>
      <c r="S133" s="77"/>
      <c r="T133" s="77"/>
      <c r="U133" s="77"/>
      <c r="V133" s="77"/>
      <c r="W133" s="77"/>
      <c r="X133" s="77"/>
      <c r="Y133" s="77"/>
    </row>
    <row r="134" spans="1:25" s="78" customFormat="1" ht="10.5" customHeight="1" x14ac:dyDescent="0.2">
      <c r="A134" s="830" t="s">
        <v>869</v>
      </c>
      <c r="B134" s="78" t="s">
        <v>513</v>
      </c>
      <c r="C134" s="78" t="s">
        <v>513</v>
      </c>
      <c r="D134" s="78" t="s">
        <v>513</v>
      </c>
      <c r="E134" s="78" t="s">
        <v>513</v>
      </c>
      <c r="F134" s="78" t="s">
        <v>513</v>
      </c>
      <c r="G134" s="78" t="s">
        <v>513</v>
      </c>
      <c r="H134" s="78" t="s">
        <v>513</v>
      </c>
      <c r="I134" s="78" t="s">
        <v>513</v>
      </c>
      <c r="J134" s="78">
        <v>233267</v>
      </c>
      <c r="K134" s="78">
        <v>4578339</v>
      </c>
      <c r="L134" s="78">
        <v>2108709</v>
      </c>
      <c r="M134" s="78">
        <v>814147</v>
      </c>
      <c r="N134" s="78">
        <v>190822</v>
      </c>
      <c r="O134" s="78">
        <v>1264756</v>
      </c>
      <c r="P134" s="78">
        <v>199905</v>
      </c>
      <c r="Q134" s="78" t="s">
        <v>513</v>
      </c>
      <c r="R134" s="80" t="s">
        <v>99</v>
      </c>
      <c r="S134" s="77"/>
      <c r="T134" s="77"/>
      <c r="U134" s="77"/>
      <c r="V134" s="77"/>
      <c r="W134" s="77"/>
      <c r="X134" s="77"/>
      <c r="Y134" s="77"/>
    </row>
    <row r="135" spans="1:25" s="78" customFormat="1" ht="10.5" customHeight="1" x14ac:dyDescent="0.2">
      <c r="A135" s="830" t="s">
        <v>870</v>
      </c>
      <c r="B135" s="78" t="s">
        <v>513</v>
      </c>
      <c r="C135" s="78" t="s">
        <v>513</v>
      </c>
      <c r="D135" s="78" t="s">
        <v>513</v>
      </c>
      <c r="E135" s="78">
        <v>152719</v>
      </c>
      <c r="F135" s="78">
        <v>152719</v>
      </c>
      <c r="G135" s="78" t="s">
        <v>513</v>
      </c>
      <c r="H135" s="78" t="s">
        <v>513</v>
      </c>
      <c r="I135" s="78" t="s">
        <v>513</v>
      </c>
      <c r="J135" s="78">
        <v>131267</v>
      </c>
      <c r="K135" s="78">
        <v>5275793</v>
      </c>
      <c r="L135" s="78">
        <v>1868209</v>
      </c>
      <c r="M135" s="78">
        <v>707491</v>
      </c>
      <c r="N135" s="78">
        <v>235282</v>
      </c>
      <c r="O135" s="78">
        <v>2258939</v>
      </c>
      <c r="P135" s="78">
        <v>205872</v>
      </c>
      <c r="Q135" s="78" t="s">
        <v>513</v>
      </c>
      <c r="R135" s="80" t="s">
        <v>100</v>
      </c>
      <c r="S135" s="77"/>
      <c r="T135" s="77"/>
      <c r="U135" s="77"/>
      <c r="V135" s="77"/>
      <c r="W135" s="77"/>
      <c r="X135" s="77"/>
      <c r="Y135" s="77"/>
    </row>
    <row r="136" spans="1:25" s="78" customFormat="1" ht="10.5" customHeight="1" x14ac:dyDescent="0.2">
      <c r="A136" s="830" t="s">
        <v>852</v>
      </c>
      <c r="B136" s="78" t="s">
        <v>513</v>
      </c>
      <c r="C136" s="78" t="s">
        <v>513</v>
      </c>
      <c r="D136" s="78" t="s">
        <v>513</v>
      </c>
      <c r="E136" s="78" t="s">
        <v>513</v>
      </c>
      <c r="F136" s="78" t="s">
        <v>513</v>
      </c>
      <c r="G136" s="78" t="s">
        <v>513</v>
      </c>
      <c r="H136" s="78" t="s">
        <v>513</v>
      </c>
      <c r="I136" s="78" t="s">
        <v>513</v>
      </c>
      <c r="J136" s="78">
        <v>147914</v>
      </c>
      <c r="K136" s="78">
        <v>4091016</v>
      </c>
      <c r="L136" s="78">
        <v>2279235</v>
      </c>
      <c r="M136" s="78">
        <v>300584</v>
      </c>
      <c r="N136" s="78">
        <v>122046</v>
      </c>
      <c r="O136" s="78">
        <v>1183208</v>
      </c>
      <c r="P136" s="78">
        <v>205943</v>
      </c>
      <c r="Q136" s="78" t="s">
        <v>513</v>
      </c>
      <c r="R136" s="80" t="s">
        <v>101</v>
      </c>
      <c r="S136" s="77"/>
      <c r="T136" s="77"/>
      <c r="U136" s="77"/>
      <c r="V136" s="77"/>
      <c r="W136" s="77"/>
      <c r="X136" s="77"/>
      <c r="Y136" s="77"/>
    </row>
    <row r="137" spans="1:25" s="78" customFormat="1" ht="10.5" customHeight="1" x14ac:dyDescent="0.2">
      <c r="A137" s="830" t="s">
        <v>871</v>
      </c>
      <c r="B137" s="78" t="s">
        <v>513</v>
      </c>
      <c r="C137" s="78" t="s">
        <v>513</v>
      </c>
      <c r="D137" s="78" t="s">
        <v>513</v>
      </c>
      <c r="E137" s="78" t="s">
        <v>513</v>
      </c>
      <c r="F137" s="78" t="s">
        <v>513</v>
      </c>
      <c r="G137" s="78" t="s">
        <v>513</v>
      </c>
      <c r="H137" s="78" t="s">
        <v>513</v>
      </c>
      <c r="I137" s="78" t="s">
        <v>513</v>
      </c>
      <c r="J137" s="78">
        <v>81297</v>
      </c>
      <c r="K137" s="78">
        <v>4731991</v>
      </c>
      <c r="L137" s="78">
        <v>2171047</v>
      </c>
      <c r="M137" s="78">
        <v>363946</v>
      </c>
      <c r="N137" s="78">
        <v>105198</v>
      </c>
      <c r="O137" s="78">
        <v>1892725</v>
      </c>
      <c r="P137" s="78">
        <v>199075</v>
      </c>
      <c r="Q137" s="78" t="s">
        <v>513</v>
      </c>
      <c r="R137" s="80" t="s">
        <v>85</v>
      </c>
      <c r="S137" s="77"/>
      <c r="T137" s="77"/>
      <c r="U137" s="77"/>
      <c r="V137" s="77"/>
      <c r="W137" s="77"/>
      <c r="X137" s="77"/>
      <c r="Y137" s="77"/>
    </row>
    <row r="138" spans="1:25" s="78" customFormat="1" ht="10.5" customHeight="1" x14ac:dyDescent="0.2">
      <c r="A138" s="830" t="s">
        <v>853</v>
      </c>
      <c r="B138" s="78" t="s">
        <v>513</v>
      </c>
      <c r="C138" s="78" t="s">
        <v>513</v>
      </c>
      <c r="D138" s="78" t="s">
        <v>513</v>
      </c>
      <c r="E138" s="78" t="s">
        <v>513</v>
      </c>
      <c r="F138" s="78" t="s">
        <v>513</v>
      </c>
      <c r="G138" s="78" t="s">
        <v>513</v>
      </c>
      <c r="H138" s="78" t="s">
        <v>513</v>
      </c>
      <c r="I138" s="78" t="s">
        <v>513</v>
      </c>
      <c r="J138" s="78">
        <v>158605</v>
      </c>
      <c r="K138" s="78">
        <v>4773275</v>
      </c>
      <c r="L138" s="78">
        <v>1960178</v>
      </c>
      <c r="M138" s="78">
        <v>631016</v>
      </c>
      <c r="N138" s="78">
        <v>105117</v>
      </c>
      <c r="O138" s="78">
        <v>1870990</v>
      </c>
      <c r="P138" s="78">
        <v>205974</v>
      </c>
      <c r="Q138" s="78" t="s">
        <v>513</v>
      </c>
      <c r="R138" s="80" t="s">
        <v>86</v>
      </c>
      <c r="S138" s="77"/>
      <c r="T138" s="77"/>
      <c r="U138" s="77"/>
      <c r="V138" s="77"/>
      <c r="W138" s="77"/>
      <c r="X138" s="77"/>
      <c r="Y138" s="77"/>
    </row>
    <row r="139" spans="1:25" s="78" customFormat="1" ht="10.5" customHeight="1" x14ac:dyDescent="0.2">
      <c r="A139" s="830" t="s">
        <v>895</v>
      </c>
      <c r="B139" s="78" t="s">
        <v>513</v>
      </c>
      <c r="C139" s="78" t="s">
        <v>513</v>
      </c>
      <c r="D139" s="78" t="s">
        <v>513</v>
      </c>
      <c r="E139" s="78">
        <v>304191</v>
      </c>
      <c r="F139" s="78">
        <v>304191</v>
      </c>
      <c r="G139" s="78" t="s">
        <v>513</v>
      </c>
      <c r="H139" s="78" t="s">
        <v>513</v>
      </c>
      <c r="I139" s="78" t="s">
        <v>513</v>
      </c>
      <c r="J139" s="78">
        <v>23877</v>
      </c>
      <c r="K139" s="78">
        <v>5228168</v>
      </c>
      <c r="L139" s="78">
        <v>1781094</v>
      </c>
      <c r="M139" s="78">
        <v>494519</v>
      </c>
      <c r="N139" s="78">
        <v>81459</v>
      </c>
      <c r="O139" s="78">
        <v>2671466</v>
      </c>
      <c r="P139" s="78">
        <v>199630</v>
      </c>
      <c r="Q139" s="78" t="s">
        <v>513</v>
      </c>
      <c r="R139" s="80" t="s">
        <v>87</v>
      </c>
      <c r="S139" s="77"/>
      <c r="T139" s="77"/>
      <c r="U139" s="77"/>
      <c r="V139" s="77"/>
      <c r="W139" s="77"/>
      <c r="X139" s="77"/>
      <c r="Y139" s="77"/>
    </row>
    <row r="140" spans="1:25" s="78" customFormat="1" ht="10.5" customHeight="1" x14ac:dyDescent="0.2">
      <c r="A140" s="830" t="s">
        <v>873</v>
      </c>
      <c r="B140" s="78" t="s">
        <v>513</v>
      </c>
      <c r="C140" s="78" t="s">
        <v>513</v>
      </c>
      <c r="D140" s="78" t="s">
        <v>513</v>
      </c>
      <c r="E140" s="78" t="s">
        <v>513</v>
      </c>
      <c r="F140" s="78" t="s">
        <v>513</v>
      </c>
      <c r="G140" s="78" t="s">
        <v>513</v>
      </c>
      <c r="H140" s="78" t="s">
        <v>513</v>
      </c>
      <c r="I140" s="78" t="s">
        <v>513</v>
      </c>
      <c r="J140" s="78">
        <v>294923</v>
      </c>
      <c r="K140" s="78">
        <v>5810397</v>
      </c>
      <c r="L140" s="78">
        <v>2619532</v>
      </c>
      <c r="M140" s="78">
        <v>681468</v>
      </c>
      <c r="N140" s="78">
        <v>240196</v>
      </c>
      <c r="O140" s="78">
        <v>2063119</v>
      </c>
      <c r="P140" s="78">
        <v>206082</v>
      </c>
      <c r="Q140" s="78" t="s">
        <v>513</v>
      </c>
      <c r="R140" s="80" t="s">
        <v>823</v>
      </c>
      <c r="S140" s="77"/>
      <c r="T140" s="77"/>
      <c r="U140" s="77"/>
      <c r="V140" s="77"/>
      <c r="W140" s="77"/>
      <c r="X140" s="77"/>
      <c r="Y140" s="77"/>
    </row>
    <row r="141" spans="1:25" s="78" customFormat="1" ht="10.5" customHeight="1" x14ac:dyDescent="0.2">
      <c r="A141" s="830" t="s">
        <v>866</v>
      </c>
      <c r="B141" s="78" t="s">
        <v>513</v>
      </c>
      <c r="C141" s="78" t="s">
        <v>513</v>
      </c>
      <c r="D141" s="78" t="s">
        <v>513</v>
      </c>
      <c r="E141" s="78" t="s">
        <v>513</v>
      </c>
      <c r="F141" s="78" t="s">
        <v>513</v>
      </c>
      <c r="G141" s="78" t="s">
        <v>513</v>
      </c>
      <c r="H141" s="78" t="s">
        <v>513</v>
      </c>
      <c r="I141" s="78" t="s">
        <v>513</v>
      </c>
      <c r="J141" s="78">
        <v>177781</v>
      </c>
      <c r="K141" s="78">
        <v>5344528</v>
      </c>
      <c r="L141" s="78">
        <v>2136615</v>
      </c>
      <c r="M141" s="78">
        <v>571977</v>
      </c>
      <c r="N141" s="78">
        <v>21924</v>
      </c>
      <c r="O141" s="78">
        <v>2407814</v>
      </c>
      <c r="P141" s="78">
        <v>206198</v>
      </c>
      <c r="Q141" s="78" t="s">
        <v>513</v>
      </c>
      <c r="R141" s="80" t="s">
        <v>82</v>
      </c>
      <c r="S141" s="77"/>
      <c r="T141" s="77"/>
      <c r="U141" s="77"/>
      <c r="V141" s="77"/>
      <c r="W141" s="77"/>
      <c r="X141" s="77"/>
      <c r="Y141" s="77"/>
    </row>
    <row r="142" spans="1:25" s="78" customFormat="1" ht="10.5" customHeight="1" x14ac:dyDescent="0.2">
      <c r="A142" s="831" t="s">
        <v>894</v>
      </c>
      <c r="B142" s="82" t="s">
        <v>513</v>
      </c>
      <c r="C142" s="83" t="s">
        <v>513</v>
      </c>
      <c r="D142" s="83" t="s">
        <v>513</v>
      </c>
      <c r="E142" s="83" t="s">
        <v>513</v>
      </c>
      <c r="F142" s="83" t="s">
        <v>513</v>
      </c>
      <c r="G142" s="83" t="s">
        <v>513</v>
      </c>
      <c r="H142" s="83" t="s">
        <v>513</v>
      </c>
      <c r="I142" s="83" t="s">
        <v>513</v>
      </c>
      <c r="J142" s="83">
        <v>139660</v>
      </c>
      <c r="K142" s="83">
        <v>5140660</v>
      </c>
      <c r="L142" s="83">
        <v>2305112</v>
      </c>
      <c r="M142" s="83">
        <v>556036</v>
      </c>
      <c r="N142" s="83">
        <v>295733</v>
      </c>
      <c r="O142" s="83">
        <v>1797718</v>
      </c>
      <c r="P142" s="83">
        <v>186061</v>
      </c>
      <c r="Q142" s="83" t="s">
        <v>513</v>
      </c>
      <c r="R142" s="84" t="s">
        <v>83</v>
      </c>
      <c r="S142" s="77"/>
      <c r="T142" s="77"/>
      <c r="U142" s="77"/>
      <c r="V142" s="77"/>
      <c r="W142" s="77"/>
      <c r="X142" s="77"/>
      <c r="Y142" s="77"/>
    </row>
    <row r="143" spans="1:25" ht="23.25" customHeight="1" x14ac:dyDescent="0.4">
      <c r="I143" s="85" t="s">
        <v>102</v>
      </c>
      <c r="Q143" s="87" t="s">
        <v>81</v>
      </c>
    </row>
    <row r="144" spans="1:25" s="21" customFormat="1" ht="11.25" customHeight="1" x14ac:dyDescent="0.2">
      <c r="A144" s="70"/>
      <c r="B144" s="86" t="s">
        <v>103</v>
      </c>
      <c r="C144" s="72"/>
      <c r="D144" s="72"/>
      <c r="E144" s="72"/>
      <c r="F144" s="72"/>
      <c r="G144" s="72"/>
      <c r="H144" s="72"/>
      <c r="I144" s="908"/>
      <c r="J144" s="72"/>
      <c r="K144" s="72"/>
      <c r="L144" s="72"/>
      <c r="M144" s="72"/>
      <c r="N144" s="72"/>
      <c r="O144" s="72"/>
      <c r="P144" s="72"/>
      <c r="Q144" s="72"/>
      <c r="R144" s="1056" t="s">
        <v>88</v>
      </c>
      <c r="S144" s="19"/>
      <c r="T144" s="19"/>
      <c r="U144" s="19"/>
      <c r="V144" s="19"/>
      <c r="W144" s="19"/>
      <c r="X144" s="19"/>
      <c r="Y144" s="19"/>
    </row>
    <row r="145" spans="1:25" s="73" customFormat="1" ht="28.5" customHeight="1" x14ac:dyDescent="0.25">
      <c r="A145" s="37" t="s">
        <v>205</v>
      </c>
      <c r="B145" s="866" t="s">
        <v>154</v>
      </c>
      <c r="C145" s="20"/>
      <c r="D145" s="20"/>
      <c r="E145" s="88"/>
      <c r="F145" s="14" t="s">
        <v>896</v>
      </c>
      <c r="G145" s="866" t="s">
        <v>156</v>
      </c>
      <c r="H145" s="20"/>
      <c r="I145" s="20"/>
      <c r="J145" s="20"/>
      <c r="K145" s="20"/>
      <c r="L145" s="20"/>
      <c r="M145" s="88"/>
      <c r="N145" s="866" t="s">
        <v>157</v>
      </c>
      <c r="O145" s="20"/>
      <c r="P145" s="88"/>
      <c r="Q145" s="866" t="s">
        <v>158</v>
      </c>
      <c r="R145" s="1057"/>
      <c r="S145" s="15"/>
      <c r="T145" s="15"/>
      <c r="U145" s="15"/>
      <c r="V145" s="15"/>
      <c r="W145" s="15"/>
      <c r="X145" s="15"/>
      <c r="Y145" s="15"/>
    </row>
    <row r="146" spans="1:25" s="73" customFormat="1" ht="28.5" customHeight="1" x14ac:dyDescent="0.25">
      <c r="A146" s="37"/>
      <c r="B146" s="16" t="s">
        <v>37</v>
      </c>
      <c r="C146" s="14" t="s">
        <v>155</v>
      </c>
      <c r="D146" s="826" t="s">
        <v>897</v>
      </c>
      <c r="E146" s="826" t="s">
        <v>898</v>
      </c>
      <c r="F146" s="14" t="s">
        <v>899</v>
      </c>
      <c r="G146" s="16" t="s">
        <v>38</v>
      </c>
      <c r="H146" s="14" t="s">
        <v>159</v>
      </c>
      <c r="I146" s="14" t="s">
        <v>160</v>
      </c>
      <c r="J146" s="14" t="s">
        <v>55</v>
      </c>
      <c r="K146" s="14" t="s">
        <v>161</v>
      </c>
      <c r="L146" s="14" t="s">
        <v>900</v>
      </c>
      <c r="M146" s="826" t="s">
        <v>901</v>
      </c>
      <c r="N146" s="16" t="s">
        <v>39</v>
      </c>
      <c r="O146" s="14" t="s">
        <v>162</v>
      </c>
      <c r="P146" s="14" t="s">
        <v>212</v>
      </c>
      <c r="Q146" s="818" t="s">
        <v>163</v>
      </c>
      <c r="R146" s="1057"/>
      <c r="S146" s="15"/>
      <c r="T146" s="15"/>
      <c r="U146" s="15"/>
      <c r="V146" s="15"/>
      <c r="W146" s="15"/>
      <c r="X146" s="15"/>
      <c r="Y146" s="15"/>
    </row>
    <row r="147" spans="1:25" s="73" customFormat="1" ht="12" customHeight="1" x14ac:dyDescent="0.25">
      <c r="A147" s="38"/>
      <c r="B147" s="18"/>
      <c r="C147" s="18" t="str">
        <f>PROPER("KUWAIT")</f>
        <v>Kuwait</v>
      </c>
      <c r="D147" s="18" t="str">
        <f>PROPER("KWAIT-FO")</f>
        <v>Kwait-Fo</v>
      </c>
      <c r="E147" s="18" t="str">
        <f>PROPER("KWAIT-SL")</f>
        <v>Kwait-Sl</v>
      </c>
      <c r="F147" s="18" t="str">
        <f>PROPER("KHAFJI")</f>
        <v>Khafji</v>
      </c>
      <c r="G147" s="18"/>
      <c r="H147" s="18" t="str">
        <f>PROPER("QATAR")</f>
        <v>Qatar</v>
      </c>
      <c r="I147" s="18" t="str">
        <f>PROPER("QATAR-M")</f>
        <v>Qatar-M</v>
      </c>
      <c r="J147" s="18" t="str">
        <f>PROPER("A-SHAHEN")</f>
        <v>A-Shahen</v>
      </c>
      <c r="K147" s="18" t="str">
        <f>PROPER("A-RAYYAN")</f>
        <v>A-Rayyan</v>
      </c>
      <c r="L147" s="18" t="str">
        <f>PROPER("LOWSUL-C")</f>
        <v>Lowsul-C</v>
      </c>
      <c r="M147" s="18" t="str">
        <f>PROPER("DEOD-F-C")</f>
        <v>Deod-F-C</v>
      </c>
      <c r="N147" s="18"/>
      <c r="O147" s="18" t="str">
        <f>PROPER("OMAN")</f>
        <v>Oman</v>
      </c>
      <c r="P147" s="18" t="str">
        <f>PROPER("WESTBUKH")</f>
        <v>Westbukh</v>
      </c>
      <c r="Q147" s="17"/>
      <c r="R147" s="1058"/>
      <c r="S147" s="15"/>
      <c r="T147" s="15"/>
      <c r="U147" s="15"/>
      <c r="V147" s="15"/>
      <c r="W147" s="15"/>
      <c r="X147" s="15"/>
      <c r="Y147" s="15"/>
    </row>
    <row r="148" spans="1:25" s="78" customFormat="1" ht="10.5" customHeight="1" x14ac:dyDescent="0.2">
      <c r="A148" s="829" t="s">
        <v>859</v>
      </c>
      <c r="B148" s="74">
        <v>13158839</v>
      </c>
      <c r="C148" s="75">
        <v>13132040</v>
      </c>
      <c r="D148" s="75">
        <v>26799</v>
      </c>
      <c r="E148" s="75" t="s">
        <v>513</v>
      </c>
      <c r="F148" s="75" t="s">
        <v>513</v>
      </c>
      <c r="G148" s="75">
        <v>17797956</v>
      </c>
      <c r="H148" s="75">
        <v>4320686</v>
      </c>
      <c r="I148" s="75">
        <v>5042961</v>
      </c>
      <c r="J148" s="75">
        <v>3550772</v>
      </c>
      <c r="K148" s="75" t="s">
        <v>513</v>
      </c>
      <c r="L148" s="75">
        <v>466346</v>
      </c>
      <c r="M148" s="75">
        <v>4417191</v>
      </c>
      <c r="N148" s="75">
        <v>2403304</v>
      </c>
      <c r="O148" s="75">
        <v>2355347</v>
      </c>
      <c r="P148" s="75">
        <v>47957</v>
      </c>
      <c r="Q148" s="75">
        <v>46984264</v>
      </c>
      <c r="R148" s="76" t="s">
        <v>208</v>
      </c>
      <c r="S148" s="77"/>
      <c r="T148" s="77"/>
      <c r="U148" s="77"/>
      <c r="V148" s="77"/>
      <c r="W148" s="77"/>
      <c r="X148" s="77"/>
      <c r="Y148" s="77"/>
    </row>
    <row r="149" spans="1:25" s="78" customFormat="1" ht="10.5" customHeight="1" x14ac:dyDescent="0.2">
      <c r="A149" s="830" t="s">
        <v>877</v>
      </c>
      <c r="B149" s="78">
        <v>13708100</v>
      </c>
      <c r="C149" s="78">
        <v>13708100</v>
      </c>
      <c r="D149" s="78" t="s">
        <v>513</v>
      </c>
      <c r="E149" s="78" t="s">
        <v>513</v>
      </c>
      <c r="F149" s="78" t="s">
        <v>513</v>
      </c>
      <c r="G149" s="78">
        <v>13706709</v>
      </c>
      <c r="H149" s="78">
        <v>3800121</v>
      </c>
      <c r="I149" s="78">
        <v>5262657</v>
      </c>
      <c r="J149" s="78">
        <v>2779666</v>
      </c>
      <c r="K149" s="78">
        <v>159929</v>
      </c>
      <c r="L149" s="78">
        <v>438360</v>
      </c>
      <c r="M149" s="78">
        <v>1265976</v>
      </c>
      <c r="N149" s="78">
        <v>1747022</v>
      </c>
      <c r="O149" s="78">
        <v>1747022</v>
      </c>
      <c r="P149" s="78" t="s">
        <v>513</v>
      </c>
      <c r="Q149" s="78">
        <v>45250794</v>
      </c>
      <c r="R149" s="80" t="s">
        <v>492</v>
      </c>
      <c r="S149" s="77"/>
      <c r="T149" s="77"/>
      <c r="U149" s="77"/>
      <c r="V149" s="77"/>
      <c r="W149" s="77"/>
      <c r="X149" s="77"/>
      <c r="Y149" s="77"/>
    </row>
    <row r="150" spans="1:25" s="78" customFormat="1" ht="10.5" customHeight="1" x14ac:dyDescent="0.2">
      <c r="A150" s="830" t="s">
        <v>878</v>
      </c>
      <c r="B150" s="78">
        <v>13524438</v>
      </c>
      <c r="C150" s="78">
        <v>12403240</v>
      </c>
      <c r="D150" s="78" t="s">
        <v>513</v>
      </c>
      <c r="E150" s="78">
        <v>1121198</v>
      </c>
      <c r="F150" s="78" t="s">
        <v>513</v>
      </c>
      <c r="G150" s="78">
        <v>14337731</v>
      </c>
      <c r="H150" s="78">
        <v>4491663</v>
      </c>
      <c r="I150" s="78">
        <v>4337748</v>
      </c>
      <c r="J150" s="78">
        <v>3864361</v>
      </c>
      <c r="K150" s="78">
        <v>221796</v>
      </c>
      <c r="L150" s="78">
        <v>686989</v>
      </c>
      <c r="M150" s="78">
        <v>735174</v>
      </c>
      <c r="N150" s="78">
        <v>2988696</v>
      </c>
      <c r="O150" s="78">
        <v>2884109</v>
      </c>
      <c r="P150" s="78">
        <v>104587</v>
      </c>
      <c r="Q150" s="78">
        <v>45017010</v>
      </c>
      <c r="R150" s="80" t="s">
        <v>518</v>
      </c>
      <c r="S150" s="77"/>
      <c r="T150" s="77"/>
      <c r="U150" s="77"/>
      <c r="V150" s="77"/>
      <c r="W150" s="77"/>
      <c r="X150" s="77"/>
      <c r="Y150" s="77"/>
    </row>
    <row r="151" spans="1:25" s="78" customFormat="1" ht="10.5" customHeight="1" x14ac:dyDescent="0.2">
      <c r="A151" s="830" t="s">
        <v>582</v>
      </c>
      <c r="B151" s="78">
        <v>14692639</v>
      </c>
      <c r="C151" s="78">
        <v>11706239</v>
      </c>
      <c r="D151" s="78" t="s">
        <v>513</v>
      </c>
      <c r="E151" s="78">
        <v>2986400</v>
      </c>
      <c r="F151" s="78" t="s">
        <v>513</v>
      </c>
      <c r="G151" s="78">
        <v>15567254</v>
      </c>
      <c r="H151" s="78">
        <v>4996484</v>
      </c>
      <c r="I151" s="78">
        <v>3427764</v>
      </c>
      <c r="J151" s="78">
        <v>4244379</v>
      </c>
      <c r="K151" s="78" t="s">
        <v>513</v>
      </c>
      <c r="L151" s="78">
        <v>1322147</v>
      </c>
      <c r="M151" s="78">
        <v>1576480</v>
      </c>
      <c r="N151" s="78">
        <v>3352539</v>
      </c>
      <c r="O151" s="78">
        <v>3352539</v>
      </c>
      <c r="P151" s="78" t="s">
        <v>513</v>
      </c>
      <c r="Q151" s="78">
        <v>52366989</v>
      </c>
      <c r="R151" s="80" t="s">
        <v>583</v>
      </c>
      <c r="S151" s="77"/>
      <c r="T151" s="77"/>
      <c r="U151" s="77"/>
      <c r="V151" s="77"/>
      <c r="W151" s="77"/>
      <c r="X151" s="77"/>
      <c r="Y151" s="77"/>
    </row>
    <row r="152" spans="1:25" s="78" customFormat="1" ht="10.5" customHeight="1" x14ac:dyDescent="0.2">
      <c r="A152" s="830" t="s">
        <v>842</v>
      </c>
      <c r="B152" s="78">
        <v>13223305</v>
      </c>
      <c r="C152" s="78">
        <v>11363272</v>
      </c>
      <c r="D152" s="78" t="s">
        <v>513</v>
      </c>
      <c r="E152" s="78">
        <v>1860033</v>
      </c>
      <c r="F152" s="78">
        <v>197107</v>
      </c>
      <c r="G152" s="78">
        <v>12371792</v>
      </c>
      <c r="H152" s="78">
        <v>4229452</v>
      </c>
      <c r="I152" s="78">
        <v>2610370</v>
      </c>
      <c r="J152" s="78">
        <v>3970725</v>
      </c>
      <c r="K152" s="78" t="s">
        <v>513</v>
      </c>
      <c r="L152" s="78">
        <v>1086864</v>
      </c>
      <c r="M152" s="78">
        <v>474381</v>
      </c>
      <c r="N152" s="78">
        <v>668065</v>
      </c>
      <c r="O152" s="78">
        <v>668065</v>
      </c>
      <c r="P152" s="78" t="s">
        <v>513</v>
      </c>
      <c r="Q152" s="78">
        <v>46298758</v>
      </c>
      <c r="R152" s="80" t="s">
        <v>814</v>
      </c>
      <c r="S152" s="77"/>
      <c r="T152" s="77"/>
      <c r="U152" s="77"/>
      <c r="V152" s="77"/>
      <c r="W152" s="77"/>
      <c r="X152" s="77"/>
      <c r="Y152" s="77"/>
    </row>
    <row r="153" spans="1:25" s="78" customFormat="1" ht="10.5" customHeight="1" x14ac:dyDescent="0.2">
      <c r="A153" s="830"/>
      <c r="R153" s="80"/>
      <c r="S153" s="77"/>
      <c r="T153" s="77"/>
      <c r="U153" s="77"/>
      <c r="V153" s="77"/>
      <c r="W153" s="77"/>
      <c r="X153" s="77"/>
      <c r="Y153" s="77"/>
    </row>
    <row r="154" spans="1:25" s="78" customFormat="1" ht="10.5" customHeight="1" x14ac:dyDescent="0.2">
      <c r="A154" s="830" t="s">
        <v>861</v>
      </c>
      <c r="B154" s="78">
        <v>15433595</v>
      </c>
      <c r="C154" s="78">
        <v>12550542</v>
      </c>
      <c r="D154" s="78" t="s">
        <v>513</v>
      </c>
      <c r="E154" s="78">
        <v>2883053</v>
      </c>
      <c r="F154" s="78" t="s">
        <v>513</v>
      </c>
      <c r="G154" s="78">
        <v>16061501</v>
      </c>
      <c r="H154" s="78">
        <v>5028926</v>
      </c>
      <c r="I154" s="78">
        <v>3533533</v>
      </c>
      <c r="J154" s="78">
        <v>4604802</v>
      </c>
      <c r="K154" s="78" t="s">
        <v>513</v>
      </c>
      <c r="L154" s="78">
        <v>1555665</v>
      </c>
      <c r="M154" s="78">
        <v>1338575</v>
      </c>
      <c r="N154" s="78">
        <v>2935373</v>
      </c>
      <c r="O154" s="78">
        <v>2935373</v>
      </c>
      <c r="P154" s="78" t="s">
        <v>513</v>
      </c>
      <c r="Q154" s="78">
        <v>56523849</v>
      </c>
      <c r="R154" s="80" t="s">
        <v>584</v>
      </c>
      <c r="S154" s="77"/>
      <c r="T154" s="77"/>
      <c r="U154" s="77"/>
      <c r="V154" s="77"/>
      <c r="W154" s="77"/>
      <c r="X154" s="77"/>
      <c r="Y154" s="77"/>
    </row>
    <row r="155" spans="1:25" s="78" customFormat="1" ht="10.5" customHeight="1" x14ac:dyDescent="0.2">
      <c r="A155" s="830" t="s">
        <v>902</v>
      </c>
      <c r="B155" s="78">
        <v>11735979</v>
      </c>
      <c r="C155" s="78">
        <v>10320994</v>
      </c>
      <c r="D155" s="78" t="s">
        <v>513</v>
      </c>
      <c r="E155" s="78">
        <v>1414985</v>
      </c>
      <c r="F155" s="78">
        <v>385867</v>
      </c>
      <c r="G155" s="78">
        <v>11315373</v>
      </c>
      <c r="H155" s="78">
        <v>4192007</v>
      </c>
      <c r="I155" s="78">
        <v>2137660</v>
      </c>
      <c r="J155" s="78">
        <v>3435485</v>
      </c>
      <c r="K155" s="78" t="s">
        <v>513</v>
      </c>
      <c r="L155" s="78">
        <v>1233386</v>
      </c>
      <c r="M155" s="78">
        <v>316835</v>
      </c>
      <c r="N155" s="78">
        <v>526674</v>
      </c>
      <c r="O155" s="78">
        <v>475861</v>
      </c>
      <c r="P155" s="78">
        <v>50813</v>
      </c>
      <c r="Q155" s="78">
        <v>40772976</v>
      </c>
      <c r="R155" s="80" t="s">
        <v>816</v>
      </c>
      <c r="S155" s="77"/>
      <c r="T155" s="77"/>
      <c r="U155" s="77"/>
      <c r="V155" s="77"/>
      <c r="W155" s="77"/>
      <c r="X155" s="77"/>
      <c r="Y155" s="77"/>
    </row>
    <row r="156" spans="1:25" s="78" customFormat="1" ht="10.5" customHeight="1" x14ac:dyDescent="0.2">
      <c r="A156" s="830"/>
      <c r="R156" s="80"/>
      <c r="S156" s="77"/>
      <c r="T156" s="77"/>
      <c r="U156" s="77"/>
      <c r="V156" s="77"/>
      <c r="W156" s="77"/>
      <c r="X156" s="77"/>
      <c r="Y156" s="77"/>
    </row>
    <row r="157" spans="1:25" s="78" customFormat="1" ht="10.5" customHeight="1" x14ac:dyDescent="0.2">
      <c r="A157" s="830" t="s">
        <v>817</v>
      </c>
      <c r="B157" s="78">
        <v>4200303</v>
      </c>
      <c r="C157" s="78">
        <v>3596989</v>
      </c>
      <c r="D157" s="78" t="s">
        <v>513</v>
      </c>
      <c r="E157" s="78">
        <v>603314</v>
      </c>
      <c r="F157" s="78" t="s">
        <v>513</v>
      </c>
      <c r="G157" s="78">
        <v>4334448</v>
      </c>
      <c r="H157" s="78">
        <v>1153963</v>
      </c>
      <c r="I157" s="78">
        <v>1080854</v>
      </c>
      <c r="J157" s="78">
        <v>1543279</v>
      </c>
      <c r="K157" s="78" t="s">
        <v>513</v>
      </c>
      <c r="L157" s="78">
        <v>398806</v>
      </c>
      <c r="M157" s="78">
        <v>157546</v>
      </c>
      <c r="N157" s="78">
        <v>350664</v>
      </c>
      <c r="O157" s="78">
        <v>350664</v>
      </c>
      <c r="P157" s="78" t="s">
        <v>513</v>
      </c>
      <c r="Q157" s="78">
        <v>15291330</v>
      </c>
      <c r="R157" s="80" t="s">
        <v>587</v>
      </c>
      <c r="S157" s="77"/>
      <c r="T157" s="77"/>
      <c r="U157" s="77"/>
      <c r="V157" s="77"/>
      <c r="W157" s="77"/>
      <c r="X157" s="77"/>
      <c r="Y157" s="77"/>
    </row>
    <row r="158" spans="1:25" s="78" customFormat="1" ht="10.5" customHeight="1" x14ac:dyDescent="0.2">
      <c r="A158" s="830" t="s">
        <v>862</v>
      </c>
      <c r="B158" s="78">
        <v>3720489</v>
      </c>
      <c r="C158" s="78">
        <v>3247819</v>
      </c>
      <c r="D158" s="78" t="s">
        <v>513</v>
      </c>
      <c r="E158" s="78">
        <v>472670</v>
      </c>
      <c r="F158" s="78" t="s">
        <v>513</v>
      </c>
      <c r="G158" s="78">
        <v>2489595</v>
      </c>
      <c r="H158" s="78">
        <v>999790</v>
      </c>
      <c r="I158" s="78">
        <v>596394</v>
      </c>
      <c r="J158" s="78">
        <v>501722</v>
      </c>
      <c r="K158" s="78" t="s">
        <v>513</v>
      </c>
      <c r="L158" s="78">
        <v>232738</v>
      </c>
      <c r="M158" s="78">
        <v>158951</v>
      </c>
      <c r="N158" s="78" t="s">
        <v>513</v>
      </c>
      <c r="O158" s="78" t="s">
        <v>513</v>
      </c>
      <c r="P158" s="78" t="s">
        <v>513</v>
      </c>
      <c r="Q158" s="78">
        <v>10802902</v>
      </c>
      <c r="R158" s="80" t="s">
        <v>94</v>
      </c>
      <c r="S158" s="77"/>
      <c r="T158" s="77"/>
      <c r="U158" s="77"/>
      <c r="V158" s="77"/>
      <c r="W158" s="77"/>
      <c r="X158" s="77"/>
      <c r="Y158" s="77"/>
    </row>
    <row r="159" spans="1:25" s="78" customFormat="1" ht="10.5" customHeight="1" x14ac:dyDescent="0.2">
      <c r="A159" s="830" t="s">
        <v>844</v>
      </c>
      <c r="B159" s="78">
        <v>2512273</v>
      </c>
      <c r="C159" s="78">
        <v>2198353</v>
      </c>
      <c r="D159" s="78" t="s">
        <v>513</v>
      </c>
      <c r="E159" s="78">
        <v>313920</v>
      </c>
      <c r="F159" s="78">
        <v>47189</v>
      </c>
      <c r="G159" s="78">
        <v>2366078</v>
      </c>
      <c r="H159" s="78">
        <v>962911</v>
      </c>
      <c r="I159" s="78">
        <v>452578</v>
      </c>
      <c r="J159" s="78">
        <v>720850</v>
      </c>
      <c r="K159" s="78" t="s">
        <v>513</v>
      </c>
      <c r="L159" s="78">
        <v>150895</v>
      </c>
      <c r="M159" s="78">
        <v>78844</v>
      </c>
      <c r="N159" s="78">
        <v>158775</v>
      </c>
      <c r="O159" s="78">
        <v>158775</v>
      </c>
      <c r="P159" s="78" t="s">
        <v>513</v>
      </c>
      <c r="Q159" s="78">
        <v>9596169</v>
      </c>
      <c r="R159" s="80" t="s">
        <v>95</v>
      </c>
      <c r="S159" s="77"/>
      <c r="T159" s="77"/>
      <c r="U159" s="77"/>
      <c r="V159" s="77"/>
      <c r="W159" s="77"/>
      <c r="X159" s="77"/>
      <c r="Y159" s="77"/>
    </row>
    <row r="160" spans="1:25" s="78" customFormat="1" ht="10.5" customHeight="1" x14ac:dyDescent="0.2">
      <c r="A160" s="830" t="s">
        <v>863</v>
      </c>
      <c r="B160" s="78">
        <v>2790240</v>
      </c>
      <c r="C160" s="78">
        <v>2320111</v>
      </c>
      <c r="D160" s="78" t="s">
        <v>513</v>
      </c>
      <c r="E160" s="78">
        <v>470129</v>
      </c>
      <c r="F160" s="78">
        <v>149918</v>
      </c>
      <c r="G160" s="78">
        <v>3181671</v>
      </c>
      <c r="H160" s="78">
        <v>1112788</v>
      </c>
      <c r="I160" s="78">
        <v>480544</v>
      </c>
      <c r="J160" s="78">
        <v>1204874</v>
      </c>
      <c r="K160" s="78" t="s">
        <v>513</v>
      </c>
      <c r="L160" s="78">
        <v>304425</v>
      </c>
      <c r="M160" s="78">
        <v>79040</v>
      </c>
      <c r="N160" s="78">
        <v>158626</v>
      </c>
      <c r="O160" s="78">
        <v>158626</v>
      </c>
      <c r="P160" s="78" t="s">
        <v>513</v>
      </c>
      <c r="Q160" s="78">
        <v>10608357</v>
      </c>
      <c r="R160" s="80" t="s">
        <v>96</v>
      </c>
      <c r="S160" s="77"/>
      <c r="T160" s="77"/>
      <c r="U160" s="77"/>
      <c r="V160" s="77"/>
      <c r="W160" s="77"/>
      <c r="X160" s="77"/>
      <c r="Y160" s="77"/>
    </row>
    <row r="161" spans="1:25" s="78" customFormat="1" ht="10.5" customHeight="1" x14ac:dyDescent="0.2">
      <c r="A161" s="830" t="s">
        <v>864</v>
      </c>
      <c r="B161" s="78">
        <v>2712977</v>
      </c>
      <c r="C161" s="78">
        <v>2554711</v>
      </c>
      <c r="D161" s="78" t="s">
        <v>513</v>
      </c>
      <c r="E161" s="78">
        <v>158266</v>
      </c>
      <c r="F161" s="78">
        <v>188760</v>
      </c>
      <c r="G161" s="78">
        <v>3278029</v>
      </c>
      <c r="H161" s="78">
        <v>1116518</v>
      </c>
      <c r="I161" s="78">
        <v>608144</v>
      </c>
      <c r="J161" s="78">
        <v>1008039</v>
      </c>
      <c r="K161" s="78" t="s">
        <v>513</v>
      </c>
      <c r="L161" s="78">
        <v>545328</v>
      </c>
      <c r="M161" s="78" t="s">
        <v>513</v>
      </c>
      <c r="N161" s="78">
        <v>209273</v>
      </c>
      <c r="O161" s="78">
        <v>158460</v>
      </c>
      <c r="P161" s="78">
        <v>50813</v>
      </c>
      <c r="Q161" s="78">
        <v>9765548</v>
      </c>
      <c r="R161" s="80" t="s">
        <v>820</v>
      </c>
      <c r="S161" s="77"/>
      <c r="T161" s="77"/>
      <c r="U161" s="77"/>
      <c r="V161" s="77"/>
      <c r="W161" s="77"/>
      <c r="X161" s="77"/>
      <c r="Y161" s="77"/>
    </row>
    <row r="162" spans="1:25" s="78" customFormat="1" ht="10.5" customHeight="1" x14ac:dyDescent="0.2">
      <c r="A162" s="830"/>
      <c r="R162" s="80"/>
      <c r="S162" s="77"/>
      <c r="T162" s="77"/>
      <c r="U162" s="77"/>
      <c r="V162" s="77"/>
      <c r="W162" s="77"/>
      <c r="X162" s="77"/>
      <c r="Y162" s="77"/>
    </row>
    <row r="163" spans="1:25" s="78" customFormat="1" ht="10.5" customHeight="1" x14ac:dyDescent="0.2">
      <c r="A163" s="830" t="s">
        <v>865</v>
      </c>
      <c r="B163" s="78">
        <v>1570406</v>
      </c>
      <c r="C163" s="78">
        <v>1284696</v>
      </c>
      <c r="D163" s="78" t="s">
        <v>513</v>
      </c>
      <c r="E163" s="78">
        <v>285710</v>
      </c>
      <c r="F163" s="78" t="s">
        <v>513</v>
      </c>
      <c r="G163" s="78">
        <v>1481737</v>
      </c>
      <c r="H163" s="78">
        <v>476841</v>
      </c>
      <c r="I163" s="78">
        <v>312342</v>
      </c>
      <c r="J163" s="78">
        <v>530638</v>
      </c>
      <c r="K163" s="78" t="s">
        <v>513</v>
      </c>
      <c r="L163" s="78">
        <v>161916</v>
      </c>
      <c r="M163" s="78" t="s">
        <v>513</v>
      </c>
      <c r="N163" s="78">
        <v>271622</v>
      </c>
      <c r="O163" s="78">
        <v>271622</v>
      </c>
      <c r="P163" s="78" t="s">
        <v>513</v>
      </c>
      <c r="Q163" s="78">
        <v>4646611</v>
      </c>
      <c r="R163" s="80" t="s">
        <v>598</v>
      </c>
      <c r="S163" s="77"/>
      <c r="T163" s="77"/>
      <c r="U163" s="77"/>
      <c r="V163" s="77"/>
      <c r="W163" s="77"/>
      <c r="X163" s="77"/>
      <c r="Y163" s="77"/>
    </row>
    <row r="164" spans="1:25" s="78" customFormat="1" ht="10.5" customHeight="1" x14ac:dyDescent="0.2">
      <c r="A164" s="830" t="s">
        <v>883</v>
      </c>
      <c r="B164" s="78">
        <v>1193500</v>
      </c>
      <c r="C164" s="78">
        <v>1034957</v>
      </c>
      <c r="D164" s="78" t="s">
        <v>513</v>
      </c>
      <c r="E164" s="78">
        <v>158543</v>
      </c>
      <c r="F164" s="78" t="s">
        <v>513</v>
      </c>
      <c r="G164" s="78">
        <v>1345350</v>
      </c>
      <c r="H164" s="78">
        <v>153121</v>
      </c>
      <c r="I164" s="78">
        <v>466141</v>
      </c>
      <c r="J164" s="78">
        <v>568586</v>
      </c>
      <c r="K164" s="78" t="s">
        <v>513</v>
      </c>
      <c r="L164" s="78">
        <v>157502</v>
      </c>
      <c r="M164" s="78" t="s">
        <v>513</v>
      </c>
      <c r="N164" s="78">
        <v>79042</v>
      </c>
      <c r="O164" s="78">
        <v>79042</v>
      </c>
      <c r="P164" s="78" t="s">
        <v>513</v>
      </c>
      <c r="Q164" s="78">
        <v>4684667</v>
      </c>
      <c r="R164" s="80" t="s">
        <v>82</v>
      </c>
      <c r="S164" s="77"/>
      <c r="T164" s="77"/>
      <c r="U164" s="77"/>
      <c r="V164" s="77"/>
      <c r="W164" s="77"/>
      <c r="X164" s="77"/>
      <c r="Y164" s="77"/>
    </row>
    <row r="165" spans="1:25" s="78" customFormat="1" ht="10.5" customHeight="1" x14ac:dyDescent="0.2">
      <c r="A165" s="830" t="s">
        <v>894</v>
      </c>
      <c r="B165" s="78">
        <v>1436397</v>
      </c>
      <c r="C165" s="78">
        <v>1277336</v>
      </c>
      <c r="D165" s="78" t="s">
        <v>513</v>
      </c>
      <c r="E165" s="78">
        <v>159061</v>
      </c>
      <c r="F165" s="78" t="s">
        <v>513</v>
      </c>
      <c r="G165" s="78">
        <v>1507361</v>
      </c>
      <c r="H165" s="78">
        <v>524001</v>
      </c>
      <c r="I165" s="78">
        <v>302371</v>
      </c>
      <c r="J165" s="78">
        <v>444055</v>
      </c>
      <c r="K165" s="78" t="s">
        <v>513</v>
      </c>
      <c r="L165" s="78">
        <v>79388</v>
      </c>
      <c r="M165" s="78">
        <v>157546</v>
      </c>
      <c r="N165" s="78" t="s">
        <v>513</v>
      </c>
      <c r="O165" s="78" t="s">
        <v>513</v>
      </c>
      <c r="P165" s="78" t="s">
        <v>513</v>
      </c>
      <c r="Q165" s="78">
        <v>5960052</v>
      </c>
      <c r="R165" s="80" t="s">
        <v>83</v>
      </c>
      <c r="S165" s="77"/>
      <c r="T165" s="77"/>
      <c r="U165" s="77"/>
      <c r="V165" s="77"/>
      <c r="W165" s="77"/>
      <c r="X165" s="77"/>
      <c r="Y165" s="77"/>
    </row>
    <row r="166" spans="1:25" s="78" customFormat="1" ht="10.5" customHeight="1" x14ac:dyDescent="0.2">
      <c r="A166" s="830" t="s">
        <v>868</v>
      </c>
      <c r="B166" s="78">
        <v>1521812</v>
      </c>
      <c r="C166" s="78">
        <v>1260033</v>
      </c>
      <c r="D166" s="78" t="s">
        <v>513</v>
      </c>
      <c r="E166" s="78">
        <v>261779</v>
      </c>
      <c r="F166" s="78" t="s">
        <v>513</v>
      </c>
      <c r="G166" s="78">
        <v>977087</v>
      </c>
      <c r="H166" s="78">
        <v>328948</v>
      </c>
      <c r="I166" s="78">
        <v>226714</v>
      </c>
      <c r="J166" s="78">
        <v>264118</v>
      </c>
      <c r="K166" s="78" t="s">
        <v>513</v>
      </c>
      <c r="L166" s="78">
        <v>157307</v>
      </c>
      <c r="M166" s="78" t="s">
        <v>513</v>
      </c>
      <c r="N166" s="78" t="s">
        <v>513</v>
      </c>
      <c r="O166" s="78" t="s">
        <v>513</v>
      </c>
      <c r="P166" s="78" t="s">
        <v>513</v>
      </c>
      <c r="Q166" s="78">
        <v>4003878</v>
      </c>
      <c r="R166" s="80" t="s">
        <v>84</v>
      </c>
      <c r="S166" s="77"/>
      <c r="T166" s="77"/>
      <c r="U166" s="77"/>
      <c r="V166" s="77"/>
      <c r="W166" s="77"/>
      <c r="X166" s="77"/>
      <c r="Y166" s="77"/>
    </row>
    <row r="167" spans="1:25" s="78" customFormat="1" ht="10.5" customHeight="1" x14ac:dyDescent="0.2">
      <c r="A167" s="830" t="s">
        <v>881</v>
      </c>
      <c r="B167" s="78">
        <v>1189126</v>
      </c>
      <c r="C167" s="78">
        <v>1087715</v>
      </c>
      <c r="D167" s="78" t="s">
        <v>513</v>
      </c>
      <c r="E167" s="78">
        <v>101411</v>
      </c>
      <c r="F167" s="78" t="s">
        <v>513</v>
      </c>
      <c r="G167" s="78">
        <v>754782</v>
      </c>
      <c r="H167" s="78">
        <v>347933</v>
      </c>
      <c r="I167" s="78">
        <v>143236</v>
      </c>
      <c r="J167" s="78">
        <v>184494</v>
      </c>
      <c r="K167" s="78" t="s">
        <v>513</v>
      </c>
      <c r="L167" s="78" t="s">
        <v>513</v>
      </c>
      <c r="M167" s="78">
        <v>79119</v>
      </c>
      <c r="N167" s="78" t="s">
        <v>513</v>
      </c>
      <c r="O167" s="78" t="s">
        <v>513</v>
      </c>
      <c r="P167" s="78" t="s">
        <v>513</v>
      </c>
      <c r="Q167" s="78">
        <v>3597567</v>
      </c>
      <c r="R167" s="81" t="s">
        <v>97</v>
      </c>
      <c r="S167" s="77"/>
      <c r="T167" s="77"/>
      <c r="U167" s="77"/>
      <c r="V167" s="77"/>
      <c r="W167" s="77"/>
      <c r="X167" s="77"/>
      <c r="Y167" s="77"/>
    </row>
    <row r="168" spans="1:25" s="78" customFormat="1" ht="10.5" customHeight="1" x14ac:dyDescent="0.2">
      <c r="A168" s="830" t="s">
        <v>849</v>
      </c>
      <c r="B168" s="78">
        <v>1009551</v>
      </c>
      <c r="C168" s="78">
        <v>900071</v>
      </c>
      <c r="D168" s="78" t="s">
        <v>513</v>
      </c>
      <c r="E168" s="78">
        <v>109480</v>
      </c>
      <c r="F168" s="78" t="s">
        <v>513</v>
      </c>
      <c r="G168" s="78">
        <v>757726</v>
      </c>
      <c r="H168" s="78">
        <v>322909</v>
      </c>
      <c r="I168" s="78">
        <v>226444</v>
      </c>
      <c r="J168" s="78">
        <v>53110</v>
      </c>
      <c r="K168" s="78" t="s">
        <v>513</v>
      </c>
      <c r="L168" s="78">
        <v>75431</v>
      </c>
      <c r="M168" s="78">
        <v>79832</v>
      </c>
      <c r="N168" s="78" t="s">
        <v>513</v>
      </c>
      <c r="O168" s="78" t="s">
        <v>513</v>
      </c>
      <c r="P168" s="78" t="s">
        <v>513</v>
      </c>
      <c r="Q168" s="78">
        <v>3201457</v>
      </c>
      <c r="R168" s="80" t="s">
        <v>98</v>
      </c>
      <c r="S168" s="77"/>
      <c r="T168" s="77"/>
      <c r="U168" s="77"/>
      <c r="V168" s="77"/>
      <c r="W168" s="77"/>
      <c r="X168" s="77"/>
      <c r="Y168" s="77"/>
    </row>
    <row r="169" spans="1:25" s="78" customFormat="1" ht="10.5" customHeight="1" x14ac:dyDescent="0.2">
      <c r="A169" s="830" t="s">
        <v>869</v>
      </c>
      <c r="B169" s="78">
        <v>698784</v>
      </c>
      <c r="C169" s="78">
        <v>588449</v>
      </c>
      <c r="D169" s="78" t="s">
        <v>513</v>
      </c>
      <c r="E169" s="78">
        <v>110335</v>
      </c>
      <c r="F169" s="78" t="s">
        <v>513</v>
      </c>
      <c r="G169" s="78">
        <v>788392</v>
      </c>
      <c r="H169" s="78">
        <v>478557</v>
      </c>
      <c r="I169" s="78">
        <v>226788</v>
      </c>
      <c r="J169" s="78">
        <v>83047</v>
      </c>
      <c r="K169" s="78" t="s">
        <v>513</v>
      </c>
      <c r="L169" s="78" t="s">
        <v>513</v>
      </c>
      <c r="M169" s="78" t="s">
        <v>513</v>
      </c>
      <c r="N169" s="78" t="s">
        <v>513</v>
      </c>
      <c r="O169" s="78" t="s">
        <v>513</v>
      </c>
      <c r="P169" s="78" t="s">
        <v>513</v>
      </c>
      <c r="Q169" s="78">
        <v>3503810</v>
      </c>
      <c r="R169" s="80" t="s">
        <v>99</v>
      </c>
      <c r="S169" s="77"/>
      <c r="T169" s="77"/>
      <c r="U169" s="77"/>
      <c r="V169" s="77"/>
      <c r="W169" s="77"/>
      <c r="X169" s="77"/>
      <c r="Y169" s="77"/>
    </row>
    <row r="170" spans="1:25" s="78" customFormat="1" ht="10.5" customHeight="1" x14ac:dyDescent="0.2">
      <c r="A170" s="830" t="s">
        <v>870</v>
      </c>
      <c r="B170" s="78">
        <v>996336</v>
      </c>
      <c r="C170" s="78">
        <v>873276</v>
      </c>
      <c r="D170" s="78" t="s">
        <v>513</v>
      </c>
      <c r="E170" s="78">
        <v>123060</v>
      </c>
      <c r="F170" s="78" t="s">
        <v>513</v>
      </c>
      <c r="G170" s="78">
        <v>811251</v>
      </c>
      <c r="H170" s="78">
        <v>337628</v>
      </c>
      <c r="I170" s="78">
        <v>75051</v>
      </c>
      <c r="J170" s="78">
        <v>319728</v>
      </c>
      <c r="K170" s="78" t="s">
        <v>513</v>
      </c>
      <c r="L170" s="78" t="s">
        <v>513</v>
      </c>
      <c r="M170" s="78">
        <v>78844</v>
      </c>
      <c r="N170" s="78" t="s">
        <v>513</v>
      </c>
      <c r="O170" s="78" t="s">
        <v>513</v>
      </c>
      <c r="P170" s="78" t="s">
        <v>513</v>
      </c>
      <c r="Q170" s="78">
        <v>2884783</v>
      </c>
      <c r="R170" s="80" t="s">
        <v>100</v>
      </c>
      <c r="S170" s="77"/>
      <c r="T170" s="77"/>
      <c r="U170" s="77"/>
      <c r="V170" s="77"/>
      <c r="W170" s="77"/>
      <c r="X170" s="77"/>
      <c r="Y170" s="77"/>
    </row>
    <row r="171" spans="1:25" s="78" customFormat="1" ht="10.5" customHeight="1" x14ac:dyDescent="0.2">
      <c r="A171" s="830" t="s">
        <v>852</v>
      </c>
      <c r="B171" s="78">
        <v>817153</v>
      </c>
      <c r="C171" s="78">
        <v>736628</v>
      </c>
      <c r="D171" s="78" t="s">
        <v>513</v>
      </c>
      <c r="E171" s="78">
        <v>80525</v>
      </c>
      <c r="F171" s="78">
        <v>47189</v>
      </c>
      <c r="G171" s="78">
        <v>766435</v>
      </c>
      <c r="H171" s="78">
        <v>146726</v>
      </c>
      <c r="I171" s="78">
        <v>150739</v>
      </c>
      <c r="J171" s="78">
        <v>318075</v>
      </c>
      <c r="K171" s="78" t="s">
        <v>513</v>
      </c>
      <c r="L171" s="78">
        <v>150895</v>
      </c>
      <c r="M171" s="78" t="s">
        <v>513</v>
      </c>
      <c r="N171" s="78">
        <v>158775</v>
      </c>
      <c r="O171" s="78">
        <v>158775</v>
      </c>
      <c r="P171" s="78" t="s">
        <v>513</v>
      </c>
      <c r="Q171" s="78">
        <v>3207576</v>
      </c>
      <c r="R171" s="80" t="s">
        <v>101</v>
      </c>
      <c r="S171" s="77"/>
      <c r="T171" s="77"/>
      <c r="U171" s="77"/>
      <c r="V171" s="77"/>
      <c r="W171" s="77"/>
      <c r="X171" s="77"/>
      <c r="Y171" s="77"/>
    </row>
    <row r="172" spans="1:25" s="78" customFormat="1" ht="10.5" customHeight="1" x14ac:dyDescent="0.2">
      <c r="A172" s="830" t="s">
        <v>871</v>
      </c>
      <c r="B172" s="78">
        <v>852649</v>
      </c>
      <c r="C172" s="78">
        <v>698837</v>
      </c>
      <c r="D172" s="78" t="s">
        <v>513</v>
      </c>
      <c r="E172" s="78">
        <v>153812</v>
      </c>
      <c r="F172" s="78">
        <v>49381</v>
      </c>
      <c r="G172" s="78">
        <v>789989</v>
      </c>
      <c r="H172" s="78">
        <v>163566</v>
      </c>
      <c r="I172" s="78">
        <v>82333</v>
      </c>
      <c r="J172" s="78">
        <v>465557</v>
      </c>
      <c r="K172" s="78" t="s">
        <v>513</v>
      </c>
      <c r="L172" s="78">
        <v>78533</v>
      </c>
      <c r="M172" s="78" t="s">
        <v>513</v>
      </c>
      <c r="N172" s="78">
        <v>79436</v>
      </c>
      <c r="O172" s="78">
        <v>79436</v>
      </c>
      <c r="P172" s="78" t="s">
        <v>513</v>
      </c>
      <c r="Q172" s="78">
        <v>3474227</v>
      </c>
      <c r="R172" s="80" t="s">
        <v>85</v>
      </c>
      <c r="S172" s="77"/>
      <c r="T172" s="77"/>
      <c r="U172" s="77"/>
      <c r="V172" s="77"/>
      <c r="W172" s="77"/>
      <c r="X172" s="77"/>
      <c r="Y172" s="77"/>
    </row>
    <row r="173" spans="1:25" s="78" customFormat="1" ht="10.5" customHeight="1" x14ac:dyDescent="0.2">
      <c r="A173" s="830" t="s">
        <v>853</v>
      </c>
      <c r="B173" s="78">
        <v>995801</v>
      </c>
      <c r="C173" s="78">
        <v>837247</v>
      </c>
      <c r="D173" s="78" t="s">
        <v>513</v>
      </c>
      <c r="E173" s="78">
        <v>158554</v>
      </c>
      <c r="F173" s="78">
        <v>51392</v>
      </c>
      <c r="G173" s="78">
        <v>1141830</v>
      </c>
      <c r="H173" s="78">
        <v>485692</v>
      </c>
      <c r="I173" s="78">
        <v>155292</v>
      </c>
      <c r="J173" s="78">
        <v>274954</v>
      </c>
      <c r="K173" s="78" t="s">
        <v>513</v>
      </c>
      <c r="L173" s="78">
        <v>225892</v>
      </c>
      <c r="M173" s="78" t="s">
        <v>513</v>
      </c>
      <c r="N173" s="78">
        <v>79190</v>
      </c>
      <c r="O173" s="78">
        <v>79190</v>
      </c>
      <c r="P173" s="78" t="s">
        <v>513</v>
      </c>
      <c r="Q173" s="78">
        <v>3022431</v>
      </c>
      <c r="R173" s="80" t="s">
        <v>86</v>
      </c>
      <c r="S173" s="77"/>
      <c r="T173" s="77"/>
      <c r="U173" s="77"/>
      <c r="V173" s="77"/>
      <c r="W173" s="77"/>
      <c r="X173" s="77"/>
      <c r="Y173" s="77"/>
    </row>
    <row r="174" spans="1:25" s="78" customFormat="1" ht="10.5" customHeight="1" x14ac:dyDescent="0.2">
      <c r="A174" s="830" t="s">
        <v>872</v>
      </c>
      <c r="B174" s="78">
        <v>941790</v>
      </c>
      <c r="C174" s="78">
        <v>784027</v>
      </c>
      <c r="D174" s="78" t="s">
        <v>513</v>
      </c>
      <c r="E174" s="78">
        <v>157763</v>
      </c>
      <c r="F174" s="78">
        <v>49145</v>
      </c>
      <c r="G174" s="78">
        <v>1249852</v>
      </c>
      <c r="H174" s="78">
        <v>463530</v>
      </c>
      <c r="I174" s="78">
        <v>242919</v>
      </c>
      <c r="J174" s="78">
        <v>464363</v>
      </c>
      <c r="K174" s="78" t="s">
        <v>513</v>
      </c>
      <c r="L174" s="78" t="s">
        <v>513</v>
      </c>
      <c r="M174" s="78">
        <v>79040</v>
      </c>
      <c r="N174" s="78" t="s">
        <v>513</v>
      </c>
      <c r="O174" s="78" t="s">
        <v>513</v>
      </c>
      <c r="P174" s="78" t="s">
        <v>513</v>
      </c>
      <c r="Q174" s="78">
        <v>4111699</v>
      </c>
      <c r="R174" s="80" t="s">
        <v>87</v>
      </c>
      <c r="S174" s="77"/>
      <c r="T174" s="77"/>
      <c r="U174" s="77"/>
      <c r="V174" s="77"/>
      <c r="W174" s="77"/>
      <c r="X174" s="77"/>
      <c r="Y174" s="77"/>
    </row>
    <row r="175" spans="1:25" s="78" customFormat="1" ht="10.5" customHeight="1" x14ac:dyDescent="0.2">
      <c r="A175" s="830" t="s">
        <v>873</v>
      </c>
      <c r="B175" s="78">
        <v>707145</v>
      </c>
      <c r="C175" s="78">
        <v>548879</v>
      </c>
      <c r="D175" s="78" t="s">
        <v>513</v>
      </c>
      <c r="E175" s="78">
        <v>158266</v>
      </c>
      <c r="F175" s="78">
        <v>29514</v>
      </c>
      <c r="G175" s="78">
        <v>984014</v>
      </c>
      <c r="H175" s="78">
        <v>316177</v>
      </c>
      <c r="I175" s="78">
        <v>230518</v>
      </c>
      <c r="J175" s="78">
        <v>204976</v>
      </c>
      <c r="K175" s="78" t="s">
        <v>513</v>
      </c>
      <c r="L175" s="78">
        <v>232343</v>
      </c>
      <c r="M175" s="78" t="s">
        <v>513</v>
      </c>
      <c r="N175" s="78">
        <v>209273</v>
      </c>
      <c r="O175" s="78">
        <v>158460</v>
      </c>
      <c r="P175" s="78">
        <v>50813</v>
      </c>
      <c r="Q175" s="78">
        <v>3855400</v>
      </c>
      <c r="R175" s="80" t="s">
        <v>823</v>
      </c>
      <c r="S175" s="77"/>
      <c r="T175" s="77"/>
      <c r="U175" s="77"/>
      <c r="V175" s="77"/>
      <c r="W175" s="77"/>
      <c r="X175" s="77"/>
      <c r="Y175" s="77"/>
    </row>
    <row r="176" spans="1:25" s="78" customFormat="1" ht="10.5" customHeight="1" x14ac:dyDescent="0.2">
      <c r="A176" s="830" t="s">
        <v>866</v>
      </c>
      <c r="B176" s="78">
        <v>1113852</v>
      </c>
      <c r="C176" s="78">
        <v>1113852</v>
      </c>
      <c r="D176" s="78" t="s">
        <v>513</v>
      </c>
      <c r="E176" s="78" t="s">
        <v>513</v>
      </c>
      <c r="F176" s="78">
        <v>17497</v>
      </c>
      <c r="G176" s="78">
        <v>1080799</v>
      </c>
      <c r="H176" s="78">
        <v>392319</v>
      </c>
      <c r="I176" s="78">
        <v>226178</v>
      </c>
      <c r="J176" s="78">
        <v>306337</v>
      </c>
      <c r="K176" s="78" t="s">
        <v>513</v>
      </c>
      <c r="L176" s="78">
        <v>155965</v>
      </c>
      <c r="M176" s="78" t="s">
        <v>513</v>
      </c>
      <c r="N176" s="78" t="s">
        <v>513</v>
      </c>
      <c r="O176" s="78" t="s">
        <v>513</v>
      </c>
      <c r="P176" s="78" t="s">
        <v>513</v>
      </c>
      <c r="Q176" s="78">
        <v>2980004</v>
      </c>
      <c r="R176" s="80" t="s">
        <v>82</v>
      </c>
      <c r="S176" s="77"/>
      <c r="T176" s="77"/>
      <c r="U176" s="77"/>
      <c r="V176" s="77"/>
      <c r="W176" s="77"/>
      <c r="X176" s="77"/>
      <c r="Y176" s="77"/>
    </row>
    <row r="177" spans="1:25" s="78" customFormat="1" ht="10.5" customHeight="1" x14ac:dyDescent="0.2">
      <c r="A177" s="831" t="s">
        <v>867</v>
      </c>
      <c r="B177" s="82">
        <v>891980</v>
      </c>
      <c r="C177" s="83">
        <v>891980</v>
      </c>
      <c r="D177" s="83" t="s">
        <v>513</v>
      </c>
      <c r="E177" s="83" t="s">
        <v>513</v>
      </c>
      <c r="F177" s="83">
        <v>141749</v>
      </c>
      <c r="G177" s="83">
        <v>1213216</v>
      </c>
      <c r="H177" s="83">
        <v>408022</v>
      </c>
      <c r="I177" s="83">
        <v>151448</v>
      </c>
      <c r="J177" s="83">
        <v>496726</v>
      </c>
      <c r="K177" s="83" t="s">
        <v>513</v>
      </c>
      <c r="L177" s="83">
        <v>157020</v>
      </c>
      <c r="M177" s="83" t="s">
        <v>513</v>
      </c>
      <c r="N177" s="83" t="s">
        <v>513</v>
      </c>
      <c r="O177" s="83" t="s">
        <v>513</v>
      </c>
      <c r="P177" s="83" t="s">
        <v>513</v>
      </c>
      <c r="Q177" s="83">
        <v>2930144</v>
      </c>
      <c r="R177" s="84" t="s">
        <v>83</v>
      </c>
      <c r="S177" s="77"/>
      <c r="T177" s="77"/>
      <c r="U177" s="77"/>
      <c r="V177" s="77"/>
      <c r="W177" s="77"/>
      <c r="X177" s="77"/>
      <c r="Y177" s="77"/>
    </row>
    <row r="178" spans="1:25" ht="23.25" customHeight="1" x14ac:dyDescent="0.4">
      <c r="I178" s="85" t="s">
        <v>102</v>
      </c>
    </row>
    <row r="179" spans="1:25" s="21" customFormat="1" ht="11.25" customHeight="1" x14ac:dyDescent="0.2">
      <c r="A179" s="70"/>
      <c r="B179" s="86" t="s">
        <v>103</v>
      </c>
      <c r="C179" s="72"/>
      <c r="D179" s="72"/>
      <c r="E179" s="72"/>
      <c r="F179" s="72"/>
      <c r="G179" s="72"/>
      <c r="H179" s="72"/>
      <c r="I179" s="72"/>
      <c r="J179" s="72"/>
      <c r="K179" s="70"/>
      <c r="L179" s="39"/>
      <c r="M179" s="72"/>
      <c r="N179" s="72"/>
      <c r="O179" s="72"/>
      <c r="P179" s="72"/>
      <c r="Q179" s="72"/>
      <c r="R179" s="1056" t="s">
        <v>88</v>
      </c>
      <c r="S179" s="19"/>
      <c r="T179" s="19"/>
      <c r="U179" s="19"/>
      <c r="V179" s="19"/>
      <c r="W179" s="19"/>
      <c r="X179" s="19"/>
      <c r="Y179" s="19"/>
    </row>
    <row r="180" spans="1:25" s="73" customFormat="1" ht="28.5" customHeight="1" x14ac:dyDescent="0.25">
      <c r="A180" s="37" t="s">
        <v>205</v>
      </c>
      <c r="B180" s="44" t="s">
        <v>903</v>
      </c>
      <c r="C180" s="20"/>
      <c r="D180" s="20"/>
      <c r="E180" s="20"/>
      <c r="F180" s="20"/>
      <c r="G180" s="20"/>
      <c r="H180" s="20"/>
      <c r="I180" s="20"/>
      <c r="J180" s="88"/>
      <c r="K180" s="14" t="s">
        <v>904</v>
      </c>
      <c r="L180" s="16" t="s">
        <v>105</v>
      </c>
      <c r="M180" s="826" t="s">
        <v>905</v>
      </c>
      <c r="N180" s="866" t="s">
        <v>172</v>
      </c>
      <c r="O180" s="20"/>
      <c r="P180" s="20"/>
      <c r="Q180" s="20"/>
      <c r="R180" s="1057"/>
      <c r="S180" s="15"/>
      <c r="T180" s="15"/>
      <c r="U180" s="15"/>
      <c r="V180" s="15"/>
      <c r="W180" s="15"/>
      <c r="X180" s="15"/>
      <c r="Y180" s="15"/>
    </row>
    <row r="181" spans="1:25" s="73" customFormat="1" ht="28.5" customHeight="1" x14ac:dyDescent="0.25">
      <c r="A181" s="37"/>
      <c r="B181" s="14" t="s">
        <v>164</v>
      </c>
      <c r="C181" s="14" t="s">
        <v>167</v>
      </c>
      <c r="D181" s="14" t="s">
        <v>906</v>
      </c>
      <c r="E181" s="14" t="s">
        <v>168</v>
      </c>
      <c r="F181" s="14" t="s">
        <v>169</v>
      </c>
      <c r="G181" s="826" t="s">
        <v>907</v>
      </c>
      <c r="H181" s="14" t="s">
        <v>170</v>
      </c>
      <c r="I181" s="14" t="s">
        <v>499</v>
      </c>
      <c r="J181" s="14" t="s">
        <v>524</v>
      </c>
      <c r="K181" s="14" t="s">
        <v>908</v>
      </c>
      <c r="L181" s="16" t="s">
        <v>111</v>
      </c>
      <c r="M181" s="14" t="s">
        <v>171</v>
      </c>
      <c r="N181" s="16" t="s">
        <v>71</v>
      </c>
      <c r="O181" s="14" t="s">
        <v>175</v>
      </c>
      <c r="P181" s="14" t="s">
        <v>176</v>
      </c>
      <c r="Q181" s="866" t="s">
        <v>177</v>
      </c>
      <c r="R181" s="1057"/>
      <c r="S181" s="15"/>
      <c r="T181" s="15"/>
      <c r="U181" s="15"/>
      <c r="V181" s="15"/>
      <c r="W181" s="15"/>
      <c r="X181" s="15"/>
      <c r="Y181" s="15"/>
    </row>
    <row r="182" spans="1:25" s="73" customFormat="1" ht="12" customHeight="1" x14ac:dyDescent="0.25">
      <c r="A182" s="38"/>
      <c r="B182" s="18" t="str">
        <f>PROPER("MURBAN")</f>
        <v>Murban</v>
      </c>
      <c r="C182" s="18" t="str">
        <f>PROPER("DUBAI")</f>
        <v>Dubai</v>
      </c>
      <c r="D182" s="18" t="str">
        <f>PROPER("SHARJA-C")</f>
        <v>Sharja-C</v>
      </c>
      <c r="E182" s="18" t="str">
        <f>PROPER("U-ZAKUM")</f>
        <v>U-Zakum</v>
      </c>
      <c r="F182" s="18" t="str">
        <f>PROPER("MUBARA-B")</f>
        <v>Mubara-B</v>
      </c>
      <c r="G182" s="18" t="str">
        <f>PROPER("MURBN-FO")</f>
        <v>Murbn-Fo</v>
      </c>
      <c r="H182" s="18" t="str">
        <f>PROPER("DAS")</f>
        <v>Das</v>
      </c>
      <c r="I182" s="18" t="str">
        <f>PROPER("MUBARRAZ")</f>
        <v>Mubarraz</v>
      </c>
      <c r="J182" s="18" t="str">
        <f>PROPER("UMM-LULU")</f>
        <v>Umm-Lulu</v>
      </c>
      <c r="K182" s="18" t="str">
        <f>PROPER("SHABWA-B")</f>
        <v>Shabwa-B</v>
      </c>
      <c r="L182" s="18"/>
      <c r="M182" s="18" t="str">
        <f>PROPER("FORTIES")</f>
        <v>Forties</v>
      </c>
      <c r="N182" s="18"/>
      <c r="O182" s="18" t="str">
        <f>PROPER("SOKOL")</f>
        <v>Sokol</v>
      </c>
      <c r="P182" s="18" t="str">
        <f>PROPER("ESPO-B")</f>
        <v>Espo-B</v>
      </c>
      <c r="Q182" s="17" t="str">
        <f>PROPER("SAKHAL-B")</f>
        <v>Sakhal-B</v>
      </c>
      <c r="R182" s="1058"/>
      <c r="S182" s="15"/>
      <c r="T182" s="15"/>
      <c r="U182" s="15"/>
      <c r="V182" s="15"/>
      <c r="W182" s="15"/>
      <c r="X182" s="15"/>
      <c r="Y182" s="15"/>
    </row>
    <row r="183" spans="1:25" s="78" customFormat="1" ht="10.5" customHeight="1" x14ac:dyDescent="0.2">
      <c r="A183" s="829" t="s">
        <v>909</v>
      </c>
      <c r="B183" s="74">
        <v>12939548</v>
      </c>
      <c r="C183" s="75">
        <v>479454</v>
      </c>
      <c r="D183" s="75" t="s">
        <v>513</v>
      </c>
      <c r="E183" s="75">
        <v>12293056</v>
      </c>
      <c r="F183" s="75">
        <v>1315954</v>
      </c>
      <c r="G183" s="75">
        <v>243623</v>
      </c>
      <c r="H183" s="75">
        <v>19712629</v>
      </c>
      <c r="I183" s="75" t="s">
        <v>513</v>
      </c>
      <c r="J183" s="75" t="s">
        <v>513</v>
      </c>
      <c r="K183" s="75" t="s">
        <v>513</v>
      </c>
      <c r="L183" s="75">
        <v>11549050</v>
      </c>
      <c r="M183" s="75" t="s">
        <v>513</v>
      </c>
      <c r="N183" s="75">
        <v>11549050</v>
      </c>
      <c r="O183" s="75">
        <v>4272044</v>
      </c>
      <c r="P183" s="75">
        <v>4645271</v>
      </c>
      <c r="Q183" s="75">
        <v>2631735</v>
      </c>
      <c r="R183" s="76" t="s">
        <v>208</v>
      </c>
      <c r="S183" s="77"/>
      <c r="T183" s="77"/>
      <c r="U183" s="77"/>
      <c r="V183" s="77"/>
      <c r="W183" s="77"/>
      <c r="X183" s="77"/>
      <c r="Y183" s="77"/>
    </row>
    <row r="184" spans="1:25" s="78" customFormat="1" ht="10.5" customHeight="1" x14ac:dyDescent="0.2">
      <c r="A184" s="830" t="s">
        <v>910</v>
      </c>
      <c r="B184" s="78">
        <v>13143635</v>
      </c>
      <c r="C184" s="78">
        <v>735786</v>
      </c>
      <c r="D184" s="78">
        <v>37729</v>
      </c>
      <c r="E184" s="78">
        <v>12252668</v>
      </c>
      <c r="F184" s="78">
        <v>1130677</v>
      </c>
      <c r="G184" s="78" t="s">
        <v>513</v>
      </c>
      <c r="H184" s="78">
        <v>17873360</v>
      </c>
      <c r="I184" s="78">
        <v>76939</v>
      </c>
      <c r="J184" s="78" t="s">
        <v>513</v>
      </c>
      <c r="K184" s="78" t="s">
        <v>513</v>
      </c>
      <c r="L184" s="78">
        <v>10705375</v>
      </c>
      <c r="M184" s="78">
        <v>96599</v>
      </c>
      <c r="N184" s="78">
        <v>10608776</v>
      </c>
      <c r="O184" s="78">
        <v>3050987</v>
      </c>
      <c r="P184" s="78">
        <v>5266176</v>
      </c>
      <c r="Q184" s="78">
        <v>2291613</v>
      </c>
      <c r="R184" s="80" t="s">
        <v>492</v>
      </c>
      <c r="S184" s="77"/>
      <c r="T184" s="77"/>
      <c r="U184" s="77"/>
      <c r="V184" s="77"/>
      <c r="W184" s="77"/>
      <c r="X184" s="77"/>
      <c r="Y184" s="77"/>
    </row>
    <row r="185" spans="1:25" s="78" customFormat="1" ht="10.5" customHeight="1" x14ac:dyDescent="0.2">
      <c r="A185" s="830" t="s">
        <v>878</v>
      </c>
      <c r="B185" s="78">
        <v>13105512</v>
      </c>
      <c r="C185" s="78">
        <v>1425845</v>
      </c>
      <c r="D185" s="78" t="s">
        <v>513</v>
      </c>
      <c r="E185" s="78">
        <v>10653696</v>
      </c>
      <c r="F185" s="78" t="s">
        <v>513</v>
      </c>
      <c r="G185" s="78" t="s">
        <v>513</v>
      </c>
      <c r="H185" s="78">
        <v>17911945</v>
      </c>
      <c r="I185" s="78">
        <v>1920012</v>
      </c>
      <c r="J185" s="78" t="s">
        <v>513</v>
      </c>
      <c r="K185" s="78">
        <v>83352</v>
      </c>
      <c r="L185" s="78">
        <v>7869542</v>
      </c>
      <c r="M185" s="78" t="s">
        <v>513</v>
      </c>
      <c r="N185" s="78">
        <v>7869542</v>
      </c>
      <c r="O185" s="78">
        <v>3146103</v>
      </c>
      <c r="P185" s="78">
        <v>3105191</v>
      </c>
      <c r="Q185" s="78">
        <v>1569607</v>
      </c>
      <c r="R185" s="80" t="s">
        <v>518</v>
      </c>
      <c r="S185" s="77"/>
      <c r="T185" s="77"/>
      <c r="U185" s="77"/>
      <c r="V185" s="77"/>
      <c r="W185" s="77"/>
      <c r="X185" s="77"/>
      <c r="Y185" s="77"/>
    </row>
    <row r="186" spans="1:25" s="78" customFormat="1" ht="10.5" customHeight="1" x14ac:dyDescent="0.2">
      <c r="A186" s="830" t="s">
        <v>582</v>
      </c>
      <c r="B186" s="78">
        <v>20937579</v>
      </c>
      <c r="C186" s="78">
        <v>1030693</v>
      </c>
      <c r="D186" s="78" t="s">
        <v>513</v>
      </c>
      <c r="E186" s="78">
        <v>7667650</v>
      </c>
      <c r="F186" s="78" t="s">
        <v>513</v>
      </c>
      <c r="G186" s="78" t="s">
        <v>513</v>
      </c>
      <c r="H186" s="78">
        <v>20032829</v>
      </c>
      <c r="I186" s="78">
        <v>1925548</v>
      </c>
      <c r="J186" s="78">
        <v>772690</v>
      </c>
      <c r="K186" s="78" t="s">
        <v>513</v>
      </c>
      <c r="L186" s="78">
        <v>8915306</v>
      </c>
      <c r="M186" s="78" t="s">
        <v>513</v>
      </c>
      <c r="N186" s="78">
        <v>8915306</v>
      </c>
      <c r="O186" s="78">
        <v>4377964</v>
      </c>
      <c r="P186" s="78">
        <v>2854377</v>
      </c>
      <c r="Q186" s="78">
        <v>1682965</v>
      </c>
      <c r="R186" s="80" t="s">
        <v>583</v>
      </c>
      <c r="S186" s="77"/>
      <c r="T186" s="77"/>
      <c r="U186" s="77"/>
      <c r="V186" s="77"/>
      <c r="W186" s="77"/>
      <c r="X186" s="77"/>
      <c r="Y186" s="77"/>
    </row>
    <row r="187" spans="1:25" s="78" customFormat="1" ht="10.5" customHeight="1" x14ac:dyDescent="0.2">
      <c r="A187" s="830" t="s">
        <v>902</v>
      </c>
      <c r="B187" s="78">
        <v>18924462</v>
      </c>
      <c r="C187" s="78">
        <v>1426156</v>
      </c>
      <c r="D187" s="78" t="s">
        <v>513</v>
      </c>
      <c r="E187" s="78">
        <v>6887720</v>
      </c>
      <c r="F187" s="78" t="s">
        <v>513</v>
      </c>
      <c r="G187" s="78" t="s">
        <v>513</v>
      </c>
      <c r="H187" s="78">
        <v>16584724</v>
      </c>
      <c r="I187" s="78">
        <v>1929409</v>
      </c>
      <c r="J187" s="78">
        <v>546287</v>
      </c>
      <c r="K187" s="78" t="s">
        <v>513</v>
      </c>
      <c r="L187" s="78">
        <v>4942885</v>
      </c>
      <c r="M187" s="78" t="s">
        <v>513</v>
      </c>
      <c r="N187" s="78">
        <v>4942885</v>
      </c>
      <c r="O187" s="78">
        <v>2012019</v>
      </c>
      <c r="P187" s="78">
        <v>2241690</v>
      </c>
      <c r="Q187" s="78">
        <v>689176</v>
      </c>
      <c r="R187" s="80" t="s">
        <v>814</v>
      </c>
      <c r="S187" s="77"/>
      <c r="T187" s="77"/>
      <c r="U187" s="77"/>
      <c r="V187" s="77"/>
      <c r="W187" s="77"/>
      <c r="X187" s="77"/>
      <c r="Y187" s="77"/>
    </row>
    <row r="188" spans="1:25" s="78" customFormat="1" ht="10.5" customHeight="1" x14ac:dyDescent="0.2">
      <c r="A188" s="830"/>
      <c r="R188" s="80"/>
      <c r="S188" s="77"/>
      <c r="T188" s="77"/>
      <c r="U188" s="77"/>
      <c r="V188" s="77"/>
      <c r="W188" s="77"/>
      <c r="X188" s="77"/>
      <c r="Y188" s="77"/>
    </row>
    <row r="189" spans="1:25" s="78" customFormat="1" ht="10.5" customHeight="1" x14ac:dyDescent="0.2">
      <c r="A189" s="830" t="s">
        <v>861</v>
      </c>
      <c r="B189" s="78">
        <v>24091362</v>
      </c>
      <c r="C189" s="78">
        <v>1189254</v>
      </c>
      <c r="D189" s="78" t="s">
        <v>513</v>
      </c>
      <c r="E189" s="78">
        <v>8452550</v>
      </c>
      <c r="F189" s="78" t="s">
        <v>513</v>
      </c>
      <c r="G189" s="78" t="s">
        <v>513</v>
      </c>
      <c r="H189" s="78">
        <v>20224782</v>
      </c>
      <c r="I189" s="78">
        <v>2017312</v>
      </c>
      <c r="J189" s="78">
        <v>548589</v>
      </c>
      <c r="K189" s="78" t="s">
        <v>513</v>
      </c>
      <c r="L189" s="78">
        <v>8248029</v>
      </c>
      <c r="M189" s="78" t="s">
        <v>513</v>
      </c>
      <c r="N189" s="78">
        <v>8248029</v>
      </c>
      <c r="O189" s="78">
        <v>3935947</v>
      </c>
      <c r="P189" s="78">
        <v>2622999</v>
      </c>
      <c r="Q189" s="78">
        <v>1689083</v>
      </c>
      <c r="R189" s="80" t="s">
        <v>584</v>
      </c>
      <c r="S189" s="77"/>
      <c r="T189" s="77"/>
      <c r="U189" s="77"/>
      <c r="V189" s="77"/>
      <c r="W189" s="77"/>
      <c r="X189" s="77"/>
      <c r="Y189" s="77"/>
    </row>
    <row r="190" spans="1:25" s="78" customFormat="1" ht="10.5" customHeight="1" x14ac:dyDescent="0.2">
      <c r="A190" s="830" t="s">
        <v>902</v>
      </c>
      <c r="B190" s="78">
        <v>17113428</v>
      </c>
      <c r="C190" s="78">
        <v>1029501</v>
      </c>
      <c r="D190" s="78" t="s">
        <v>513</v>
      </c>
      <c r="E190" s="78">
        <v>5220493</v>
      </c>
      <c r="F190" s="78" t="s">
        <v>513</v>
      </c>
      <c r="G190" s="78" t="s">
        <v>513</v>
      </c>
      <c r="H190" s="78">
        <v>14833644</v>
      </c>
      <c r="I190" s="78">
        <v>1867474</v>
      </c>
      <c r="J190" s="78">
        <v>708436</v>
      </c>
      <c r="K190" s="78" t="s">
        <v>513</v>
      </c>
      <c r="L190" s="78">
        <v>4884632</v>
      </c>
      <c r="M190" s="78" t="s">
        <v>513</v>
      </c>
      <c r="N190" s="78">
        <v>4884632</v>
      </c>
      <c r="O190" s="78">
        <v>1902701</v>
      </c>
      <c r="P190" s="78">
        <v>2471037</v>
      </c>
      <c r="Q190" s="78">
        <v>510894</v>
      </c>
      <c r="R190" s="80" t="s">
        <v>816</v>
      </c>
      <c r="S190" s="77"/>
      <c r="T190" s="77"/>
      <c r="U190" s="77"/>
      <c r="V190" s="77"/>
      <c r="W190" s="77"/>
      <c r="X190" s="77"/>
      <c r="Y190" s="77"/>
    </row>
    <row r="191" spans="1:25" s="78" customFormat="1" ht="10.5" customHeight="1" x14ac:dyDescent="0.2">
      <c r="A191" s="830"/>
      <c r="R191" s="80"/>
      <c r="S191" s="77"/>
      <c r="T191" s="77"/>
      <c r="U191" s="77"/>
      <c r="V191" s="77"/>
      <c r="W191" s="77"/>
      <c r="X191" s="77"/>
      <c r="Y191" s="77"/>
    </row>
    <row r="192" spans="1:25" s="78" customFormat="1" ht="10.5" customHeight="1" x14ac:dyDescent="0.2">
      <c r="A192" s="830" t="s">
        <v>817</v>
      </c>
      <c r="B192" s="78">
        <v>6358090</v>
      </c>
      <c r="C192" s="78">
        <v>555068</v>
      </c>
      <c r="D192" s="78" t="s">
        <v>513</v>
      </c>
      <c r="E192" s="78">
        <v>2698838</v>
      </c>
      <c r="F192" s="78" t="s">
        <v>513</v>
      </c>
      <c r="G192" s="78" t="s">
        <v>513</v>
      </c>
      <c r="H192" s="78">
        <v>5004277</v>
      </c>
      <c r="I192" s="78">
        <v>597098</v>
      </c>
      <c r="J192" s="78">
        <v>77959</v>
      </c>
      <c r="K192" s="78" t="s">
        <v>513</v>
      </c>
      <c r="L192" s="78">
        <v>1375022</v>
      </c>
      <c r="M192" s="78" t="s">
        <v>513</v>
      </c>
      <c r="N192" s="78">
        <v>1375022</v>
      </c>
      <c r="O192" s="78">
        <v>669526</v>
      </c>
      <c r="P192" s="78">
        <v>358901</v>
      </c>
      <c r="Q192" s="78">
        <v>346595</v>
      </c>
      <c r="R192" s="80" t="s">
        <v>587</v>
      </c>
      <c r="S192" s="77"/>
      <c r="T192" s="77"/>
      <c r="U192" s="77"/>
      <c r="V192" s="77"/>
      <c r="W192" s="77"/>
      <c r="X192" s="77"/>
      <c r="Y192" s="77"/>
    </row>
    <row r="193" spans="1:25" s="78" customFormat="1" ht="10.5" customHeight="1" x14ac:dyDescent="0.2">
      <c r="A193" s="830" t="s">
        <v>911</v>
      </c>
      <c r="B193" s="78">
        <v>4276741</v>
      </c>
      <c r="C193" s="78">
        <v>317008</v>
      </c>
      <c r="D193" s="78" t="s">
        <v>513</v>
      </c>
      <c r="E193" s="78">
        <v>1591918</v>
      </c>
      <c r="F193" s="78" t="s">
        <v>513</v>
      </c>
      <c r="G193" s="78" t="s">
        <v>513</v>
      </c>
      <c r="H193" s="78">
        <v>4176739</v>
      </c>
      <c r="I193" s="78">
        <v>408708</v>
      </c>
      <c r="J193" s="78">
        <v>31788</v>
      </c>
      <c r="K193" s="78" t="s">
        <v>513</v>
      </c>
      <c r="L193" s="78">
        <v>792231</v>
      </c>
      <c r="M193" s="78" t="s">
        <v>513</v>
      </c>
      <c r="N193" s="78">
        <v>792231</v>
      </c>
      <c r="O193" s="78">
        <v>447226</v>
      </c>
      <c r="P193" s="78">
        <v>235204</v>
      </c>
      <c r="Q193" s="78">
        <v>109801</v>
      </c>
      <c r="R193" s="80" t="s">
        <v>94</v>
      </c>
      <c r="S193" s="77"/>
      <c r="T193" s="77"/>
      <c r="U193" s="77"/>
      <c r="V193" s="77"/>
      <c r="W193" s="77"/>
      <c r="X193" s="77"/>
      <c r="Y193" s="77"/>
    </row>
    <row r="194" spans="1:25" s="78" customFormat="1" ht="10.5" customHeight="1" x14ac:dyDescent="0.2">
      <c r="A194" s="830" t="s">
        <v>844</v>
      </c>
      <c r="B194" s="78">
        <v>3245354</v>
      </c>
      <c r="C194" s="78">
        <v>200861</v>
      </c>
      <c r="D194" s="78" t="s">
        <v>513</v>
      </c>
      <c r="E194" s="78">
        <v>1367211</v>
      </c>
      <c r="F194" s="78" t="s">
        <v>513</v>
      </c>
      <c r="G194" s="78" t="s">
        <v>513</v>
      </c>
      <c r="H194" s="78">
        <v>4184228</v>
      </c>
      <c r="I194" s="78">
        <v>388991</v>
      </c>
      <c r="J194" s="78">
        <v>209524</v>
      </c>
      <c r="K194" s="78" t="s">
        <v>513</v>
      </c>
      <c r="L194" s="78">
        <v>1277944</v>
      </c>
      <c r="M194" s="78" t="s">
        <v>513</v>
      </c>
      <c r="N194" s="78">
        <v>1277944</v>
      </c>
      <c r="O194" s="78">
        <v>336519</v>
      </c>
      <c r="P194" s="78">
        <v>941425</v>
      </c>
      <c r="Q194" s="78" t="s">
        <v>513</v>
      </c>
      <c r="R194" s="80" t="s">
        <v>95</v>
      </c>
      <c r="S194" s="77"/>
      <c r="T194" s="77"/>
      <c r="U194" s="77"/>
      <c r="V194" s="77"/>
      <c r="W194" s="77"/>
      <c r="X194" s="77"/>
      <c r="Y194" s="77"/>
    </row>
    <row r="195" spans="1:25" s="78" customFormat="1" ht="10.5" customHeight="1" x14ac:dyDescent="0.2">
      <c r="A195" s="830" t="s">
        <v>912</v>
      </c>
      <c r="B195" s="78">
        <v>5044277</v>
      </c>
      <c r="C195" s="78">
        <v>353219</v>
      </c>
      <c r="D195" s="78" t="s">
        <v>513</v>
      </c>
      <c r="E195" s="78">
        <v>1229753</v>
      </c>
      <c r="F195" s="78" t="s">
        <v>513</v>
      </c>
      <c r="G195" s="78" t="s">
        <v>513</v>
      </c>
      <c r="H195" s="78">
        <v>3219480</v>
      </c>
      <c r="I195" s="78">
        <v>534612</v>
      </c>
      <c r="J195" s="78">
        <v>227016</v>
      </c>
      <c r="K195" s="78" t="s">
        <v>513</v>
      </c>
      <c r="L195" s="78">
        <v>1497688</v>
      </c>
      <c r="M195" s="78" t="s">
        <v>513</v>
      </c>
      <c r="N195" s="78">
        <v>1497688</v>
      </c>
      <c r="O195" s="78">
        <v>558748</v>
      </c>
      <c r="P195" s="78">
        <v>706160</v>
      </c>
      <c r="Q195" s="78">
        <v>232780</v>
      </c>
      <c r="R195" s="80" t="s">
        <v>96</v>
      </c>
      <c r="S195" s="77"/>
      <c r="T195" s="77"/>
      <c r="U195" s="77"/>
      <c r="V195" s="77"/>
      <c r="W195" s="77"/>
      <c r="X195" s="77"/>
      <c r="Y195" s="77"/>
    </row>
    <row r="196" spans="1:25" s="78" customFormat="1" ht="10.5" customHeight="1" x14ac:dyDescent="0.2">
      <c r="A196" s="830" t="s">
        <v>864</v>
      </c>
      <c r="B196" s="78">
        <v>4547056</v>
      </c>
      <c r="C196" s="78">
        <v>158413</v>
      </c>
      <c r="D196" s="78" t="s">
        <v>513</v>
      </c>
      <c r="E196" s="78">
        <v>1031611</v>
      </c>
      <c r="F196" s="78" t="s">
        <v>513</v>
      </c>
      <c r="G196" s="78" t="s">
        <v>513</v>
      </c>
      <c r="H196" s="78">
        <v>3253197</v>
      </c>
      <c r="I196" s="78">
        <v>535163</v>
      </c>
      <c r="J196" s="78">
        <v>240108</v>
      </c>
      <c r="K196" s="78" t="s">
        <v>513</v>
      </c>
      <c r="L196" s="78">
        <v>1316769</v>
      </c>
      <c r="M196" s="78" t="s">
        <v>513</v>
      </c>
      <c r="N196" s="78">
        <v>1316769</v>
      </c>
      <c r="O196" s="78">
        <v>560208</v>
      </c>
      <c r="P196" s="78">
        <v>588248</v>
      </c>
      <c r="Q196" s="78">
        <v>168313</v>
      </c>
      <c r="R196" s="80" t="s">
        <v>820</v>
      </c>
      <c r="S196" s="77"/>
      <c r="T196" s="77"/>
      <c r="U196" s="77"/>
      <c r="V196" s="77"/>
      <c r="W196" s="77"/>
      <c r="X196" s="77"/>
      <c r="Y196" s="77"/>
    </row>
    <row r="197" spans="1:25" s="78" customFormat="1" ht="10.5" customHeight="1" x14ac:dyDescent="0.2">
      <c r="A197" s="830"/>
      <c r="R197" s="80"/>
      <c r="S197" s="77"/>
      <c r="T197" s="77"/>
      <c r="U197" s="77"/>
      <c r="V197" s="77"/>
      <c r="W197" s="77"/>
      <c r="X197" s="77"/>
      <c r="Y197" s="77"/>
    </row>
    <row r="198" spans="1:25" s="78" customFormat="1" ht="10.5" customHeight="1" x14ac:dyDescent="0.2">
      <c r="A198" s="830" t="s">
        <v>865</v>
      </c>
      <c r="B198" s="78">
        <v>1834491</v>
      </c>
      <c r="C198" s="78">
        <v>158728</v>
      </c>
      <c r="D198" s="78" t="s">
        <v>513</v>
      </c>
      <c r="E198" s="78">
        <v>883107</v>
      </c>
      <c r="F198" s="78" t="s">
        <v>513</v>
      </c>
      <c r="G198" s="78" t="s">
        <v>513</v>
      </c>
      <c r="H198" s="78">
        <v>1564878</v>
      </c>
      <c r="I198" s="78">
        <v>205407</v>
      </c>
      <c r="J198" s="78" t="s">
        <v>513</v>
      </c>
      <c r="K198" s="78" t="s">
        <v>513</v>
      </c>
      <c r="L198" s="78">
        <v>522491</v>
      </c>
      <c r="M198" s="78" t="s">
        <v>513</v>
      </c>
      <c r="N198" s="78">
        <v>522491</v>
      </c>
      <c r="O198" s="78">
        <v>335204</v>
      </c>
      <c r="P198" s="78">
        <v>117915</v>
      </c>
      <c r="Q198" s="78">
        <v>69372</v>
      </c>
      <c r="R198" s="80" t="s">
        <v>598</v>
      </c>
      <c r="S198" s="77"/>
      <c r="T198" s="77"/>
      <c r="U198" s="77"/>
      <c r="V198" s="77"/>
      <c r="W198" s="77"/>
      <c r="X198" s="77"/>
      <c r="Y198" s="77"/>
    </row>
    <row r="199" spans="1:25" s="78" customFormat="1" ht="10.5" customHeight="1" x14ac:dyDescent="0.2">
      <c r="A199" s="830" t="s">
        <v>883</v>
      </c>
      <c r="B199" s="78">
        <v>2159251</v>
      </c>
      <c r="C199" s="78">
        <v>201413</v>
      </c>
      <c r="D199" s="78" t="s">
        <v>513</v>
      </c>
      <c r="E199" s="78">
        <v>583352</v>
      </c>
      <c r="F199" s="78" t="s">
        <v>513</v>
      </c>
      <c r="G199" s="78" t="s">
        <v>513</v>
      </c>
      <c r="H199" s="78">
        <v>1540003</v>
      </c>
      <c r="I199" s="78">
        <v>122689</v>
      </c>
      <c r="J199" s="78">
        <v>77959</v>
      </c>
      <c r="K199" s="78" t="s">
        <v>513</v>
      </c>
      <c r="L199" s="78">
        <v>402922</v>
      </c>
      <c r="M199" s="78" t="s">
        <v>513</v>
      </c>
      <c r="N199" s="78">
        <v>402922</v>
      </c>
      <c r="O199" s="78">
        <v>111663</v>
      </c>
      <c r="P199" s="78">
        <v>123506</v>
      </c>
      <c r="Q199" s="78">
        <v>167753</v>
      </c>
      <c r="R199" s="80" t="s">
        <v>82</v>
      </c>
      <c r="S199" s="77"/>
      <c r="T199" s="77"/>
      <c r="U199" s="77"/>
      <c r="V199" s="77"/>
      <c r="W199" s="77"/>
      <c r="X199" s="77"/>
      <c r="Y199" s="77"/>
    </row>
    <row r="200" spans="1:25" s="78" customFormat="1" ht="10.5" customHeight="1" x14ac:dyDescent="0.2">
      <c r="A200" s="830" t="s">
        <v>894</v>
      </c>
      <c r="B200" s="78">
        <v>2364348</v>
      </c>
      <c r="C200" s="78">
        <v>194927</v>
      </c>
      <c r="D200" s="78" t="s">
        <v>513</v>
      </c>
      <c r="E200" s="78">
        <v>1232379</v>
      </c>
      <c r="F200" s="78" t="s">
        <v>513</v>
      </c>
      <c r="G200" s="78" t="s">
        <v>513</v>
      </c>
      <c r="H200" s="78">
        <v>1899396</v>
      </c>
      <c r="I200" s="78">
        <v>269002</v>
      </c>
      <c r="J200" s="78" t="s">
        <v>513</v>
      </c>
      <c r="K200" s="78" t="s">
        <v>513</v>
      </c>
      <c r="L200" s="78">
        <v>449609</v>
      </c>
      <c r="M200" s="78" t="s">
        <v>513</v>
      </c>
      <c r="N200" s="78">
        <v>449609</v>
      </c>
      <c r="O200" s="78">
        <v>222659</v>
      </c>
      <c r="P200" s="78">
        <v>117480</v>
      </c>
      <c r="Q200" s="78">
        <v>109470</v>
      </c>
      <c r="R200" s="80" t="s">
        <v>83</v>
      </c>
      <c r="S200" s="77"/>
      <c r="T200" s="77"/>
      <c r="U200" s="77"/>
      <c r="V200" s="77"/>
      <c r="W200" s="77"/>
      <c r="X200" s="77"/>
      <c r="Y200" s="77"/>
    </row>
    <row r="201" spans="1:25" s="78" customFormat="1" ht="10.5" customHeight="1" x14ac:dyDescent="0.2">
      <c r="A201" s="830" t="s">
        <v>913</v>
      </c>
      <c r="B201" s="78">
        <v>1649851</v>
      </c>
      <c r="C201" s="78">
        <v>159028</v>
      </c>
      <c r="D201" s="78" t="s">
        <v>513</v>
      </c>
      <c r="E201" s="78">
        <v>511087</v>
      </c>
      <c r="F201" s="78" t="s">
        <v>513</v>
      </c>
      <c r="G201" s="78" t="s">
        <v>513</v>
      </c>
      <c r="H201" s="78">
        <v>1620997</v>
      </c>
      <c r="I201" s="78">
        <v>62915</v>
      </c>
      <c r="J201" s="78" t="s">
        <v>513</v>
      </c>
      <c r="K201" s="78" t="s">
        <v>513</v>
      </c>
      <c r="L201" s="78">
        <v>222225</v>
      </c>
      <c r="M201" s="78" t="s">
        <v>513</v>
      </c>
      <c r="N201" s="78">
        <v>222225</v>
      </c>
      <c r="O201" s="78">
        <v>222225</v>
      </c>
      <c r="P201" s="78" t="s">
        <v>513</v>
      </c>
      <c r="Q201" s="78" t="s">
        <v>513</v>
      </c>
      <c r="R201" s="80" t="s">
        <v>84</v>
      </c>
      <c r="S201" s="77"/>
      <c r="T201" s="77"/>
      <c r="U201" s="77"/>
      <c r="V201" s="77"/>
      <c r="W201" s="77"/>
      <c r="X201" s="77"/>
      <c r="Y201" s="77"/>
    </row>
    <row r="202" spans="1:25" s="78" customFormat="1" ht="10.5" customHeight="1" x14ac:dyDescent="0.2">
      <c r="A202" s="830" t="s">
        <v>881</v>
      </c>
      <c r="B202" s="78">
        <v>1623128</v>
      </c>
      <c r="C202" s="78">
        <v>78800</v>
      </c>
      <c r="D202" s="78" t="s">
        <v>513</v>
      </c>
      <c r="E202" s="78">
        <v>596469</v>
      </c>
      <c r="F202" s="78" t="s">
        <v>513</v>
      </c>
      <c r="G202" s="78" t="s">
        <v>513</v>
      </c>
      <c r="H202" s="78">
        <v>1061278</v>
      </c>
      <c r="I202" s="78">
        <v>206104</v>
      </c>
      <c r="J202" s="78">
        <v>31788</v>
      </c>
      <c r="K202" s="78" t="s">
        <v>513</v>
      </c>
      <c r="L202" s="78">
        <v>452628</v>
      </c>
      <c r="M202" s="78" t="s">
        <v>513</v>
      </c>
      <c r="N202" s="78">
        <v>452628</v>
      </c>
      <c r="O202" s="78">
        <v>225001</v>
      </c>
      <c r="P202" s="78">
        <v>117826</v>
      </c>
      <c r="Q202" s="78">
        <v>109801</v>
      </c>
      <c r="R202" s="81" t="s">
        <v>97</v>
      </c>
      <c r="S202" s="77"/>
      <c r="T202" s="77"/>
      <c r="U202" s="77"/>
      <c r="V202" s="77"/>
      <c r="W202" s="77"/>
      <c r="X202" s="77"/>
      <c r="Y202" s="77"/>
    </row>
    <row r="203" spans="1:25" s="78" customFormat="1" ht="10.5" customHeight="1" x14ac:dyDescent="0.2">
      <c r="A203" s="830" t="s">
        <v>849</v>
      </c>
      <c r="B203" s="78">
        <v>1003762</v>
      </c>
      <c r="C203" s="78">
        <v>79180</v>
      </c>
      <c r="D203" s="78" t="s">
        <v>513</v>
      </c>
      <c r="E203" s="78">
        <v>484362</v>
      </c>
      <c r="F203" s="78" t="s">
        <v>513</v>
      </c>
      <c r="G203" s="78" t="s">
        <v>513</v>
      </c>
      <c r="H203" s="78">
        <v>1494464</v>
      </c>
      <c r="I203" s="78">
        <v>139689</v>
      </c>
      <c r="J203" s="78" t="s">
        <v>513</v>
      </c>
      <c r="K203" s="78" t="s">
        <v>513</v>
      </c>
      <c r="L203" s="78">
        <v>117378</v>
      </c>
      <c r="M203" s="78" t="s">
        <v>513</v>
      </c>
      <c r="N203" s="78">
        <v>117378</v>
      </c>
      <c r="O203" s="78" t="s">
        <v>513</v>
      </c>
      <c r="P203" s="78">
        <v>117378</v>
      </c>
      <c r="Q203" s="78" t="s">
        <v>513</v>
      </c>
      <c r="R203" s="80" t="s">
        <v>98</v>
      </c>
      <c r="S203" s="77"/>
      <c r="T203" s="77"/>
      <c r="U203" s="77"/>
      <c r="V203" s="77"/>
      <c r="W203" s="77"/>
      <c r="X203" s="77"/>
      <c r="Y203" s="77"/>
    </row>
    <row r="204" spans="1:25" s="78" customFormat="1" ht="10.5" customHeight="1" x14ac:dyDescent="0.2">
      <c r="A204" s="830" t="s">
        <v>869</v>
      </c>
      <c r="B204" s="78">
        <v>1092526</v>
      </c>
      <c r="C204" s="78" t="s">
        <v>513</v>
      </c>
      <c r="D204" s="78" t="s">
        <v>513</v>
      </c>
      <c r="E204" s="78">
        <v>553095</v>
      </c>
      <c r="F204" s="78" t="s">
        <v>513</v>
      </c>
      <c r="G204" s="78" t="s">
        <v>513</v>
      </c>
      <c r="H204" s="78">
        <v>1602135</v>
      </c>
      <c r="I204" s="78">
        <v>125664</v>
      </c>
      <c r="J204" s="78">
        <v>130390</v>
      </c>
      <c r="K204" s="78" t="s">
        <v>513</v>
      </c>
      <c r="L204" s="78">
        <v>117434</v>
      </c>
      <c r="M204" s="78" t="s">
        <v>513</v>
      </c>
      <c r="N204" s="78">
        <v>117434</v>
      </c>
      <c r="O204" s="78" t="s">
        <v>513</v>
      </c>
      <c r="P204" s="78">
        <v>117434</v>
      </c>
      <c r="Q204" s="78" t="s">
        <v>513</v>
      </c>
      <c r="R204" s="80" t="s">
        <v>99</v>
      </c>
      <c r="S204" s="77"/>
      <c r="T204" s="77"/>
      <c r="U204" s="77"/>
      <c r="V204" s="77"/>
      <c r="W204" s="77"/>
      <c r="X204" s="77"/>
      <c r="Y204" s="77"/>
    </row>
    <row r="205" spans="1:25" s="78" customFormat="1" ht="10.5" customHeight="1" x14ac:dyDescent="0.2">
      <c r="A205" s="830" t="s">
        <v>914</v>
      </c>
      <c r="B205" s="78">
        <v>657696</v>
      </c>
      <c r="C205" s="78">
        <v>79124</v>
      </c>
      <c r="D205" s="78" t="s">
        <v>513</v>
      </c>
      <c r="E205" s="78">
        <v>566788</v>
      </c>
      <c r="F205" s="78" t="s">
        <v>513</v>
      </c>
      <c r="G205" s="78" t="s">
        <v>513</v>
      </c>
      <c r="H205" s="78">
        <v>1335329</v>
      </c>
      <c r="I205" s="78">
        <v>199330</v>
      </c>
      <c r="J205" s="78">
        <v>46516</v>
      </c>
      <c r="K205" s="78" t="s">
        <v>513</v>
      </c>
      <c r="L205" s="78">
        <v>812376</v>
      </c>
      <c r="M205" s="78" t="s">
        <v>513</v>
      </c>
      <c r="N205" s="78">
        <v>812376</v>
      </c>
      <c r="O205" s="78">
        <v>223662</v>
      </c>
      <c r="P205" s="78">
        <v>588714</v>
      </c>
      <c r="Q205" s="78" t="s">
        <v>513</v>
      </c>
      <c r="R205" s="80" t="s">
        <v>100</v>
      </c>
      <c r="S205" s="77"/>
      <c r="T205" s="77"/>
      <c r="U205" s="77"/>
      <c r="V205" s="77"/>
      <c r="W205" s="77"/>
      <c r="X205" s="77"/>
      <c r="Y205" s="77"/>
    </row>
    <row r="206" spans="1:25" s="78" customFormat="1" ht="10.5" customHeight="1" x14ac:dyDescent="0.2">
      <c r="A206" s="830" t="s">
        <v>915</v>
      </c>
      <c r="B206" s="78">
        <v>1495132</v>
      </c>
      <c r="C206" s="78">
        <v>121737</v>
      </c>
      <c r="D206" s="78" t="s">
        <v>513</v>
      </c>
      <c r="E206" s="78">
        <v>247328</v>
      </c>
      <c r="F206" s="78" t="s">
        <v>513</v>
      </c>
      <c r="G206" s="78" t="s">
        <v>513</v>
      </c>
      <c r="H206" s="78">
        <v>1246764</v>
      </c>
      <c r="I206" s="78">
        <v>63997</v>
      </c>
      <c r="J206" s="78">
        <v>32618</v>
      </c>
      <c r="K206" s="78" t="s">
        <v>513</v>
      </c>
      <c r="L206" s="78">
        <v>348134</v>
      </c>
      <c r="M206" s="78" t="s">
        <v>513</v>
      </c>
      <c r="N206" s="78">
        <v>348134</v>
      </c>
      <c r="O206" s="78">
        <v>112857</v>
      </c>
      <c r="P206" s="78">
        <v>235277</v>
      </c>
      <c r="Q206" s="78" t="s">
        <v>513</v>
      </c>
      <c r="R206" s="80" t="s">
        <v>101</v>
      </c>
      <c r="S206" s="77"/>
      <c r="T206" s="77"/>
      <c r="U206" s="77"/>
      <c r="V206" s="77"/>
      <c r="W206" s="77"/>
      <c r="X206" s="77"/>
      <c r="Y206" s="77"/>
    </row>
    <row r="207" spans="1:25" s="78" customFormat="1" ht="10.5" customHeight="1" x14ac:dyDescent="0.2">
      <c r="A207" s="830" t="s">
        <v>916</v>
      </c>
      <c r="B207" s="78">
        <v>1271464</v>
      </c>
      <c r="C207" s="78">
        <v>36698</v>
      </c>
      <c r="D207" s="78" t="s">
        <v>513</v>
      </c>
      <c r="E207" s="78">
        <v>249036</v>
      </c>
      <c r="F207" s="78" t="s">
        <v>513</v>
      </c>
      <c r="G207" s="78" t="s">
        <v>513</v>
      </c>
      <c r="H207" s="78">
        <v>1515099</v>
      </c>
      <c r="I207" s="78">
        <v>263999</v>
      </c>
      <c r="J207" s="78">
        <v>137931</v>
      </c>
      <c r="K207" s="78" t="s">
        <v>513</v>
      </c>
      <c r="L207" s="78">
        <v>466058</v>
      </c>
      <c r="M207" s="78" t="s">
        <v>513</v>
      </c>
      <c r="N207" s="78">
        <v>466058</v>
      </c>
      <c r="O207" s="78">
        <v>112502</v>
      </c>
      <c r="P207" s="78">
        <v>237121</v>
      </c>
      <c r="Q207" s="78">
        <v>116435</v>
      </c>
      <c r="R207" s="80" t="s">
        <v>85</v>
      </c>
      <c r="S207" s="77"/>
      <c r="T207" s="77"/>
      <c r="U207" s="77"/>
      <c r="V207" s="77"/>
      <c r="W207" s="77"/>
      <c r="X207" s="77"/>
      <c r="Y207" s="77"/>
    </row>
    <row r="208" spans="1:25" s="78" customFormat="1" ht="10.5" customHeight="1" x14ac:dyDescent="0.2">
      <c r="A208" s="830" t="s">
        <v>882</v>
      </c>
      <c r="B208" s="78">
        <v>1422199</v>
      </c>
      <c r="C208" s="78">
        <v>79042</v>
      </c>
      <c r="D208" s="78" t="s">
        <v>513</v>
      </c>
      <c r="E208" s="78">
        <v>325809</v>
      </c>
      <c r="F208" s="78" t="s">
        <v>513</v>
      </c>
      <c r="G208" s="78" t="s">
        <v>513</v>
      </c>
      <c r="H208" s="78">
        <v>1004029</v>
      </c>
      <c r="I208" s="78">
        <v>142998</v>
      </c>
      <c r="J208" s="78">
        <v>48354</v>
      </c>
      <c r="K208" s="78" t="s">
        <v>513</v>
      </c>
      <c r="L208" s="78">
        <v>508527</v>
      </c>
      <c r="M208" s="78" t="s">
        <v>513</v>
      </c>
      <c r="N208" s="78">
        <v>508527</v>
      </c>
      <c r="O208" s="78">
        <v>274198</v>
      </c>
      <c r="P208" s="78">
        <v>234329</v>
      </c>
      <c r="Q208" s="78" t="s">
        <v>513</v>
      </c>
      <c r="R208" s="80" t="s">
        <v>86</v>
      </c>
      <c r="S208" s="77"/>
      <c r="T208" s="77"/>
      <c r="U208" s="77"/>
      <c r="V208" s="77"/>
      <c r="W208" s="77"/>
      <c r="X208" s="77"/>
      <c r="Y208" s="77"/>
    </row>
    <row r="209" spans="1:25" s="78" customFormat="1" ht="10.5" customHeight="1" x14ac:dyDescent="0.2">
      <c r="A209" s="830" t="s">
        <v>872</v>
      </c>
      <c r="B209" s="78">
        <v>2350614</v>
      </c>
      <c r="C209" s="78">
        <v>237479</v>
      </c>
      <c r="D209" s="78" t="s">
        <v>513</v>
      </c>
      <c r="E209" s="78">
        <v>654908</v>
      </c>
      <c r="F209" s="78" t="s">
        <v>513</v>
      </c>
      <c r="G209" s="78" t="s">
        <v>513</v>
      </c>
      <c r="H209" s="78">
        <v>700352</v>
      </c>
      <c r="I209" s="78">
        <v>127615</v>
      </c>
      <c r="J209" s="78">
        <v>40731</v>
      </c>
      <c r="K209" s="78" t="s">
        <v>513</v>
      </c>
      <c r="L209" s="78">
        <v>523103</v>
      </c>
      <c r="M209" s="78" t="s">
        <v>513</v>
      </c>
      <c r="N209" s="78">
        <v>523103</v>
      </c>
      <c r="O209" s="78">
        <v>172048</v>
      </c>
      <c r="P209" s="78">
        <v>234710</v>
      </c>
      <c r="Q209" s="78">
        <v>116345</v>
      </c>
      <c r="R209" s="80" t="s">
        <v>87</v>
      </c>
      <c r="S209" s="77"/>
      <c r="T209" s="77"/>
      <c r="U209" s="77"/>
      <c r="V209" s="77"/>
      <c r="W209" s="77"/>
      <c r="X209" s="77"/>
      <c r="Y209" s="77"/>
    </row>
    <row r="210" spans="1:25" s="78" customFormat="1" ht="10.5" customHeight="1" x14ac:dyDescent="0.2">
      <c r="A210" s="830" t="s">
        <v>917</v>
      </c>
      <c r="B210" s="78">
        <v>1778574</v>
      </c>
      <c r="C210" s="78">
        <v>47665</v>
      </c>
      <c r="D210" s="78" t="s">
        <v>513</v>
      </c>
      <c r="E210" s="78">
        <v>301306</v>
      </c>
      <c r="F210" s="78" t="s">
        <v>513</v>
      </c>
      <c r="G210" s="78" t="s">
        <v>513</v>
      </c>
      <c r="H210" s="78">
        <v>1383760</v>
      </c>
      <c r="I210" s="78">
        <v>263593</v>
      </c>
      <c r="J210" s="78">
        <v>80502</v>
      </c>
      <c r="K210" s="78" t="s">
        <v>513</v>
      </c>
      <c r="L210" s="78">
        <v>366677</v>
      </c>
      <c r="M210" s="78" t="s">
        <v>513</v>
      </c>
      <c r="N210" s="78">
        <v>366677</v>
      </c>
      <c r="O210" s="78">
        <v>224233</v>
      </c>
      <c r="P210" s="78">
        <v>117497</v>
      </c>
      <c r="Q210" s="78">
        <v>24947</v>
      </c>
      <c r="R210" s="80" t="s">
        <v>823</v>
      </c>
      <c r="S210" s="77"/>
      <c r="T210" s="77"/>
      <c r="U210" s="77"/>
      <c r="V210" s="77"/>
      <c r="W210" s="77"/>
      <c r="X210" s="77"/>
      <c r="Y210" s="77"/>
    </row>
    <row r="211" spans="1:25" s="78" customFormat="1" ht="10.5" customHeight="1" x14ac:dyDescent="0.2">
      <c r="A211" s="830" t="s">
        <v>883</v>
      </c>
      <c r="B211" s="78">
        <v>1450571</v>
      </c>
      <c r="C211" s="78">
        <v>31547</v>
      </c>
      <c r="D211" s="78" t="s">
        <v>513</v>
      </c>
      <c r="E211" s="78">
        <v>556261</v>
      </c>
      <c r="F211" s="78" t="s">
        <v>513</v>
      </c>
      <c r="G211" s="78" t="s">
        <v>513</v>
      </c>
      <c r="H211" s="78">
        <v>827238</v>
      </c>
      <c r="I211" s="78">
        <v>63881</v>
      </c>
      <c r="J211" s="78">
        <v>50506</v>
      </c>
      <c r="K211" s="78" t="s">
        <v>513</v>
      </c>
      <c r="L211" s="78">
        <v>315259</v>
      </c>
      <c r="M211" s="78" t="s">
        <v>513</v>
      </c>
      <c r="N211" s="78">
        <v>315259</v>
      </c>
      <c r="O211" s="78">
        <v>223922</v>
      </c>
      <c r="P211" s="78" t="s">
        <v>513</v>
      </c>
      <c r="Q211" s="78">
        <v>91337</v>
      </c>
      <c r="R211" s="80" t="s">
        <v>82</v>
      </c>
      <c r="S211" s="77"/>
      <c r="T211" s="77"/>
      <c r="U211" s="77"/>
      <c r="V211" s="77"/>
      <c r="W211" s="77"/>
      <c r="X211" s="77"/>
      <c r="Y211" s="77"/>
    </row>
    <row r="212" spans="1:25" s="78" customFormat="1" ht="10.5" customHeight="1" x14ac:dyDescent="0.2">
      <c r="A212" s="831" t="s">
        <v>867</v>
      </c>
      <c r="B212" s="82">
        <v>1317911</v>
      </c>
      <c r="C212" s="83">
        <v>79201</v>
      </c>
      <c r="D212" s="83" t="s">
        <v>513</v>
      </c>
      <c r="E212" s="83">
        <v>174044</v>
      </c>
      <c r="F212" s="83" t="s">
        <v>513</v>
      </c>
      <c r="G212" s="83" t="s">
        <v>513</v>
      </c>
      <c r="H212" s="83">
        <v>1042199</v>
      </c>
      <c r="I212" s="83">
        <v>207689</v>
      </c>
      <c r="J212" s="83">
        <v>109100</v>
      </c>
      <c r="K212" s="83" t="s">
        <v>513</v>
      </c>
      <c r="L212" s="83">
        <v>634833</v>
      </c>
      <c r="M212" s="83" t="s">
        <v>513</v>
      </c>
      <c r="N212" s="83">
        <v>634833</v>
      </c>
      <c r="O212" s="83">
        <v>112053</v>
      </c>
      <c r="P212" s="83">
        <v>470751</v>
      </c>
      <c r="Q212" s="83">
        <v>52029</v>
      </c>
      <c r="R212" s="84" t="s">
        <v>83</v>
      </c>
      <c r="S212" s="77"/>
      <c r="T212" s="77"/>
      <c r="U212" s="77"/>
      <c r="V212" s="77"/>
      <c r="W212" s="77"/>
      <c r="X212" s="77"/>
      <c r="Y212" s="77"/>
    </row>
    <row r="213" spans="1:25" ht="23.25" customHeight="1" x14ac:dyDescent="0.4">
      <c r="I213" s="85" t="s">
        <v>102</v>
      </c>
      <c r="Q213" s="87" t="s">
        <v>81</v>
      </c>
    </row>
    <row r="214" spans="1:25" s="21" customFormat="1" ht="11.25" customHeight="1" x14ac:dyDescent="0.2">
      <c r="A214" s="70"/>
      <c r="B214" s="909" t="s">
        <v>918</v>
      </c>
      <c r="C214" s="39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1056" t="s">
        <v>88</v>
      </c>
      <c r="S214" s="19"/>
      <c r="T214" s="19"/>
      <c r="U214" s="19"/>
      <c r="V214" s="19"/>
      <c r="W214" s="19"/>
      <c r="X214" s="19"/>
      <c r="Y214" s="19"/>
    </row>
    <row r="215" spans="1:25" s="73" customFormat="1" ht="28.5" customHeight="1" x14ac:dyDescent="0.25">
      <c r="A215" s="37" t="s">
        <v>205</v>
      </c>
      <c r="B215" s="910" t="s">
        <v>919</v>
      </c>
      <c r="C215" s="16" t="s">
        <v>107</v>
      </c>
      <c r="D215" s="14" t="s">
        <v>608</v>
      </c>
      <c r="E215" s="866" t="s">
        <v>173</v>
      </c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1057"/>
      <c r="S215" s="15"/>
      <c r="T215" s="15"/>
      <c r="U215" s="15"/>
      <c r="V215" s="15"/>
      <c r="W215" s="15"/>
      <c r="X215" s="15"/>
      <c r="Y215" s="15"/>
    </row>
    <row r="216" spans="1:25" s="73" customFormat="1" ht="28.5" customHeight="1" x14ac:dyDescent="0.25">
      <c r="A216" s="37"/>
      <c r="B216" s="14" t="s">
        <v>920</v>
      </c>
      <c r="C216" s="16" t="s">
        <v>178</v>
      </c>
      <c r="D216" s="14" t="s">
        <v>609</v>
      </c>
      <c r="E216" s="16" t="s">
        <v>69</v>
      </c>
      <c r="F216" s="14" t="s">
        <v>500</v>
      </c>
      <c r="G216" s="14" t="s">
        <v>921</v>
      </c>
      <c r="H216" s="14" t="s">
        <v>922</v>
      </c>
      <c r="I216" s="826" t="s">
        <v>923</v>
      </c>
      <c r="J216" s="14" t="s">
        <v>211</v>
      </c>
      <c r="K216" s="14" t="s">
        <v>210</v>
      </c>
      <c r="L216" s="14" t="s">
        <v>502</v>
      </c>
      <c r="M216" s="826" t="s">
        <v>924</v>
      </c>
      <c r="N216" s="14" t="s">
        <v>503</v>
      </c>
      <c r="O216" s="14" t="s">
        <v>525</v>
      </c>
      <c r="P216" s="826" t="s">
        <v>925</v>
      </c>
      <c r="Q216" s="866" t="s">
        <v>926</v>
      </c>
      <c r="R216" s="1057"/>
      <c r="S216" s="15"/>
      <c r="T216" s="15"/>
      <c r="U216" s="15"/>
      <c r="V216" s="15"/>
      <c r="W216" s="15"/>
      <c r="X216" s="15"/>
      <c r="Y216" s="15"/>
    </row>
    <row r="217" spans="1:25" s="73" customFormat="1" ht="12" customHeight="1" x14ac:dyDescent="0.25">
      <c r="A217" s="38"/>
      <c r="B217" s="18" t="str">
        <f>PROPER("YAMAL-C")</f>
        <v>Yamal-C</v>
      </c>
      <c r="C217" s="18"/>
      <c r="D217" s="18" t="str">
        <f>PROPER("COLDLAKE")</f>
        <v>Coldlake</v>
      </c>
      <c r="E217" s="18"/>
      <c r="F217" s="18" t="str">
        <f>PROPER("WTIM")</f>
        <v>Wtim</v>
      </c>
      <c r="G217" s="18" t="str">
        <f>PROPER("ANS")</f>
        <v>Ans</v>
      </c>
      <c r="H217" s="18" t="str">
        <f>PROPER("PROCES-C")</f>
        <v>Proces-C</v>
      </c>
      <c r="I217" s="18" t="str">
        <f>PROPER("BHPROC-C")</f>
        <v>Bhproc-C</v>
      </c>
      <c r="J217" s="18" t="str">
        <f>PROPER("EGL-FORD")</f>
        <v>Egl-Ford</v>
      </c>
      <c r="K217" s="18" t="str">
        <f>PROPER("SGC")</f>
        <v>Sgc</v>
      </c>
      <c r="L217" s="18" t="str">
        <f>PROPER("MARS")</f>
        <v>Mars</v>
      </c>
      <c r="M217" s="18" t="str">
        <f>PROPER("WTI-DSW")</f>
        <v>Wti-Dsw</v>
      </c>
      <c r="N217" s="18" t="str">
        <f>PROPER("BAKKEN")</f>
        <v>Bakken</v>
      </c>
      <c r="O217" s="18" t="str">
        <f>PROPER("WH-CLIFF")</f>
        <v>Wh-Cliff</v>
      </c>
      <c r="P217" s="18" t="str">
        <f>PROPER("WTL")</f>
        <v>Wtl</v>
      </c>
      <c r="Q217" s="17" t="str">
        <f>PROPER("UTICA-C")</f>
        <v>Utica-C</v>
      </c>
      <c r="R217" s="1058"/>
      <c r="S217" s="15"/>
      <c r="T217" s="15"/>
      <c r="U217" s="15"/>
      <c r="V217" s="15"/>
      <c r="W217" s="15"/>
      <c r="X217" s="15"/>
      <c r="Y217" s="15"/>
    </row>
    <row r="218" spans="1:25" s="78" customFormat="1" ht="10.5" customHeight="1" x14ac:dyDescent="0.2">
      <c r="A218" s="829" t="s">
        <v>859</v>
      </c>
      <c r="B218" s="74" t="s">
        <v>513</v>
      </c>
      <c r="C218" s="75">
        <v>516713</v>
      </c>
      <c r="D218" s="75" t="s">
        <v>513</v>
      </c>
      <c r="E218" s="75">
        <v>516713</v>
      </c>
      <c r="F218" s="75">
        <v>215519</v>
      </c>
      <c r="G218" s="75">
        <v>143598</v>
      </c>
      <c r="H218" s="75">
        <v>49808</v>
      </c>
      <c r="I218" s="75">
        <v>107788</v>
      </c>
      <c r="J218" s="75" t="s">
        <v>513</v>
      </c>
      <c r="K218" s="75" t="s">
        <v>513</v>
      </c>
      <c r="L218" s="75" t="s">
        <v>513</v>
      </c>
      <c r="M218" s="75" t="s">
        <v>513</v>
      </c>
      <c r="N218" s="75" t="s">
        <v>513</v>
      </c>
      <c r="O218" s="75" t="s">
        <v>513</v>
      </c>
      <c r="P218" s="75" t="s">
        <v>513</v>
      </c>
      <c r="Q218" s="75" t="s">
        <v>513</v>
      </c>
      <c r="R218" s="76" t="s">
        <v>208</v>
      </c>
      <c r="S218" s="77"/>
      <c r="T218" s="77"/>
      <c r="U218" s="77"/>
      <c r="V218" s="77"/>
      <c r="W218" s="77"/>
      <c r="X218" s="77"/>
      <c r="Y218" s="77"/>
    </row>
    <row r="219" spans="1:25" s="78" customFormat="1" ht="10.5" customHeight="1" x14ac:dyDescent="0.2">
      <c r="A219" s="830" t="s">
        <v>877</v>
      </c>
      <c r="B219" s="78" t="s">
        <v>513</v>
      </c>
      <c r="C219" s="78">
        <v>1813492</v>
      </c>
      <c r="D219" s="78" t="s">
        <v>513</v>
      </c>
      <c r="E219" s="78">
        <v>1813492</v>
      </c>
      <c r="F219" s="78">
        <v>631839</v>
      </c>
      <c r="G219" s="78" t="s">
        <v>513</v>
      </c>
      <c r="H219" s="78" t="s">
        <v>513</v>
      </c>
      <c r="I219" s="78" t="s">
        <v>513</v>
      </c>
      <c r="J219" s="78">
        <v>244890</v>
      </c>
      <c r="K219" s="78">
        <v>278372</v>
      </c>
      <c r="L219" s="78">
        <v>641793</v>
      </c>
      <c r="M219" s="78">
        <v>16598</v>
      </c>
      <c r="N219" s="78" t="s">
        <v>513</v>
      </c>
      <c r="O219" s="78" t="s">
        <v>513</v>
      </c>
      <c r="P219" s="78" t="s">
        <v>513</v>
      </c>
      <c r="Q219" s="78" t="s">
        <v>513</v>
      </c>
      <c r="R219" s="80" t="s">
        <v>492</v>
      </c>
      <c r="S219" s="77"/>
      <c r="T219" s="77"/>
      <c r="U219" s="77"/>
      <c r="V219" s="77"/>
      <c r="W219" s="77"/>
      <c r="X219" s="77"/>
      <c r="Y219" s="77"/>
    </row>
    <row r="220" spans="1:25" s="78" customFormat="1" ht="10.5" customHeight="1" x14ac:dyDescent="0.2">
      <c r="A220" s="830" t="s">
        <v>860</v>
      </c>
      <c r="B220" s="78">
        <v>48641</v>
      </c>
      <c r="C220" s="78">
        <v>3016747</v>
      </c>
      <c r="D220" s="78" t="s">
        <v>513</v>
      </c>
      <c r="E220" s="78">
        <v>3016747</v>
      </c>
      <c r="F220" s="78">
        <v>1767392</v>
      </c>
      <c r="G220" s="78" t="s">
        <v>513</v>
      </c>
      <c r="H220" s="78" t="s">
        <v>513</v>
      </c>
      <c r="I220" s="78" t="s">
        <v>513</v>
      </c>
      <c r="J220" s="78">
        <v>403532</v>
      </c>
      <c r="K220" s="78">
        <v>292853</v>
      </c>
      <c r="L220" s="78">
        <v>317783</v>
      </c>
      <c r="M220" s="78">
        <v>77802</v>
      </c>
      <c r="N220" s="78">
        <v>78271</v>
      </c>
      <c r="O220" s="78">
        <v>79114</v>
      </c>
      <c r="P220" s="78" t="s">
        <v>513</v>
      </c>
      <c r="Q220" s="78" t="s">
        <v>513</v>
      </c>
      <c r="R220" s="80" t="s">
        <v>518</v>
      </c>
      <c r="S220" s="77"/>
      <c r="T220" s="77"/>
      <c r="U220" s="77"/>
      <c r="V220" s="77"/>
      <c r="W220" s="77"/>
      <c r="X220" s="77"/>
      <c r="Y220" s="77"/>
    </row>
    <row r="221" spans="1:25" s="78" customFormat="1" ht="10.5" customHeight="1" x14ac:dyDescent="0.2">
      <c r="A221" s="830" t="s">
        <v>582</v>
      </c>
      <c r="B221" s="78" t="s">
        <v>513</v>
      </c>
      <c r="C221" s="78">
        <v>3739047</v>
      </c>
      <c r="D221" s="78">
        <v>47092</v>
      </c>
      <c r="E221" s="78">
        <v>3691955</v>
      </c>
      <c r="F221" s="78">
        <v>2769318</v>
      </c>
      <c r="G221" s="78" t="s">
        <v>513</v>
      </c>
      <c r="H221" s="78" t="s">
        <v>513</v>
      </c>
      <c r="I221" s="78" t="s">
        <v>513</v>
      </c>
      <c r="J221" s="78">
        <v>661738</v>
      </c>
      <c r="K221" s="78" t="s">
        <v>513</v>
      </c>
      <c r="L221" s="78">
        <v>158298</v>
      </c>
      <c r="M221" s="78" t="s">
        <v>513</v>
      </c>
      <c r="N221" s="78" t="s">
        <v>513</v>
      </c>
      <c r="O221" s="78" t="s">
        <v>513</v>
      </c>
      <c r="P221" s="78">
        <v>102601</v>
      </c>
      <c r="Q221" s="78" t="s">
        <v>513</v>
      </c>
      <c r="R221" s="80" t="s">
        <v>583</v>
      </c>
      <c r="S221" s="77"/>
      <c r="T221" s="77"/>
      <c r="U221" s="77"/>
      <c r="V221" s="77"/>
      <c r="W221" s="77"/>
      <c r="X221" s="77"/>
      <c r="Y221" s="77"/>
    </row>
    <row r="222" spans="1:25" s="78" customFormat="1" ht="10.5" customHeight="1" x14ac:dyDescent="0.2">
      <c r="A222" s="830" t="s">
        <v>902</v>
      </c>
      <c r="B222" s="78" t="s">
        <v>513</v>
      </c>
      <c r="C222" s="78">
        <v>1094794</v>
      </c>
      <c r="D222" s="78" t="s">
        <v>513</v>
      </c>
      <c r="E222" s="78">
        <v>1094794</v>
      </c>
      <c r="F222" s="78">
        <v>712543</v>
      </c>
      <c r="G222" s="78" t="s">
        <v>513</v>
      </c>
      <c r="H222" s="78" t="s">
        <v>513</v>
      </c>
      <c r="I222" s="78" t="s">
        <v>513</v>
      </c>
      <c r="J222" s="78" t="s">
        <v>513</v>
      </c>
      <c r="K222" s="78" t="s">
        <v>513</v>
      </c>
      <c r="L222" s="78">
        <v>240225</v>
      </c>
      <c r="M222" s="78" t="s">
        <v>513</v>
      </c>
      <c r="N222" s="78" t="s">
        <v>513</v>
      </c>
      <c r="O222" s="78" t="s">
        <v>513</v>
      </c>
      <c r="P222" s="78" t="s">
        <v>513</v>
      </c>
      <c r="Q222" s="78">
        <v>142026</v>
      </c>
      <c r="R222" s="80" t="s">
        <v>814</v>
      </c>
      <c r="S222" s="77"/>
      <c r="T222" s="77"/>
      <c r="U222" s="77"/>
      <c r="V222" s="77"/>
      <c r="W222" s="77"/>
      <c r="X222" s="77"/>
      <c r="Y222" s="77"/>
    </row>
    <row r="223" spans="1:25" s="78" customFormat="1" ht="10.5" customHeight="1" x14ac:dyDescent="0.2">
      <c r="A223" s="830"/>
      <c r="R223" s="80"/>
      <c r="S223" s="77"/>
      <c r="T223" s="77"/>
      <c r="U223" s="77"/>
      <c r="V223" s="77"/>
      <c r="W223" s="77"/>
      <c r="X223" s="77"/>
      <c r="Y223" s="77"/>
    </row>
    <row r="224" spans="1:25" s="78" customFormat="1" ht="10.5" customHeight="1" x14ac:dyDescent="0.2">
      <c r="A224" s="830" t="s">
        <v>861</v>
      </c>
      <c r="B224" s="78" t="s">
        <v>513</v>
      </c>
      <c r="C224" s="78">
        <v>2747325</v>
      </c>
      <c r="D224" s="78">
        <v>47092</v>
      </c>
      <c r="E224" s="78">
        <v>2700233</v>
      </c>
      <c r="F224" s="78">
        <v>2126686</v>
      </c>
      <c r="G224" s="78" t="s">
        <v>513</v>
      </c>
      <c r="H224" s="78" t="s">
        <v>513</v>
      </c>
      <c r="I224" s="78" t="s">
        <v>513</v>
      </c>
      <c r="J224" s="78">
        <v>399899</v>
      </c>
      <c r="K224" s="78" t="s">
        <v>513</v>
      </c>
      <c r="L224" s="78" t="s">
        <v>513</v>
      </c>
      <c r="M224" s="78" t="s">
        <v>513</v>
      </c>
      <c r="N224" s="78" t="s">
        <v>513</v>
      </c>
      <c r="O224" s="78" t="s">
        <v>513</v>
      </c>
      <c r="P224" s="78">
        <v>102601</v>
      </c>
      <c r="Q224" s="78">
        <v>71047</v>
      </c>
      <c r="R224" s="80" t="s">
        <v>584</v>
      </c>
      <c r="S224" s="77"/>
      <c r="T224" s="77"/>
      <c r="U224" s="77"/>
      <c r="V224" s="77"/>
      <c r="W224" s="77"/>
      <c r="X224" s="77"/>
      <c r="Y224" s="77"/>
    </row>
    <row r="225" spans="1:25" s="78" customFormat="1" ht="10.5" customHeight="1" x14ac:dyDescent="0.2">
      <c r="A225" s="830" t="s">
        <v>842</v>
      </c>
      <c r="B225" s="78" t="s">
        <v>513</v>
      </c>
      <c r="C225" s="78">
        <v>968924</v>
      </c>
      <c r="D225" s="78" t="s">
        <v>513</v>
      </c>
      <c r="E225" s="78">
        <v>968924</v>
      </c>
      <c r="F225" s="78">
        <v>494628</v>
      </c>
      <c r="G225" s="78" t="s">
        <v>513</v>
      </c>
      <c r="H225" s="78" t="s">
        <v>513</v>
      </c>
      <c r="I225" s="78" t="s">
        <v>513</v>
      </c>
      <c r="J225" s="78" t="s">
        <v>513</v>
      </c>
      <c r="K225" s="78" t="s">
        <v>513</v>
      </c>
      <c r="L225" s="78">
        <v>403317</v>
      </c>
      <c r="M225" s="78" t="s">
        <v>513</v>
      </c>
      <c r="N225" s="78" t="s">
        <v>513</v>
      </c>
      <c r="O225" s="78" t="s">
        <v>513</v>
      </c>
      <c r="P225" s="78" t="s">
        <v>513</v>
      </c>
      <c r="Q225" s="78">
        <v>70979</v>
      </c>
      <c r="R225" s="80" t="s">
        <v>816</v>
      </c>
      <c r="S225" s="77"/>
      <c r="T225" s="77"/>
      <c r="U225" s="77"/>
      <c r="V225" s="77"/>
      <c r="W225" s="77"/>
      <c r="X225" s="77"/>
      <c r="Y225" s="77"/>
    </row>
    <row r="226" spans="1:25" s="78" customFormat="1" ht="10.5" customHeight="1" x14ac:dyDescent="0.2">
      <c r="A226" s="830"/>
      <c r="R226" s="80"/>
      <c r="S226" s="77"/>
      <c r="T226" s="77"/>
      <c r="U226" s="77"/>
      <c r="V226" s="77"/>
      <c r="W226" s="77"/>
      <c r="X226" s="77"/>
      <c r="Y226" s="77"/>
    </row>
    <row r="227" spans="1:25" s="78" customFormat="1" ht="10.5" customHeight="1" x14ac:dyDescent="0.2">
      <c r="A227" s="830" t="s">
        <v>817</v>
      </c>
      <c r="B227" s="78" t="s">
        <v>513</v>
      </c>
      <c r="C227" s="78">
        <v>371257</v>
      </c>
      <c r="D227" s="78" t="s">
        <v>513</v>
      </c>
      <c r="E227" s="78">
        <v>371257</v>
      </c>
      <c r="F227" s="78">
        <v>300210</v>
      </c>
      <c r="G227" s="78" t="s">
        <v>513</v>
      </c>
      <c r="H227" s="78" t="s">
        <v>513</v>
      </c>
      <c r="I227" s="78" t="s">
        <v>513</v>
      </c>
      <c r="J227" s="78" t="s">
        <v>513</v>
      </c>
      <c r="K227" s="78" t="s">
        <v>513</v>
      </c>
      <c r="L227" s="78" t="s">
        <v>513</v>
      </c>
      <c r="M227" s="78" t="s">
        <v>513</v>
      </c>
      <c r="N227" s="78" t="s">
        <v>513</v>
      </c>
      <c r="O227" s="78" t="s">
        <v>513</v>
      </c>
      <c r="P227" s="78" t="s">
        <v>513</v>
      </c>
      <c r="Q227" s="78">
        <v>71047</v>
      </c>
      <c r="R227" s="80" t="s">
        <v>587</v>
      </c>
      <c r="S227" s="77"/>
      <c r="T227" s="77"/>
      <c r="U227" s="77"/>
      <c r="V227" s="77"/>
      <c r="W227" s="77"/>
      <c r="X227" s="77"/>
      <c r="Y227" s="77"/>
    </row>
    <row r="228" spans="1:25" s="78" customFormat="1" ht="10.5" customHeight="1" x14ac:dyDescent="0.2">
      <c r="A228" s="830" t="s">
        <v>862</v>
      </c>
      <c r="B228" s="78" t="s">
        <v>513</v>
      </c>
      <c r="C228" s="78">
        <v>295449</v>
      </c>
      <c r="D228" s="78" t="s">
        <v>513</v>
      </c>
      <c r="E228" s="78">
        <v>295449</v>
      </c>
      <c r="F228" s="78">
        <v>213709</v>
      </c>
      <c r="G228" s="78" t="s">
        <v>513</v>
      </c>
      <c r="H228" s="78" t="s">
        <v>513</v>
      </c>
      <c r="I228" s="78" t="s">
        <v>513</v>
      </c>
      <c r="J228" s="78" t="s">
        <v>513</v>
      </c>
      <c r="K228" s="78" t="s">
        <v>513</v>
      </c>
      <c r="L228" s="78">
        <v>81740</v>
      </c>
      <c r="M228" s="78" t="s">
        <v>513</v>
      </c>
      <c r="N228" s="78" t="s">
        <v>513</v>
      </c>
      <c r="O228" s="78" t="s">
        <v>513</v>
      </c>
      <c r="P228" s="78" t="s">
        <v>513</v>
      </c>
      <c r="Q228" s="78" t="s">
        <v>513</v>
      </c>
      <c r="R228" s="80" t="s">
        <v>94</v>
      </c>
      <c r="S228" s="77"/>
      <c r="T228" s="77"/>
      <c r="U228" s="77"/>
      <c r="V228" s="77"/>
      <c r="W228" s="77"/>
      <c r="X228" s="77"/>
      <c r="Y228" s="77"/>
    </row>
    <row r="229" spans="1:25" s="78" customFormat="1" ht="10.5" customHeight="1" x14ac:dyDescent="0.2">
      <c r="A229" s="830" t="s">
        <v>879</v>
      </c>
      <c r="B229" s="78" t="s">
        <v>513</v>
      </c>
      <c r="C229" s="78">
        <v>187541</v>
      </c>
      <c r="D229" s="78" t="s">
        <v>513</v>
      </c>
      <c r="E229" s="78">
        <v>187541</v>
      </c>
      <c r="F229" s="78">
        <v>116562</v>
      </c>
      <c r="G229" s="78" t="s">
        <v>513</v>
      </c>
      <c r="H229" s="78" t="s">
        <v>513</v>
      </c>
      <c r="I229" s="78" t="s">
        <v>513</v>
      </c>
      <c r="J229" s="78" t="s">
        <v>513</v>
      </c>
      <c r="K229" s="78" t="s">
        <v>513</v>
      </c>
      <c r="L229" s="78" t="s">
        <v>513</v>
      </c>
      <c r="M229" s="78" t="s">
        <v>513</v>
      </c>
      <c r="N229" s="78" t="s">
        <v>513</v>
      </c>
      <c r="O229" s="78" t="s">
        <v>513</v>
      </c>
      <c r="P229" s="78" t="s">
        <v>513</v>
      </c>
      <c r="Q229" s="78">
        <v>70979</v>
      </c>
      <c r="R229" s="80" t="s">
        <v>95</v>
      </c>
      <c r="S229" s="77"/>
      <c r="T229" s="77"/>
      <c r="U229" s="77"/>
      <c r="V229" s="77"/>
      <c r="W229" s="77"/>
      <c r="X229" s="77"/>
      <c r="Y229" s="77"/>
    </row>
    <row r="230" spans="1:25" s="78" customFormat="1" ht="10.5" customHeight="1" x14ac:dyDescent="0.2">
      <c r="A230" s="830" t="s">
        <v>863</v>
      </c>
      <c r="B230" s="78" t="s">
        <v>513</v>
      </c>
      <c r="C230" s="78">
        <v>240547</v>
      </c>
      <c r="D230" s="78" t="s">
        <v>513</v>
      </c>
      <c r="E230" s="78">
        <v>240547</v>
      </c>
      <c r="F230" s="78">
        <v>82062</v>
      </c>
      <c r="G230" s="78" t="s">
        <v>513</v>
      </c>
      <c r="H230" s="78" t="s">
        <v>513</v>
      </c>
      <c r="I230" s="78" t="s">
        <v>513</v>
      </c>
      <c r="J230" s="78" t="s">
        <v>513</v>
      </c>
      <c r="K230" s="78" t="s">
        <v>513</v>
      </c>
      <c r="L230" s="78">
        <v>158485</v>
      </c>
      <c r="M230" s="78" t="s">
        <v>513</v>
      </c>
      <c r="N230" s="78" t="s">
        <v>513</v>
      </c>
      <c r="O230" s="78" t="s">
        <v>513</v>
      </c>
      <c r="P230" s="78" t="s">
        <v>513</v>
      </c>
      <c r="Q230" s="78" t="s">
        <v>513</v>
      </c>
      <c r="R230" s="80" t="s">
        <v>96</v>
      </c>
      <c r="S230" s="77"/>
      <c r="T230" s="77"/>
      <c r="U230" s="77"/>
      <c r="V230" s="77"/>
      <c r="W230" s="77"/>
      <c r="X230" s="77"/>
      <c r="Y230" s="77"/>
    </row>
    <row r="231" spans="1:25" s="78" customFormat="1" ht="10.5" customHeight="1" x14ac:dyDescent="0.2">
      <c r="A231" s="830" t="s">
        <v>864</v>
      </c>
      <c r="B231" s="78" t="s">
        <v>513</v>
      </c>
      <c r="C231" s="78">
        <v>245387</v>
      </c>
      <c r="D231" s="78" t="s">
        <v>513</v>
      </c>
      <c r="E231" s="78">
        <v>245387</v>
      </c>
      <c r="F231" s="78">
        <v>82295</v>
      </c>
      <c r="G231" s="78" t="s">
        <v>513</v>
      </c>
      <c r="H231" s="78" t="s">
        <v>513</v>
      </c>
      <c r="I231" s="78" t="s">
        <v>513</v>
      </c>
      <c r="J231" s="78" t="s">
        <v>513</v>
      </c>
      <c r="K231" s="78" t="s">
        <v>513</v>
      </c>
      <c r="L231" s="78">
        <v>163092</v>
      </c>
      <c r="M231" s="78" t="s">
        <v>513</v>
      </c>
      <c r="N231" s="78" t="s">
        <v>513</v>
      </c>
      <c r="O231" s="78" t="s">
        <v>513</v>
      </c>
      <c r="P231" s="78" t="s">
        <v>513</v>
      </c>
      <c r="Q231" s="78" t="s">
        <v>513</v>
      </c>
      <c r="R231" s="80" t="s">
        <v>820</v>
      </c>
      <c r="S231" s="77"/>
      <c r="T231" s="77"/>
      <c r="U231" s="77"/>
      <c r="V231" s="77"/>
      <c r="W231" s="77"/>
      <c r="X231" s="77"/>
      <c r="Y231" s="77"/>
    </row>
    <row r="232" spans="1:25" s="78" customFormat="1" ht="10.5" customHeight="1" x14ac:dyDescent="0.2">
      <c r="A232" s="830"/>
      <c r="R232" s="80"/>
      <c r="S232" s="77"/>
      <c r="T232" s="77"/>
      <c r="U232" s="77"/>
      <c r="V232" s="77"/>
      <c r="W232" s="77"/>
      <c r="X232" s="77"/>
      <c r="Y232" s="77"/>
    </row>
    <row r="233" spans="1:25" s="78" customFormat="1" ht="10.5" customHeight="1" x14ac:dyDescent="0.2">
      <c r="A233" s="830" t="s">
        <v>865</v>
      </c>
      <c r="B233" s="78" t="s">
        <v>513</v>
      </c>
      <c r="C233" s="78">
        <v>156442</v>
      </c>
      <c r="D233" s="78" t="s">
        <v>513</v>
      </c>
      <c r="E233" s="78">
        <v>156442</v>
      </c>
      <c r="F233" s="78">
        <v>85395</v>
      </c>
      <c r="G233" s="78" t="s">
        <v>513</v>
      </c>
      <c r="H233" s="78" t="s">
        <v>513</v>
      </c>
      <c r="I233" s="78" t="s">
        <v>513</v>
      </c>
      <c r="J233" s="78" t="s">
        <v>513</v>
      </c>
      <c r="K233" s="78" t="s">
        <v>513</v>
      </c>
      <c r="L233" s="78" t="s">
        <v>513</v>
      </c>
      <c r="M233" s="78" t="s">
        <v>513</v>
      </c>
      <c r="N233" s="78" t="s">
        <v>513</v>
      </c>
      <c r="O233" s="78" t="s">
        <v>513</v>
      </c>
      <c r="P233" s="78" t="s">
        <v>513</v>
      </c>
      <c r="Q233" s="78">
        <v>71047</v>
      </c>
      <c r="R233" s="80" t="s">
        <v>598</v>
      </c>
      <c r="S233" s="77"/>
      <c r="T233" s="77"/>
      <c r="U233" s="77"/>
      <c r="V233" s="77"/>
      <c r="W233" s="77"/>
      <c r="X233" s="77"/>
      <c r="Y233" s="77"/>
    </row>
    <row r="234" spans="1:25" s="78" customFormat="1" ht="10.5" customHeight="1" x14ac:dyDescent="0.2">
      <c r="A234" s="830" t="s">
        <v>866</v>
      </c>
      <c r="B234" s="78" t="s">
        <v>513</v>
      </c>
      <c r="C234" s="78">
        <v>167320</v>
      </c>
      <c r="D234" s="78" t="s">
        <v>513</v>
      </c>
      <c r="E234" s="78">
        <v>167320</v>
      </c>
      <c r="F234" s="78">
        <v>167320</v>
      </c>
      <c r="G234" s="78" t="s">
        <v>513</v>
      </c>
      <c r="H234" s="78" t="s">
        <v>513</v>
      </c>
      <c r="I234" s="78" t="s">
        <v>513</v>
      </c>
      <c r="J234" s="78" t="s">
        <v>513</v>
      </c>
      <c r="K234" s="78" t="s">
        <v>513</v>
      </c>
      <c r="L234" s="78" t="s">
        <v>513</v>
      </c>
      <c r="M234" s="78" t="s">
        <v>513</v>
      </c>
      <c r="N234" s="78" t="s">
        <v>513</v>
      </c>
      <c r="O234" s="78" t="s">
        <v>513</v>
      </c>
      <c r="P234" s="78" t="s">
        <v>513</v>
      </c>
      <c r="Q234" s="78" t="s">
        <v>513</v>
      </c>
      <c r="R234" s="80" t="s">
        <v>82</v>
      </c>
      <c r="S234" s="77"/>
      <c r="T234" s="77"/>
      <c r="U234" s="77"/>
      <c r="V234" s="77"/>
      <c r="W234" s="77"/>
      <c r="X234" s="77"/>
      <c r="Y234" s="77"/>
    </row>
    <row r="235" spans="1:25" s="78" customFormat="1" ht="10.5" customHeight="1" x14ac:dyDescent="0.2">
      <c r="A235" s="830" t="s">
        <v>867</v>
      </c>
      <c r="B235" s="78" t="s">
        <v>513</v>
      </c>
      <c r="C235" s="78">
        <v>47495</v>
      </c>
      <c r="D235" s="78" t="s">
        <v>513</v>
      </c>
      <c r="E235" s="78">
        <v>47495</v>
      </c>
      <c r="F235" s="78">
        <v>47495</v>
      </c>
      <c r="G235" s="78" t="s">
        <v>513</v>
      </c>
      <c r="H235" s="78" t="s">
        <v>513</v>
      </c>
      <c r="I235" s="78" t="s">
        <v>513</v>
      </c>
      <c r="J235" s="78" t="s">
        <v>513</v>
      </c>
      <c r="K235" s="78" t="s">
        <v>513</v>
      </c>
      <c r="L235" s="78" t="s">
        <v>513</v>
      </c>
      <c r="M235" s="78" t="s">
        <v>513</v>
      </c>
      <c r="N235" s="78" t="s">
        <v>513</v>
      </c>
      <c r="O235" s="78" t="s">
        <v>513</v>
      </c>
      <c r="P235" s="78" t="s">
        <v>513</v>
      </c>
      <c r="Q235" s="78" t="s">
        <v>513</v>
      </c>
      <c r="R235" s="80" t="s">
        <v>83</v>
      </c>
      <c r="S235" s="77"/>
      <c r="T235" s="77"/>
      <c r="U235" s="77"/>
      <c r="V235" s="77"/>
      <c r="W235" s="77"/>
      <c r="X235" s="77"/>
      <c r="Y235" s="77"/>
    </row>
    <row r="236" spans="1:25" s="78" customFormat="1" ht="10.5" customHeight="1" x14ac:dyDescent="0.2">
      <c r="A236" s="830" t="s">
        <v>868</v>
      </c>
      <c r="B236" s="78" t="s">
        <v>513</v>
      </c>
      <c r="C236" s="78">
        <v>262042</v>
      </c>
      <c r="D236" s="78" t="s">
        <v>513</v>
      </c>
      <c r="E236" s="78">
        <v>262042</v>
      </c>
      <c r="F236" s="78">
        <v>180302</v>
      </c>
      <c r="G236" s="78" t="s">
        <v>513</v>
      </c>
      <c r="H236" s="78" t="s">
        <v>513</v>
      </c>
      <c r="I236" s="78" t="s">
        <v>513</v>
      </c>
      <c r="J236" s="78" t="s">
        <v>513</v>
      </c>
      <c r="K236" s="78" t="s">
        <v>513</v>
      </c>
      <c r="L236" s="78">
        <v>81740</v>
      </c>
      <c r="M236" s="78" t="s">
        <v>513</v>
      </c>
      <c r="N236" s="78" t="s">
        <v>513</v>
      </c>
      <c r="O236" s="78" t="s">
        <v>513</v>
      </c>
      <c r="P236" s="78" t="s">
        <v>513</v>
      </c>
      <c r="Q236" s="78" t="s">
        <v>513</v>
      </c>
      <c r="R236" s="80" t="s">
        <v>84</v>
      </c>
      <c r="S236" s="77"/>
      <c r="T236" s="77"/>
      <c r="U236" s="77"/>
      <c r="V236" s="77"/>
      <c r="W236" s="77"/>
      <c r="X236" s="77"/>
      <c r="Y236" s="77"/>
    </row>
    <row r="237" spans="1:25" s="78" customFormat="1" ht="10.5" customHeight="1" x14ac:dyDescent="0.2">
      <c r="A237" s="830" t="s">
        <v>848</v>
      </c>
      <c r="B237" s="78" t="s">
        <v>513</v>
      </c>
      <c r="C237" s="78" t="s">
        <v>513</v>
      </c>
      <c r="D237" s="78" t="s">
        <v>513</v>
      </c>
      <c r="E237" s="78" t="s">
        <v>513</v>
      </c>
      <c r="F237" s="78" t="s">
        <v>513</v>
      </c>
      <c r="G237" s="78" t="s">
        <v>513</v>
      </c>
      <c r="H237" s="78" t="s">
        <v>513</v>
      </c>
      <c r="I237" s="78" t="s">
        <v>513</v>
      </c>
      <c r="J237" s="78" t="s">
        <v>513</v>
      </c>
      <c r="K237" s="78" t="s">
        <v>513</v>
      </c>
      <c r="L237" s="78" t="s">
        <v>513</v>
      </c>
      <c r="M237" s="78" t="s">
        <v>513</v>
      </c>
      <c r="N237" s="78" t="s">
        <v>513</v>
      </c>
      <c r="O237" s="78" t="s">
        <v>513</v>
      </c>
      <c r="P237" s="78" t="s">
        <v>513</v>
      </c>
      <c r="Q237" s="78" t="s">
        <v>513</v>
      </c>
      <c r="R237" s="81" t="s">
        <v>97</v>
      </c>
      <c r="S237" s="77"/>
      <c r="T237" s="77"/>
      <c r="U237" s="77"/>
      <c r="V237" s="77"/>
      <c r="W237" s="77"/>
      <c r="X237" s="77"/>
      <c r="Y237" s="77"/>
    </row>
    <row r="238" spans="1:25" s="78" customFormat="1" ht="10.5" customHeight="1" x14ac:dyDescent="0.2">
      <c r="A238" s="830" t="s">
        <v>849</v>
      </c>
      <c r="B238" s="78" t="s">
        <v>513</v>
      </c>
      <c r="C238" s="78">
        <v>33407</v>
      </c>
      <c r="D238" s="78" t="s">
        <v>513</v>
      </c>
      <c r="E238" s="78">
        <v>33407</v>
      </c>
      <c r="F238" s="78">
        <v>33407</v>
      </c>
      <c r="G238" s="78" t="s">
        <v>513</v>
      </c>
      <c r="H238" s="78" t="s">
        <v>513</v>
      </c>
      <c r="I238" s="78" t="s">
        <v>513</v>
      </c>
      <c r="J238" s="78" t="s">
        <v>513</v>
      </c>
      <c r="K238" s="78" t="s">
        <v>513</v>
      </c>
      <c r="L238" s="78" t="s">
        <v>513</v>
      </c>
      <c r="M238" s="78" t="s">
        <v>513</v>
      </c>
      <c r="N238" s="78" t="s">
        <v>513</v>
      </c>
      <c r="O238" s="78" t="s">
        <v>513</v>
      </c>
      <c r="P238" s="78" t="s">
        <v>513</v>
      </c>
      <c r="Q238" s="78" t="s">
        <v>513</v>
      </c>
      <c r="R238" s="80" t="s">
        <v>98</v>
      </c>
      <c r="S238" s="77"/>
      <c r="T238" s="77"/>
      <c r="U238" s="77"/>
      <c r="V238" s="77"/>
      <c r="W238" s="77"/>
      <c r="X238" s="77"/>
      <c r="Y238" s="77"/>
    </row>
    <row r="239" spans="1:25" s="78" customFormat="1" ht="10.5" customHeight="1" x14ac:dyDescent="0.2">
      <c r="A239" s="830" t="s">
        <v>869</v>
      </c>
      <c r="B239" s="78" t="s">
        <v>513</v>
      </c>
      <c r="C239" s="78" t="s">
        <v>513</v>
      </c>
      <c r="D239" s="78" t="s">
        <v>513</v>
      </c>
      <c r="E239" s="78" t="s">
        <v>513</v>
      </c>
      <c r="F239" s="78" t="s">
        <v>513</v>
      </c>
      <c r="G239" s="78" t="s">
        <v>513</v>
      </c>
      <c r="H239" s="78" t="s">
        <v>513</v>
      </c>
      <c r="I239" s="78" t="s">
        <v>513</v>
      </c>
      <c r="J239" s="78" t="s">
        <v>513</v>
      </c>
      <c r="K239" s="78" t="s">
        <v>513</v>
      </c>
      <c r="L239" s="78" t="s">
        <v>513</v>
      </c>
      <c r="M239" s="78" t="s">
        <v>513</v>
      </c>
      <c r="N239" s="78" t="s">
        <v>513</v>
      </c>
      <c r="O239" s="78" t="s">
        <v>513</v>
      </c>
      <c r="P239" s="78" t="s">
        <v>513</v>
      </c>
      <c r="Q239" s="78" t="s">
        <v>513</v>
      </c>
      <c r="R239" s="80" t="s">
        <v>99</v>
      </c>
      <c r="S239" s="77"/>
      <c r="T239" s="77"/>
      <c r="U239" s="77"/>
      <c r="V239" s="77"/>
      <c r="W239" s="77"/>
      <c r="X239" s="77"/>
      <c r="Y239" s="77"/>
    </row>
    <row r="240" spans="1:25" s="78" customFormat="1" ht="10.5" customHeight="1" x14ac:dyDescent="0.2">
      <c r="A240" s="830" t="s">
        <v>870</v>
      </c>
      <c r="B240" s="78" t="s">
        <v>513</v>
      </c>
      <c r="C240" s="78">
        <v>54104</v>
      </c>
      <c r="D240" s="78" t="s">
        <v>513</v>
      </c>
      <c r="E240" s="78">
        <v>54104</v>
      </c>
      <c r="F240" s="78">
        <v>54104</v>
      </c>
      <c r="G240" s="78" t="s">
        <v>513</v>
      </c>
      <c r="H240" s="78" t="s">
        <v>513</v>
      </c>
      <c r="I240" s="78" t="s">
        <v>513</v>
      </c>
      <c r="J240" s="78" t="s">
        <v>513</v>
      </c>
      <c r="K240" s="78" t="s">
        <v>513</v>
      </c>
      <c r="L240" s="78" t="s">
        <v>513</v>
      </c>
      <c r="M240" s="78" t="s">
        <v>513</v>
      </c>
      <c r="N240" s="78" t="s">
        <v>513</v>
      </c>
      <c r="O240" s="78" t="s">
        <v>513</v>
      </c>
      <c r="P240" s="78" t="s">
        <v>513</v>
      </c>
      <c r="Q240" s="78" t="s">
        <v>513</v>
      </c>
      <c r="R240" s="80" t="s">
        <v>100</v>
      </c>
      <c r="S240" s="77"/>
      <c r="T240" s="77"/>
      <c r="U240" s="77"/>
      <c r="V240" s="77"/>
      <c r="W240" s="77"/>
      <c r="X240" s="77"/>
      <c r="Y240" s="77"/>
    </row>
    <row r="241" spans="1:25" s="78" customFormat="1" ht="10.5" customHeight="1" x14ac:dyDescent="0.2">
      <c r="A241" s="830" t="s">
        <v>852</v>
      </c>
      <c r="B241" s="78" t="s">
        <v>513</v>
      </c>
      <c r="C241" s="78">
        <v>133437</v>
      </c>
      <c r="D241" s="78" t="s">
        <v>513</v>
      </c>
      <c r="E241" s="78">
        <v>133437</v>
      </c>
      <c r="F241" s="78">
        <v>62458</v>
      </c>
      <c r="G241" s="78" t="s">
        <v>513</v>
      </c>
      <c r="H241" s="78" t="s">
        <v>513</v>
      </c>
      <c r="I241" s="78" t="s">
        <v>513</v>
      </c>
      <c r="J241" s="78" t="s">
        <v>513</v>
      </c>
      <c r="K241" s="78" t="s">
        <v>513</v>
      </c>
      <c r="L241" s="78" t="s">
        <v>513</v>
      </c>
      <c r="M241" s="78" t="s">
        <v>513</v>
      </c>
      <c r="N241" s="78" t="s">
        <v>513</v>
      </c>
      <c r="O241" s="78" t="s">
        <v>513</v>
      </c>
      <c r="P241" s="78" t="s">
        <v>513</v>
      </c>
      <c r="Q241" s="78">
        <v>70979</v>
      </c>
      <c r="R241" s="80" t="s">
        <v>101</v>
      </c>
      <c r="S241" s="77"/>
      <c r="T241" s="77"/>
      <c r="U241" s="77"/>
      <c r="V241" s="77"/>
      <c r="W241" s="77"/>
      <c r="X241" s="77"/>
      <c r="Y241" s="77"/>
    </row>
    <row r="242" spans="1:25" s="78" customFormat="1" ht="10.5" customHeight="1" x14ac:dyDescent="0.2">
      <c r="A242" s="830" t="s">
        <v>871</v>
      </c>
      <c r="B242" s="78" t="s">
        <v>513</v>
      </c>
      <c r="C242" s="78">
        <v>158485</v>
      </c>
      <c r="D242" s="78" t="s">
        <v>513</v>
      </c>
      <c r="E242" s="78">
        <v>158485</v>
      </c>
      <c r="F242" s="78" t="s">
        <v>513</v>
      </c>
      <c r="G242" s="78" t="s">
        <v>513</v>
      </c>
      <c r="H242" s="78" t="s">
        <v>513</v>
      </c>
      <c r="I242" s="78" t="s">
        <v>513</v>
      </c>
      <c r="J242" s="78" t="s">
        <v>513</v>
      </c>
      <c r="K242" s="78" t="s">
        <v>513</v>
      </c>
      <c r="L242" s="78">
        <v>158485</v>
      </c>
      <c r="M242" s="78" t="s">
        <v>513</v>
      </c>
      <c r="N242" s="78" t="s">
        <v>513</v>
      </c>
      <c r="O242" s="78" t="s">
        <v>513</v>
      </c>
      <c r="P242" s="78" t="s">
        <v>513</v>
      </c>
      <c r="Q242" s="78" t="s">
        <v>513</v>
      </c>
      <c r="R242" s="80" t="s">
        <v>85</v>
      </c>
      <c r="S242" s="77"/>
      <c r="T242" s="77"/>
      <c r="U242" s="77"/>
      <c r="V242" s="77"/>
      <c r="W242" s="77"/>
      <c r="X242" s="77"/>
      <c r="Y242" s="77"/>
    </row>
    <row r="243" spans="1:25" s="78" customFormat="1" ht="10.5" customHeight="1" x14ac:dyDescent="0.2">
      <c r="A243" s="830" t="s">
        <v>853</v>
      </c>
      <c r="B243" s="78" t="s">
        <v>513</v>
      </c>
      <c r="C243" s="78" t="s">
        <v>513</v>
      </c>
      <c r="D243" s="78" t="s">
        <v>513</v>
      </c>
      <c r="E243" s="78" t="s">
        <v>513</v>
      </c>
      <c r="F243" s="78" t="s">
        <v>513</v>
      </c>
      <c r="G243" s="78" t="s">
        <v>513</v>
      </c>
      <c r="H243" s="78" t="s">
        <v>513</v>
      </c>
      <c r="I243" s="78" t="s">
        <v>513</v>
      </c>
      <c r="J243" s="78" t="s">
        <v>513</v>
      </c>
      <c r="K243" s="78" t="s">
        <v>513</v>
      </c>
      <c r="L243" s="78" t="s">
        <v>513</v>
      </c>
      <c r="M243" s="78" t="s">
        <v>513</v>
      </c>
      <c r="N243" s="78" t="s">
        <v>513</v>
      </c>
      <c r="O243" s="78" t="s">
        <v>513</v>
      </c>
      <c r="P243" s="78" t="s">
        <v>513</v>
      </c>
      <c r="Q243" s="78" t="s">
        <v>513</v>
      </c>
      <c r="R243" s="80" t="s">
        <v>86</v>
      </c>
      <c r="S243" s="77"/>
      <c r="T243" s="77"/>
      <c r="U243" s="77"/>
      <c r="V243" s="77"/>
      <c r="W243" s="77"/>
      <c r="X243" s="77"/>
      <c r="Y243" s="77"/>
    </row>
    <row r="244" spans="1:25" s="78" customFormat="1" ht="10.5" customHeight="1" x14ac:dyDescent="0.2">
      <c r="A244" s="830" t="s">
        <v>872</v>
      </c>
      <c r="B244" s="78" t="s">
        <v>513</v>
      </c>
      <c r="C244" s="78">
        <v>82062</v>
      </c>
      <c r="D244" s="78" t="s">
        <v>513</v>
      </c>
      <c r="E244" s="78">
        <v>82062</v>
      </c>
      <c r="F244" s="78">
        <v>82062</v>
      </c>
      <c r="G244" s="78" t="s">
        <v>513</v>
      </c>
      <c r="H244" s="78" t="s">
        <v>513</v>
      </c>
      <c r="I244" s="78" t="s">
        <v>513</v>
      </c>
      <c r="J244" s="78" t="s">
        <v>513</v>
      </c>
      <c r="K244" s="78" t="s">
        <v>513</v>
      </c>
      <c r="L244" s="78" t="s">
        <v>513</v>
      </c>
      <c r="M244" s="78" t="s">
        <v>513</v>
      </c>
      <c r="N244" s="78" t="s">
        <v>513</v>
      </c>
      <c r="O244" s="78" t="s">
        <v>513</v>
      </c>
      <c r="P244" s="78" t="s">
        <v>513</v>
      </c>
      <c r="Q244" s="78" t="s">
        <v>513</v>
      </c>
      <c r="R244" s="80" t="s">
        <v>87</v>
      </c>
      <c r="S244" s="77"/>
      <c r="T244" s="77"/>
      <c r="U244" s="77"/>
      <c r="V244" s="77"/>
      <c r="W244" s="77"/>
      <c r="X244" s="77"/>
      <c r="Y244" s="77"/>
    </row>
    <row r="245" spans="1:25" s="78" customFormat="1" ht="10.5" customHeight="1" x14ac:dyDescent="0.2">
      <c r="A245" s="830" t="s">
        <v>873</v>
      </c>
      <c r="B245" s="78" t="s">
        <v>513</v>
      </c>
      <c r="C245" s="78">
        <v>82295</v>
      </c>
      <c r="D245" s="78" t="s">
        <v>513</v>
      </c>
      <c r="E245" s="78">
        <v>82295</v>
      </c>
      <c r="F245" s="78">
        <v>82295</v>
      </c>
      <c r="G245" s="78" t="s">
        <v>513</v>
      </c>
      <c r="H245" s="78" t="s">
        <v>513</v>
      </c>
      <c r="I245" s="78" t="s">
        <v>513</v>
      </c>
      <c r="J245" s="78" t="s">
        <v>513</v>
      </c>
      <c r="K245" s="78" t="s">
        <v>513</v>
      </c>
      <c r="L245" s="78" t="s">
        <v>513</v>
      </c>
      <c r="M245" s="78" t="s">
        <v>513</v>
      </c>
      <c r="N245" s="78" t="s">
        <v>513</v>
      </c>
      <c r="O245" s="78" t="s">
        <v>513</v>
      </c>
      <c r="P245" s="78" t="s">
        <v>513</v>
      </c>
      <c r="Q245" s="78" t="s">
        <v>513</v>
      </c>
      <c r="R245" s="80" t="s">
        <v>823</v>
      </c>
      <c r="S245" s="77"/>
      <c r="T245" s="77"/>
      <c r="U245" s="77"/>
      <c r="V245" s="77"/>
      <c r="W245" s="77"/>
      <c r="X245" s="77"/>
      <c r="Y245" s="77"/>
    </row>
    <row r="246" spans="1:25" s="78" customFormat="1" ht="10.5" customHeight="1" x14ac:dyDescent="0.2">
      <c r="A246" s="830" t="s">
        <v>866</v>
      </c>
      <c r="B246" s="78" t="s">
        <v>513</v>
      </c>
      <c r="C246" s="78" t="s">
        <v>513</v>
      </c>
      <c r="D246" s="78" t="s">
        <v>513</v>
      </c>
      <c r="E246" s="78" t="s">
        <v>513</v>
      </c>
      <c r="F246" s="78" t="s">
        <v>513</v>
      </c>
      <c r="G246" s="78" t="s">
        <v>513</v>
      </c>
      <c r="H246" s="78" t="s">
        <v>513</v>
      </c>
      <c r="I246" s="78" t="s">
        <v>513</v>
      </c>
      <c r="J246" s="78" t="s">
        <v>513</v>
      </c>
      <c r="K246" s="78" t="s">
        <v>513</v>
      </c>
      <c r="L246" s="78" t="s">
        <v>513</v>
      </c>
      <c r="M246" s="78" t="s">
        <v>513</v>
      </c>
      <c r="N246" s="78" t="s">
        <v>513</v>
      </c>
      <c r="O246" s="78" t="s">
        <v>513</v>
      </c>
      <c r="P246" s="78" t="s">
        <v>513</v>
      </c>
      <c r="Q246" s="78" t="s">
        <v>513</v>
      </c>
      <c r="R246" s="80" t="s">
        <v>82</v>
      </c>
      <c r="S246" s="77"/>
      <c r="T246" s="77"/>
      <c r="U246" s="77"/>
      <c r="V246" s="77"/>
      <c r="W246" s="77"/>
      <c r="X246" s="77"/>
      <c r="Y246" s="77"/>
    </row>
    <row r="247" spans="1:25" s="78" customFormat="1" ht="10.5" customHeight="1" x14ac:dyDescent="0.2">
      <c r="A247" s="831" t="s">
        <v>867</v>
      </c>
      <c r="B247" s="82" t="s">
        <v>513</v>
      </c>
      <c r="C247" s="83">
        <v>163092</v>
      </c>
      <c r="D247" s="83" t="s">
        <v>513</v>
      </c>
      <c r="E247" s="83">
        <v>163092</v>
      </c>
      <c r="F247" s="83" t="s">
        <v>513</v>
      </c>
      <c r="G247" s="83" t="s">
        <v>513</v>
      </c>
      <c r="H247" s="83" t="s">
        <v>513</v>
      </c>
      <c r="I247" s="83" t="s">
        <v>513</v>
      </c>
      <c r="J247" s="83" t="s">
        <v>513</v>
      </c>
      <c r="K247" s="83" t="s">
        <v>513</v>
      </c>
      <c r="L247" s="83">
        <v>163092</v>
      </c>
      <c r="M247" s="83" t="s">
        <v>513</v>
      </c>
      <c r="N247" s="83" t="s">
        <v>513</v>
      </c>
      <c r="O247" s="83" t="s">
        <v>513</v>
      </c>
      <c r="P247" s="83" t="s">
        <v>513</v>
      </c>
      <c r="Q247" s="83" t="s">
        <v>513</v>
      </c>
      <c r="R247" s="84" t="s">
        <v>83</v>
      </c>
      <c r="S247" s="77"/>
      <c r="T247" s="77"/>
      <c r="U247" s="77"/>
      <c r="V247" s="77"/>
      <c r="W247" s="77"/>
      <c r="X247" s="77"/>
      <c r="Y247" s="77"/>
    </row>
    <row r="248" spans="1:25" ht="23.25" customHeight="1" x14ac:dyDescent="0.4">
      <c r="I248" s="85" t="s">
        <v>102</v>
      </c>
    </row>
    <row r="249" spans="1:25" s="21" customFormat="1" ht="11.25" customHeight="1" x14ac:dyDescent="0.2">
      <c r="A249" s="70"/>
      <c r="B249" s="39"/>
      <c r="C249" s="72"/>
      <c r="D249" s="72"/>
      <c r="E249" s="72"/>
      <c r="F249" s="72"/>
      <c r="G249" s="72"/>
      <c r="H249" s="72"/>
      <c r="I249" s="72"/>
      <c r="J249" s="72"/>
      <c r="K249" s="72"/>
      <c r="L249" s="70"/>
      <c r="M249" s="39"/>
      <c r="N249" s="72"/>
      <c r="O249" s="72"/>
      <c r="P249" s="72"/>
      <c r="Q249" s="72"/>
      <c r="R249" s="1056" t="s">
        <v>88</v>
      </c>
      <c r="S249" s="19"/>
      <c r="T249" s="19"/>
      <c r="U249" s="19"/>
      <c r="V249" s="19"/>
      <c r="W249" s="19"/>
      <c r="X249" s="19"/>
      <c r="Y249" s="19"/>
    </row>
    <row r="250" spans="1:25" s="73" customFormat="1" ht="28.5" customHeight="1" x14ac:dyDescent="0.25">
      <c r="A250" s="37" t="s">
        <v>205</v>
      </c>
      <c r="B250" s="16" t="s">
        <v>108</v>
      </c>
      <c r="C250" s="866" t="s">
        <v>174</v>
      </c>
      <c r="D250" s="20"/>
      <c r="E250" s="88"/>
      <c r="F250" s="866" t="s">
        <v>501</v>
      </c>
      <c r="G250" s="20"/>
      <c r="H250" s="88"/>
      <c r="I250" s="14" t="s">
        <v>927</v>
      </c>
      <c r="J250" s="866" t="s">
        <v>180</v>
      </c>
      <c r="K250" s="20"/>
      <c r="L250" s="88"/>
      <c r="M250" s="16" t="s">
        <v>181</v>
      </c>
      <c r="N250" s="14" t="s">
        <v>182</v>
      </c>
      <c r="O250" s="866" t="s">
        <v>610</v>
      </c>
      <c r="P250" s="20"/>
      <c r="Q250" s="20"/>
      <c r="R250" s="1057"/>
      <c r="S250" s="15"/>
      <c r="T250" s="15"/>
      <c r="U250" s="15"/>
      <c r="V250" s="15"/>
      <c r="W250" s="15"/>
      <c r="X250" s="15"/>
      <c r="Y250" s="15"/>
    </row>
    <row r="251" spans="1:25" s="73" customFormat="1" ht="28.5" customHeight="1" x14ac:dyDescent="0.25">
      <c r="A251" s="37"/>
      <c r="B251" s="16" t="s">
        <v>114</v>
      </c>
      <c r="C251" s="16" t="s">
        <v>73</v>
      </c>
      <c r="D251" s="14" t="s">
        <v>179</v>
      </c>
      <c r="E251" s="14" t="s">
        <v>184</v>
      </c>
      <c r="F251" s="16" t="s">
        <v>75</v>
      </c>
      <c r="G251" s="14" t="s">
        <v>185</v>
      </c>
      <c r="H251" s="14" t="s">
        <v>504</v>
      </c>
      <c r="I251" s="14" t="s">
        <v>186</v>
      </c>
      <c r="J251" s="16" t="s">
        <v>25</v>
      </c>
      <c r="K251" s="14" t="s">
        <v>187</v>
      </c>
      <c r="L251" s="14" t="s">
        <v>188</v>
      </c>
      <c r="M251" s="16" t="s">
        <v>26</v>
      </c>
      <c r="N251" s="14" t="s">
        <v>189</v>
      </c>
      <c r="O251" s="16" t="s">
        <v>121</v>
      </c>
      <c r="P251" s="14" t="s">
        <v>612</v>
      </c>
      <c r="Q251" s="866" t="s">
        <v>613</v>
      </c>
      <c r="R251" s="1057"/>
      <c r="S251" s="15"/>
      <c r="T251" s="15"/>
      <c r="U251" s="15"/>
      <c r="V251" s="15"/>
      <c r="W251" s="15"/>
      <c r="X251" s="15"/>
      <c r="Y251" s="15"/>
    </row>
    <row r="252" spans="1:25" s="73" customFormat="1" ht="12" customHeight="1" x14ac:dyDescent="0.25">
      <c r="A252" s="38"/>
      <c r="B252" s="18"/>
      <c r="C252" s="18"/>
      <c r="D252" s="18" t="str">
        <f>PROPER("ISTHMUS")</f>
        <v>Isthmus</v>
      </c>
      <c r="E252" s="18" t="str">
        <f>PROPER("MAYA")</f>
        <v>Maya</v>
      </c>
      <c r="F252" s="18"/>
      <c r="G252" s="18" t="str">
        <f>PROPER("CASTLA-B")</f>
        <v>Castla-B</v>
      </c>
      <c r="H252" s="18" t="str">
        <f>PROPER("SOUTH-B")</f>
        <v>South-B</v>
      </c>
      <c r="I252" s="18" t="str">
        <f>PROPER("SANT-BAR")</f>
        <v>Sant-Bar</v>
      </c>
      <c r="J252" s="18"/>
      <c r="K252" s="18" t="str">
        <f>PROPER("ORIENTE")</f>
        <v>Oriente</v>
      </c>
      <c r="L252" s="18" t="str">
        <f>PROPER("NAPO")</f>
        <v>Napo</v>
      </c>
      <c r="M252" s="18"/>
      <c r="N252" s="18" t="str">
        <f>PROPER("SAHARA-B")</f>
        <v>Sahara-B</v>
      </c>
      <c r="O252" s="18"/>
      <c r="P252" s="18" t="str">
        <f>PROPER("AMNA")</f>
        <v>Amna</v>
      </c>
      <c r="Q252" s="17" t="str">
        <f>PROPER("BU-ATTFL")</f>
        <v>Bu-Attfl</v>
      </c>
      <c r="R252" s="1058"/>
      <c r="S252" s="15"/>
      <c r="T252" s="15"/>
      <c r="U252" s="15"/>
      <c r="V252" s="15"/>
      <c r="W252" s="15"/>
      <c r="X252" s="15"/>
      <c r="Y252" s="15"/>
    </row>
    <row r="253" spans="1:25" s="78" customFormat="1" ht="10.5" customHeight="1" x14ac:dyDescent="0.2">
      <c r="A253" s="829" t="s">
        <v>859</v>
      </c>
      <c r="B253" s="74">
        <v>6864761</v>
      </c>
      <c r="C253" s="75">
        <v>5163606</v>
      </c>
      <c r="D253" s="75">
        <v>4477379</v>
      </c>
      <c r="E253" s="75">
        <v>686227</v>
      </c>
      <c r="F253" s="75">
        <v>548710</v>
      </c>
      <c r="G253" s="75">
        <v>548710</v>
      </c>
      <c r="H253" s="75" t="s">
        <v>513</v>
      </c>
      <c r="I253" s="75">
        <v>160531</v>
      </c>
      <c r="J253" s="75">
        <v>991914</v>
      </c>
      <c r="K253" s="75" t="s">
        <v>513</v>
      </c>
      <c r="L253" s="75">
        <v>991914</v>
      </c>
      <c r="M253" s="75">
        <v>317115</v>
      </c>
      <c r="N253" s="75">
        <v>161036</v>
      </c>
      <c r="O253" s="75" t="s">
        <v>513</v>
      </c>
      <c r="P253" s="75" t="s">
        <v>513</v>
      </c>
      <c r="Q253" s="75" t="s">
        <v>513</v>
      </c>
      <c r="R253" s="76" t="s">
        <v>208</v>
      </c>
      <c r="S253" s="77"/>
      <c r="T253" s="77"/>
      <c r="U253" s="77"/>
      <c r="V253" s="77"/>
      <c r="W253" s="77"/>
      <c r="X253" s="77"/>
      <c r="Y253" s="77"/>
    </row>
    <row r="254" spans="1:25" s="78" customFormat="1" ht="10.5" customHeight="1" x14ac:dyDescent="0.2">
      <c r="A254" s="830" t="s">
        <v>877</v>
      </c>
      <c r="B254" s="78">
        <v>5005894</v>
      </c>
      <c r="C254" s="78">
        <v>2532351</v>
      </c>
      <c r="D254" s="78">
        <v>1730620</v>
      </c>
      <c r="E254" s="78">
        <v>801731</v>
      </c>
      <c r="F254" s="78">
        <v>443929</v>
      </c>
      <c r="G254" s="78">
        <v>380110</v>
      </c>
      <c r="H254" s="78">
        <v>63819</v>
      </c>
      <c r="I254" s="78">
        <v>475238</v>
      </c>
      <c r="J254" s="78">
        <v>1554376</v>
      </c>
      <c r="K254" s="78" t="s">
        <v>513</v>
      </c>
      <c r="L254" s="78">
        <v>1554376</v>
      </c>
      <c r="M254" s="78">
        <v>795611</v>
      </c>
      <c r="N254" s="78">
        <v>26917</v>
      </c>
      <c r="O254" s="78" t="s">
        <v>513</v>
      </c>
      <c r="P254" s="78" t="s">
        <v>513</v>
      </c>
      <c r="Q254" s="78" t="s">
        <v>513</v>
      </c>
      <c r="R254" s="80" t="s">
        <v>492</v>
      </c>
      <c r="S254" s="77"/>
      <c r="T254" s="77"/>
      <c r="U254" s="77"/>
      <c r="V254" s="77"/>
      <c r="W254" s="77"/>
      <c r="X254" s="77"/>
      <c r="Y254" s="77"/>
    </row>
    <row r="255" spans="1:25" s="78" customFormat="1" ht="10.5" customHeight="1" x14ac:dyDescent="0.2">
      <c r="A255" s="830" t="s">
        <v>878</v>
      </c>
      <c r="B255" s="78">
        <v>3792241</v>
      </c>
      <c r="C255" s="78">
        <v>1908649</v>
      </c>
      <c r="D255" s="78">
        <v>592946</v>
      </c>
      <c r="E255" s="78">
        <v>1315703</v>
      </c>
      <c r="F255" s="78">
        <v>185818</v>
      </c>
      <c r="G255" s="78">
        <v>185818</v>
      </c>
      <c r="H255" s="78" t="s">
        <v>513</v>
      </c>
      <c r="I255" s="78" t="s">
        <v>513</v>
      </c>
      <c r="J255" s="78">
        <v>1697774</v>
      </c>
      <c r="K255" s="78" t="s">
        <v>513</v>
      </c>
      <c r="L255" s="78">
        <v>1697774</v>
      </c>
      <c r="M255" s="78">
        <v>619926</v>
      </c>
      <c r="N255" s="78">
        <v>202159</v>
      </c>
      <c r="O255" s="78" t="s">
        <v>513</v>
      </c>
      <c r="P255" s="78" t="s">
        <v>513</v>
      </c>
      <c r="Q255" s="78" t="s">
        <v>513</v>
      </c>
      <c r="R255" s="80" t="s">
        <v>518</v>
      </c>
      <c r="S255" s="77"/>
      <c r="T255" s="77"/>
      <c r="U255" s="77"/>
      <c r="V255" s="77"/>
      <c r="W255" s="77"/>
      <c r="X255" s="77"/>
      <c r="Y255" s="77"/>
    </row>
    <row r="256" spans="1:25" s="78" customFormat="1" ht="10.5" customHeight="1" x14ac:dyDescent="0.2">
      <c r="A256" s="830" t="s">
        <v>582</v>
      </c>
      <c r="B256" s="78">
        <v>2678816</v>
      </c>
      <c r="C256" s="78">
        <v>319147</v>
      </c>
      <c r="D256" s="78" t="s">
        <v>513</v>
      </c>
      <c r="E256" s="78">
        <v>319147</v>
      </c>
      <c r="F256" s="78">
        <v>158877</v>
      </c>
      <c r="G256" s="78">
        <v>158877</v>
      </c>
      <c r="H256" s="78" t="s">
        <v>513</v>
      </c>
      <c r="I256" s="78" t="s">
        <v>513</v>
      </c>
      <c r="J256" s="78">
        <v>2200792</v>
      </c>
      <c r="K256" s="78">
        <v>119843</v>
      </c>
      <c r="L256" s="78">
        <v>2080949</v>
      </c>
      <c r="M256" s="78">
        <v>742099</v>
      </c>
      <c r="N256" s="78">
        <v>498520</v>
      </c>
      <c r="O256" s="78" t="s">
        <v>513</v>
      </c>
      <c r="P256" s="78" t="s">
        <v>513</v>
      </c>
      <c r="Q256" s="78" t="s">
        <v>513</v>
      </c>
      <c r="R256" s="80" t="s">
        <v>583</v>
      </c>
      <c r="S256" s="77"/>
      <c r="T256" s="77"/>
      <c r="U256" s="77"/>
      <c r="V256" s="77"/>
      <c r="W256" s="77"/>
      <c r="X256" s="77"/>
      <c r="Y256" s="77"/>
    </row>
    <row r="257" spans="1:25" s="78" customFormat="1" ht="10.5" customHeight="1" x14ac:dyDescent="0.2">
      <c r="A257" s="830" t="s">
        <v>842</v>
      </c>
      <c r="B257" s="78">
        <v>2530556</v>
      </c>
      <c r="C257" s="78">
        <v>81102</v>
      </c>
      <c r="D257" s="78" t="s">
        <v>513</v>
      </c>
      <c r="E257" s="78">
        <v>81102</v>
      </c>
      <c r="F257" s="78" t="s">
        <v>513</v>
      </c>
      <c r="G257" s="78" t="s">
        <v>513</v>
      </c>
      <c r="H257" s="78" t="s">
        <v>513</v>
      </c>
      <c r="I257" s="78" t="s">
        <v>513</v>
      </c>
      <c r="J257" s="78">
        <v>2449454</v>
      </c>
      <c r="K257" s="78">
        <v>58385</v>
      </c>
      <c r="L257" s="78">
        <v>2391069</v>
      </c>
      <c r="M257" s="78">
        <v>421459</v>
      </c>
      <c r="N257" s="78">
        <v>369843</v>
      </c>
      <c r="O257" s="78">
        <v>51616</v>
      </c>
      <c r="P257" s="78">
        <v>26414</v>
      </c>
      <c r="Q257" s="78">
        <v>25202</v>
      </c>
      <c r="R257" s="80" t="s">
        <v>814</v>
      </c>
      <c r="S257" s="77"/>
      <c r="T257" s="77"/>
      <c r="U257" s="77"/>
      <c r="V257" s="77"/>
      <c r="W257" s="77"/>
      <c r="X257" s="77"/>
      <c r="Y257" s="77"/>
    </row>
    <row r="258" spans="1:25" s="78" customFormat="1" ht="10.5" customHeight="1" x14ac:dyDescent="0.2">
      <c r="A258" s="830"/>
      <c r="R258" s="80"/>
      <c r="S258" s="77"/>
      <c r="T258" s="77"/>
      <c r="U258" s="77"/>
      <c r="V258" s="77"/>
      <c r="W258" s="77"/>
      <c r="X258" s="77"/>
      <c r="Y258" s="77"/>
    </row>
    <row r="259" spans="1:25" s="78" customFormat="1" ht="10.5" customHeight="1" x14ac:dyDescent="0.2">
      <c r="A259" s="830" t="s">
        <v>893</v>
      </c>
      <c r="B259" s="78">
        <v>2591277</v>
      </c>
      <c r="C259" s="78">
        <v>400249</v>
      </c>
      <c r="D259" s="78" t="s">
        <v>513</v>
      </c>
      <c r="E259" s="78">
        <v>400249</v>
      </c>
      <c r="F259" s="78" t="s">
        <v>513</v>
      </c>
      <c r="G259" s="78" t="s">
        <v>513</v>
      </c>
      <c r="H259" s="78" t="s">
        <v>513</v>
      </c>
      <c r="I259" s="78" t="s">
        <v>513</v>
      </c>
      <c r="J259" s="78">
        <v>2191028</v>
      </c>
      <c r="K259" s="78">
        <v>119843</v>
      </c>
      <c r="L259" s="78">
        <v>2071185</v>
      </c>
      <c r="M259" s="78">
        <v>798640</v>
      </c>
      <c r="N259" s="78">
        <v>503445</v>
      </c>
      <c r="O259" s="78">
        <v>51616</v>
      </c>
      <c r="P259" s="78">
        <v>26414</v>
      </c>
      <c r="Q259" s="78">
        <v>25202</v>
      </c>
      <c r="R259" s="80" t="s">
        <v>584</v>
      </c>
      <c r="S259" s="77"/>
      <c r="T259" s="77"/>
      <c r="U259" s="77"/>
      <c r="V259" s="77"/>
      <c r="W259" s="77"/>
      <c r="X259" s="77"/>
      <c r="Y259" s="77"/>
    </row>
    <row r="260" spans="1:25" s="78" customFormat="1" ht="10.5" customHeight="1" x14ac:dyDescent="0.2">
      <c r="A260" s="830" t="s">
        <v>842</v>
      </c>
      <c r="B260" s="78">
        <v>2610461</v>
      </c>
      <c r="C260" s="78" t="s">
        <v>513</v>
      </c>
      <c r="D260" s="78" t="s">
        <v>513</v>
      </c>
      <c r="E260" s="78" t="s">
        <v>513</v>
      </c>
      <c r="F260" s="78" t="s">
        <v>513</v>
      </c>
      <c r="G260" s="78" t="s">
        <v>513</v>
      </c>
      <c r="H260" s="78" t="s">
        <v>513</v>
      </c>
      <c r="I260" s="78" t="s">
        <v>513</v>
      </c>
      <c r="J260" s="78">
        <v>2610461</v>
      </c>
      <c r="K260" s="78">
        <v>135540</v>
      </c>
      <c r="L260" s="78">
        <v>2474921</v>
      </c>
      <c r="M260" s="78">
        <v>281132</v>
      </c>
      <c r="N260" s="78">
        <v>281132</v>
      </c>
      <c r="O260" s="78" t="s">
        <v>513</v>
      </c>
      <c r="P260" s="78" t="s">
        <v>513</v>
      </c>
      <c r="Q260" s="78" t="s">
        <v>513</v>
      </c>
      <c r="R260" s="80" t="s">
        <v>816</v>
      </c>
      <c r="S260" s="77"/>
      <c r="T260" s="77"/>
      <c r="U260" s="77"/>
      <c r="V260" s="77"/>
      <c r="W260" s="77"/>
      <c r="X260" s="77"/>
      <c r="Y260" s="77"/>
    </row>
    <row r="261" spans="1:25" s="78" customFormat="1" ht="10.5" customHeight="1" x14ac:dyDescent="0.2">
      <c r="A261" s="830"/>
      <c r="R261" s="80"/>
      <c r="S261" s="77"/>
      <c r="T261" s="77"/>
      <c r="U261" s="77"/>
      <c r="V261" s="77"/>
      <c r="W261" s="77"/>
      <c r="X261" s="77"/>
      <c r="Y261" s="77"/>
    </row>
    <row r="262" spans="1:25" s="78" customFormat="1" ht="10.5" customHeight="1" x14ac:dyDescent="0.2">
      <c r="A262" s="830" t="s">
        <v>817</v>
      </c>
      <c r="B262" s="78">
        <v>529016</v>
      </c>
      <c r="C262" s="78">
        <v>81102</v>
      </c>
      <c r="D262" s="78" t="s">
        <v>513</v>
      </c>
      <c r="E262" s="78">
        <v>81102</v>
      </c>
      <c r="F262" s="78" t="s">
        <v>513</v>
      </c>
      <c r="G262" s="78" t="s">
        <v>513</v>
      </c>
      <c r="H262" s="78" t="s">
        <v>513</v>
      </c>
      <c r="I262" s="78" t="s">
        <v>513</v>
      </c>
      <c r="J262" s="78">
        <v>447914</v>
      </c>
      <c r="K262" s="78" t="s">
        <v>513</v>
      </c>
      <c r="L262" s="78">
        <v>447914</v>
      </c>
      <c r="M262" s="78">
        <v>212722</v>
      </c>
      <c r="N262" s="78">
        <v>161106</v>
      </c>
      <c r="O262" s="78">
        <v>51616</v>
      </c>
      <c r="P262" s="78">
        <v>26414</v>
      </c>
      <c r="Q262" s="78">
        <v>25202</v>
      </c>
      <c r="R262" s="80" t="s">
        <v>587</v>
      </c>
      <c r="S262" s="77"/>
      <c r="T262" s="77"/>
      <c r="U262" s="77"/>
      <c r="V262" s="77"/>
      <c r="W262" s="77"/>
      <c r="X262" s="77"/>
      <c r="Y262" s="77"/>
    </row>
    <row r="263" spans="1:25" s="78" customFormat="1" ht="10.5" customHeight="1" x14ac:dyDescent="0.2">
      <c r="A263" s="830" t="s">
        <v>862</v>
      </c>
      <c r="B263" s="78">
        <v>577631</v>
      </c>
      <c r="C263" s="78" t="s">
        <v>513</v>
      </c>
      <c r="D263" s="78" t="s">
        <v>513</v>
      </c>
      <c r="E263" s="78" t="s">
        <v>513</v>
      </c>
      <c r="F263" s="78" t="s">
        <v>513</v>
      </c>
      <c r="G263" s="78" t="s">
        <v>513</v>
      </c>
      <c r="H263" s="78" t="s">
        <v>513</v>
      </c>
      <c r="I263" s="78" t="s">
        <v>513</v>
      </c>
      <c r="J263" s="78">
        <v>577631</v>
      </c>
      <c r="K263" s="78">
        <v>58385</v>
      </c>
      <c r="L263" s="78">
        <v>519246</v>
      </c>
      <c r="M263" s="78" t="s">
        <v>513</v>
      </c>
      <c r="N263" s="78" t="s">
        <v>513</v>
      </c>
      <c r="O263" s="78" t="s">
        <v>513</v>
      </c>
      <c r="P263" s="78" t="s">
        <v>513</v>
      </c>
      <c r="Q263" s="78" t="s">
        <v>513</v>
      </c>
      <c r="R263" s="80" t="s">
        <v>94</v>
      </c>
      <c r="S263" s="77"/>
      <c r="T263" s="77"/>
      <c r="U263" s="77"/>
      <c r="V263" s="77"/>
      <c r="W263" s="77"/>
      <c r="X263" s="77"/>
      <c r="Y263" s="77"/>
    </row>
    <row r="264" spans="1:25" s="78" customFormat="1" ht="10.5" customHeight="1" x14ac:dyDescent="0.2">
      <c r="A264" s="830" t="s">
        <v>844</v>
      </c>
      <c r="B264" s="78">
        <v>675741</v>
      </c>
      <c r="C264" s="78" t="s">
        <v>513</v>
      </c>
      <c r="D264" s="78" t="s">
        <v>513</v>
      </c>
      <c r="E264" s="78" t="s">
        <v>513</v>
      </c>
      <c r="F264" s="78" t="s">
        <v>513</v>
      </c>
      <c r="G264" s="78" t="s">
        <v>513</v>
      </c>
      <c r="H264" s="78" t="s">
        <v>513</v>
      </c>
      <c r="I264" s="78" t="s">
        <v>513</v>
      </c>
      <c r="J264" s="78">
        <v>675741</v>
      </c>
      <c r="K264" s="78" t="s">
        <v>513</v>
      </c>
      <c r="L264" s="78">
        <v>675741</v>
      </c>
      <c r="M264" s="78">
        <v>152092</v>
      </c>
      <c r="N264" s="78">
        <v>152092</v>
      </c>
      <c r="O264" s="78" t="s">
        <v>513</v>
      </c>
      <c r="P264" s="78" t="s">
        <v>513</v>
      </c>
      <c r="Q264" s="78" t="s">
        <v>513</v>
      </c>
      <c r="R264" s="80" t="s">
        <v>95</v>
      </c>
      <c r="S264" s="77"/>
      <c r="T264" s="77"/>
      <c r="U264" s="77"/>
      <c r="V264" s="77"/>
      <c r="W264" s="77"/>
      <c r="X264" s="77"/>
      <c r="Y264" s="77"/>
    </row>
    <row r="265" spans="1:25" s="78" customFormat="1" ht="10.5" customHeight="1" x14ac:dyDescent="0.2">
      <c r="A265" s="830" t="s">
        <v>912</v>
      </c>
      <c r="B265" s="78">
        <v>748168</v>
      </c>
      <c r="C265" s="78" t="s">
        <v>513</v>
      </c>
      <c r="D265" s="78" t="s">
        <v>513</v>
      </c>
      <c r="E265" s="78" t="s">
        <v>513</v>
      </c>
      <c r="F265" s="78" t="s">
        <v>513</v>
      </c>
      <c r="G265" s="78" t="s">
        <v>513</v>
      </c>
      <c r="H265" s="78" t="s">
        <v>513</v>
      </c>
      <c r="I265" s="78" t="s">
        <v>513</v>
      </c>
      <c r="J265" s="78">
        <v>748168</v>
      </c>
      <c r="K265" s="78" t="s">
        <v>513</v>
      </c>
      <c r="L265" s="78">
        <v>748168</v>
      </c>
      <c r="M265" s="78">
        <v>56645</v>
      </c>
      <c r="N265" s="78">
        <v>56645</v>
      </c>
      <c r="O265" s="78" t="s">
        <v>513</v>
      </c>
      <c r="P265" s="78" t="s">
        <v>513</v>
      </c>
      <c r="Q265" s="78" t="s">
        <v>513</v>
      </c>
      <c r="R265" s="80" t="s">
        <v>96</v>
      </c>
      <c r="S265" s="77"/>
      <c r="T265" s="77"/>
      <c r="U265" s="77"/>
      <c r="V265" s="77"/>
      <c r="W265" s="77"/>
      <c r="X265" s="77"/>
      <c r="Y265" s="77"/>
    </row>
    <row r="266" spans="1:25" s="78" customFormat="1" ht="10.5" customHeight="1" x14ac:dyDescent="0.2">
      <c r="A266" s="830" t="s">
        <v>864</v>
      </c>
      <c r="B266" s="78">
        <v>608921</v>
      </c>
      <c r="C266" s="78" t="s">
        <v>513</v>
      </c>
      <c r="D266" s="78" t="s">
        <v>513</v>
      </c>
      <c r="E266" s="78" t="s">
        <v>513</v>
      </c>
      <c r="F266" s="78" t="s">
        <v>513</v>
      </c>
      <c r="G266" s="78" t="s">
        <v>513</v>
      </c>
      <c r="H266" s="78" t="s">
        <v>513</v>
      </c>
      <c r="I266" s="78" t="s">
        <v>513</v>
      </c>
      <c r="J266" s="78">
        <v>608921</v>
      </c>
      <c r="K266" s="78">
        <v>77155</v>
      </c>
      <c r="L266" s="78">
        <v>531766</v>
      </c>
      <c r="M266" s="78">
        <v>72395</v>
      </c>
      <c r="N266" s="78">
        <v>72395</v>
      </c>
      <c r="O266" s="78" t="s">
        <v>513</v>
      </c>
      <c r="P266" s="78" t="s">
        <v>513</v>
      </c>
      <c r="Q266" s="78" t="s">
        <v>513</v>
      </c>
      <c r="R266" s="80" t="s">
        <v>820</v>
      </c>
      <c r="S266" s="77"/>
      <c r="T266" s="77"/>
      <c r="U266" s="77"/>
      <c r="V266" s="77"/>
      <c r="W266" s="77"/>
      <c r="X266" s="77"/>
      <c r="Y266" s="77"/>
    </row>
    <row r="267" spans="1:25" s="78" customFormat="1" ht="10.5" customHeight="1" x14ac:dyDescent="0.2">
      <c r="A267" s="830"/>
      <c r="R267" s="80"/>
      <c r="S267" s="77"/>
      <c r="T267" s="77"/>
      <c r="U267" s="77"/>
      <c r="V267" s="77"/>
      <c r="W267" s="77"/>
      <c r="X267" s="77"/>
      <c r="Y267" s="77"/>
    </row>
    <row r="268" spans="1:25" s="78" customFormat="1" ht="10.5" customHeight="1" x14ac:dyDescent="0.2">
      <c r="A268" s="830" t="s">
        <v>928</v>
      </c>
      <c r="B268" s="78">
        <v>153173</v>
      </c>
      <c r="C268" s="78" t="s">
        <v>513</v>
      </c>
      <c r="D268" s="78" t="s">
        <v>513</v>
      </c>
      <c r="E268" s="78" t="s">
        <v>513</v>
      </c>
      <c r="F268" s="78" t="s">
        <v>513</v>
      </c>
      <c r="G268" s="78" t="s">
        <v>513</v>
      </c>
      <c r="H268" s="78" t="s">
        <v>513</v>
      </c>
      <c r="I268" s="78" t="s">
        <v>513</v>
      </c>
      <c r="J268" s="78">
        <v>153173</v>
      </c>
      <c r="K268" s="78" t="s">
        <v>513</v>
      </c>
      <c r="L268" s="78">
        <v>153173</v>
      </c>
      <c r="M268" s="78" t="s">
        <v>513</v>
      </c>
      <c r="N268" s="78" t="s">
        <v>513</v>
      </c>
      <c r="O268" s="78" t="s">
        <v>513</v>
      </c>
      <c r="P268" s="78" t="s">
        <v>513</v>
      </c>
      <c r="Q268" s="78" t="s">
        <v>513</v>
      </c>
      <c r="R268" s="80" t="s">
        <v>598</v>
      </c>
      <c r="S268" s="77"/>
      <c r="T268" s="77"/>
      <c r="U268" s="77"/>
      <c r="V268" s="77"/>
      <c r="W268" s="77"/>
      <c r="X268" s="77"/>
      <c r="Y268" s="77"/>
    </row>
    <row r="269" spans="1:25" s="78" customFormat="1" ht="10.5" customHeight="1" x14ac:dyDescent="0.2">
      <c r="A269" s="830" t="s">
        <v>866</v>
      </c>
      <c r="B269" s="78">
        <v>275143</v>
      </c>
      <c r="C269" s="78">
        <v>81102</v>
      </c>
      <c r="D269" s="78" t="s">
        <v>513</v>
      </c>
      <c r="E269" s="78">
        <v>81102</v>
      </c>
      <c r="F269" s="78" t="s">
        <v>513</v>
      </c>
      <c r="G269" s="78" t="s">
        <v>513</v>
      </c>
      <c r="H269" s="78" t="s">
        <v>513</v>
      </c>
      <c r="I269" s="78" t="s">
        <v>513</v>
      </c>
      <c r="J269" s="78">
        <v>194041</v>
      </c>
      <c r="K269" s="78" t="s">
        <v>513</v>
      </c>
      <c r="L269" s="78">
        <v>194041</v>
      </c>
      <c r="M269" s="78">
        <v>212722</v>
      </c>
      <c r="N269" s="78">
        <v>161106</v>
      </c>
      <c r="O269" s="78">
        <v>51616</v>
      </c>
      <c r="P269" s="78">
        <v>26414</v>
      </c>
      <c r="Q269" s="78">
        <v>25202</v>
      </c>
      <c r="R269" s="80" t="s">
        <v>82</v>
      </c>
      <c r="S269" s="77"/>
      <c r="T269" s="77"/>
      <c r="U269" s="77"/>
      <c r="V269" s="77"/>
      <c r="W269" s="77"/>
      <c r="X269" s="77"/>
      <c r="Y269" s="77"/>
    </row>
    <row r="270" spans="1:25" s="78" customFormat="1" ht="10.5" customHeight="1" x14ac:dyDescent="0.2">
      <c r="A270" s="830" t="s">
        <v>867</v>
      </c>
      <c r="B270" s="78">
        <v>100700</v>
      </c>
      <c r="C270" s="78" t="s">
        <v>513</v>
      </c>
      <c r="D270" s="78" t="s">
        <v>513</v>
      </c>
      <c r="E270" s="78" t="s">
        <v>513</v>
      </c>
      <c r="F270" s="78" t="s">
        <v>513</v>
      </c>
      <c r="G270" s="78" t="s">
        <v>513</v>
      </c>
      <c r="H270" s="78" t="s">
        <v>513</v>
      </c>
      <c r="I270" s="78" t="s">
        <v>513</v>
      </c>
      <c r="J270" s="78">
        <v>100700</v>
      </c>
      <c r="K270" s="78" t="s">
        <v>513</v>
      </c>
      <c r="L270" s="78">
        <v>100700</v>
      </c>
      <c r="M270" s="78" t="s">
        <v>513</v>
      </c>
      <c r="N270" s="78" t="s">
        <v>513</v>
      </c>
      <c r="O270" s="78" t="s">
        <v>513</v>
      </c>
      <c r="P270" s="78" t="s">
        <v>513</v>
      </c>
      <c r="Q270" s="78" t="s">
        <v>513</v>
      </c>
      <c r="R270" s="80" t="s">
        <v>83</v>
      </c>
      <c r="S270" s="77"/>
      <c r="T270" s="77"/>
      <c r="U270" s="77"/>
      <c r="V270" s="77"/>
      <c r="W270" s="77"/>
      <c r="X270" s="77"/>
      <c r="Y270" s="77"/>
    </row>
    <row r="271" spans="1:25" s="78" customFormat="1" ht="10.5" customHeight="1" x14ac:dyDescent="0.2">
      <c r="A271" s="830" t="s">
        <v>868</v>
      </c>
      <c r="B271" s="78">
        <v>360383</v>
      </c>
      <c r="C271" s="78" t="s">
        <v>513</v>
      </c>
      <c r="D271" s="78" t="s">
        <v>513</v>
      </c>
      <c r="E271" s="78" t="s">
        <v>513</v>
      </c>
      <c r="F271" s="78" t="s">
        <v>513</v>
      </c>
      <c r="G271" s="78" t="s">
        <v>513</v>
      </c>
      <c r="H271" s="78" t="s">
        <v>513</v>
      </c>
      <c r="I271" s="78" t="s">
        <v>513</v>
      </c>
      <c r="J271" s="78">
        <v>360383</v>
      </c>
      <c r="K271" s="78" t="s">
        <v>513</v>
      </c>
      <c r="L271" s="78">
        <v>360383</v>
      </c>
      <c r="M271" s="78" t="s">
        <v>513</v>
      </c>
      <c r="N271" s="78" t="s">
        <v>513</v>
      </c>
      <c r="O271" s="78" t="s">
        <v>513</v>
      </c>
      <c r="P271" s="78" t="s">
        <v>513</v>
      </c>
      <c r="Q271" s="78" t="s">
        <v>513</v>
      </c>
      <c r="R271" s="80" t="s">
        <v>84</v>
      </c>
      <c r="S271" s="77"/>
      <c r="T271" s="77"/>
      <c r="U271" s="77"/>
      <c r="V271" s="77"/>
      <c r="W271" s="77"/>
      <c r="X271" s="77"/>
      <c r="Y271" s="77"/>
    </row>
    <row r="272" spans="1:25" s="78" customFormat="1" ht="10.5" customHeight="1" x14ac:dyDescent="0.2">
      <c r="A272" s="830" t="s">
        <v>848</v>
      </c>
      <c r="B272" s="78">
        <v>103038</v>
      </c>
      <c r="C272" s="78" t="s">
        <v>513</v>
      </c>
      <c r="D272" s="78" t="s">
        <v>513</v>
      </c>
      <c r="E272" s="78" t="s">
        <v>513</v>
      </c>
      <c r="F272" s="78" t="s">
        <v>513</v>
      </c>
      <c r="G272" s="78" t="s">
        <v>513</v>
      </c>
      <c r="H272" s="78" t="s">
        <v>513</v>
      </c>
      <c r="I272" s="78" t="s">
        <v>513</v>
      </c>
      <c r="J272" s="78">
        <v>103038</v>
      </c>
      <c r="K272" s="78" t="s">
        <v>513</v>
      </c>
      <c r="L272" s="78">
        <v>103038</v>
      </c>
      <c r="M272" s="78" t="s">
        <v>513</v>
      </c>
      <c r="N272" s="78" t="s">
        <v>513</v>
      </c>
      <c r="O272" s="78" t="s">
        <v>513</v>
      </c>
      <c r="P272" s="78" t="s">
        <v>513</v>
      </c>
      <c r="Q272" s="78" t="s">
        <v>513</v>
      </c>
      <c r="R272" s="81" t="s">
        <v>97</v>
      </c>
      <c r="S272" s="77"/>
      <c r="T272" s="77"/>
      <c r="U272" s="77"/>
      <c r="V272" s="77"/>
      <c r="W272" s="77"/>
      <c r="X272" s="77"/>
      <c r="Y272" s="77"/>
    </row>
    <row r="273" spans="1:25" s="78" customFormat="1" ht="10.5" customHeight="1" x14ac:dyDescent="0.2">
      <c r="A273" s="830" t="s">
        <v>849</v>
      </c>
      <c r="B273" s="78">
        <v>114210</v>
      </c>
      <c r="C273" s="78" t="s">
        <v>513</v>
      </c>
      <c r="D273" s="78" t="s">
        <v>513</v>
      </c>
      <c r="E273" s="78" t="s">
        <v>513</v>
      </c>
      <c r="F273" s="78" t="s">
        <v>513</v>
      </c>
      <c r="G273" s="78" t="s">
        <v>513</v>
      </c>
      <c r="H273" s="78" t="s">
        <v>513</v>
      </c>
      <c r="I273" s="78" t="s">
        <v>513</v>
      </c>
      <c r="J273" s="78">
        <v>114210</v>
      </c>
      <c r="K273" s="78">
        <v>58385</v>
      </c>
      <c r="L273" s="78">
        <v>55825</v>
      </c>
      <c r="M273" s="78" t="s">
        <v>513</v>
      </c>
      <c r="N273" s="78" t="s">
        <v>513</v>
      </c>
      <c r="O273" s="78" t="s">
        <v>513</v>
      </c>
      <c r="P273" s="78" t="s">
        <v>513</v>
      </c>
      <c r="Q273" s="78" t="s">
        <v>513</v>
      </c>
      <c r="R273" s="80" t="s">
        <v>98</v>
      </c>
      <c r="S273" s="77"/>
      <c r="T273" s="77"/>
      <c r="U273" s="77"/>
      <c r="V273" s="77"/>
      <c r="W273" s="77"/>
      <c r="X273" s="77"/>
      <c r="Y273" s="77"/>
    </row>
    <row r="274" spans="1:25" s="78" customFormat="1" ht="10.5" customHeight="1" x14ac:dyDescent="0.2">
      <c r="A274" s="830" t="s">
        <v>929</v>
      </c>
      <c r="B274" s="78">
        <v>110006</v>
      </c>
      <c r="C274" s="78" t="s">
        <v>513</v>
      </c>
      <c r="D274" s="78" t="s">
        <v>513</v>
      </c>
      <c r="E274" s="78" t="s">
        <v>513</v>
      </c>
      <c r="F274" s="78" t="s">
        <v>513</v>
      </c>
      <c r="G274" s="78" t="s">
        <v>513</v>
      </c>
      <c r="H274" s="78" t="s">
        <v>513</v>
      </c>
      <c r="I274" s="78" t="s">
        <v>513</v>
      </c>
      <c r="J274" s="78">
        <v>110006</v>
      </c>
      <c r="K274" s="78" t="s">
        <v>513</v>
      </c>
      <c r="L274" s="78">
        <v>110006</v>
      </c>
      <c r="M274" s="78">
        <v>82572</v>
      </c>
      <c r="N274" s="78">
        <v>82572</v>
      </c>
      <c r="O274" s="78" t="s">
        <v>513</v>
      </c>
      <c r="P274" s="78" t="s">
        <v>513</v>
      </c>
      <c r="Q274" s="78" t="s">
        <v>513</v>
      </c>
      <c r="R274" s="80" t="s">
        <v>99</v>
      </c>
      <c r="S274" s="77"/>
      <c r="T274" s="77"/>
      <c r="U274" s="77"/>
      <c r="V274" s="77"/>
      <c r="W274" s="77"/>
      <c r="X274" s="77"/>
      <c r="Y274" s="77"/>
    </row>
    <row r="275" spans="1:25" s="78" customFormat="1" ht="10.5" customHeight="1" x14ac:dyDescent="0.2">
      <c r="A275" s="830" t="s">
        <v>914</v>
      </c>
      <c r="B275" s="78">
        <v>337581</v>
      </c>
      <c r="C275" s="78" t="s">
        <v>513</v>
      </c>
      <c r="D275" s="78" t="s">
        <v>513</v>
      </c>
      <c r="E275" s="78" t="s">
        <v>513</v>
      </c>
      <c r="F275" s="78" t="s">
        <v>513</v>
      </c>
      <c r="G275" s="78" t="s">
        <v>513</v>
      </c>
      <c r="H275" s="78" t="s">
        <v>513</v>
      </c>
      <c r="I275" s="78" t="s">
        <v>513</v>
      </c>
      <c r="J275" s="78">
        <v>337581</v>
      </c>
      <c r="K275" s="78" t="s">
        <v>513</v>
      </c>
      <c r="L275" s="78">
        <v>337581</v>
      </c>
      <c r="M275" s="78">
        <v>69520</v>
      </c>
      <c r="N275" s="78">
        <v>69520</v>
      </c>
      <c r="O275" s="78" t="s">
        <v>513</v>
      </c>
      <c r="P275" s="78" t="s">
        <v>513</v>
      </c>
      <c r="Q275" s="78" t="s">
        <v>513</v>
      </c>
      <c r="R275" s="80" t="s">
        <v>100</v>
      </c>
      <c r="S275" s="77"/>
      <c r="T275" s="77"/>
      <c r="U275" s="77"/>
      <c r="V275" s="77"/>
      <c r="W275" s="77"/>
      <c r="X275" s="77"/>
      <c r="Y275" s="77"/>
    </row>
    <row r="276" spans="1:25" s="78" customFormat="1" ht="10.5" customHeight="1" x14ac:dyDescent="0.2">
      <c r="A276" s="830" t="s">
        <v>852</v>
      </c>
      <c r="B276" s="78">
        <v>228154</v>
      </c>
      <c r="C276" s="78" t="s">
        <v>513</v>
      </c>
      <c r="D276" s="78" t="s">
        <v>513</v>
      </c>
      <c r="E276" s="78" t="s">
        <v>513</v>
      </c>
      <c r="F276" s="78" t="s">
        <v>513</v>
      </c>
      <c r="G276" s="78" t="s">
        <v>513</v>
      </c>
      <c r="H276" s="78" t="s">
        <v>513</v>
      </c>
      <c r="I276" s="78" t="s">
        <v>513</v>
      </c>
      <c r="J276" s="78">
        <v>228154</v>
      </c>
      <c r="K276" s="78" t="s">
        <v>513</v>
      </c>
      <c r="L276" s="78">
        <v>228154</v>
      </c>
      <c r="M276" s="78" t="s">
        <v>513</v>
      </c>
      <c r="N276" s="78" t="s">
        <v>513</v>
      </c>
      <c r="O276" s="78" t="s">
        <v>513</v>
      </c>
      <c r="P276" s="78" t="s">
        <v>513</v>
      </c>
      <c r="Q276" s="78" t="s">
        <v>513</v>
      </c>
      <c r="R276" s="80" t="s">
        <v>101</v>
      </c>
      <c r="S276" s="77"/>
      <c r="T276" s="77"/>
      <c r="U276" s="77"/>
      <c r="V276" s="77"/>
      <c r="W276" s="77"/>
      <c r="X276" s="77"/>
      <c r="Y276" s="77"/>
    </row>
    <row r="277" spans="1:25" s="78" customFormat="1" ht="10.5" customHeight="1" x14ac:dyDescent="0.2">
      <c r="A277" s="830" t="s">
        <v>871</v>
      </c>
      <c r="B277" s="78">
        <v>351527</v>
      </c>
      <c r="C277" s="78" t="s">
        <v>513</v>
      </c>
      <c r="D277" s="78" t="s">
        <v>513</v>
      </c>
      <c r="E277" s="78" t="s">
        <v>513</v>
      </c>
      <c r="F277" s="78" t="s">
        <v>513</v>
      </c>
      <c r="G277" s="78" t="s">
        <v>513</v>
      </c>
      <c r="H277" s="78" t="s">
        <v>513</v>
      </c>
      <c r="I277" s="78" t="s">
        <v>513</v>
      </c>
      <c r="J277" s="78">
        <v>351527</v>
      </c>
      <c r="K277" s="78" t="s">
        <v>513</v>
      </c>
      <c r="L277" s="78">
        <v>351527</v>
      </c>
      <c r="M277" s="78">
        <v>19893</v>
      </c>
      <c r="N277" s="78">
        <v>19893</v>
      </c>
      <c r="O277" s="78" t="s">
        <v>513</v>
      </c>
      <c r="P277" s="78" t="s">
        <v>513</v>
      </c>
      <c r="Q277" s="78" t="s">
        <v>513</v>
      </c>
      <c r="R277" s="80" t="s">
        <v>85</v>
      </c>
      <c r="S277" s="77"/>
      <c r="T277" s="77"/>
      <c r="U277" s="77"/>
      <c r="V277" s="77"/>
      <c r="W277" s="77"/>
      <c r="X277" s="77"/>
      <c r="Y277" s="77"/>
    </row>
    <row r="278" spans="1:25" s="78" customFormat="1" ht="10.5" customHeight="1" x14ac:dyDescent="0.2">
      <c r="A278" s="830" t="s">
        <v>853</v>
      </c>
      <c r="B278" s="78">
        <v>102104</v>
      </c>
      <c r="C278" s="78" t="s">
        <v>513</v>
      </c>
      <c r="D278" s="78" t="s">
        <v>513</v>
      </c>
      <c r="E278" s="78" t="s">
        <v>513</v>
      </c>
      <c r="F278" s="78" t="s">
        <v>513</v>
      </c>
      <c r="G278" s="78" t="s">
        <v>513</v>
      </c>
      <c r="H278" s="78" t="s">
        <v>513</v>
      </c>
      <c r="I278" s="78" t="s">
        <v>513</v>
      </c>
      <c r="J278" s="78">
        <v>102104</v>
      </c>
      <c r="K278" s="78" t="s">
        <v>513</v>
      </c>
      <c r="L278" s="78">
        <v>102104</v>
      </c>
      <c r="M278" s="78">
        <v>17050</v>
      </c>
      <c r="N278" s="78">
        <v>17050</v>
      </c>
      <c r="O278" s="78" t="s">
        <v>513</v>
      </c>
      <c r="P278" s="78" t="s">
        <v>513</v>
      </c>
      <c r="Q278" s="78" t="s">
        <v>513</v>
      </c>
      <c r="R278" s="80" t="s">
        <v>86</v>
      </c>
      <c r="S278" s="77"/>
      <c r="T278" s="77"/>
      <c r="U278" s="77"/>
      <c r="V278" s="77"/>
      <c r="W278" s="77"/>
      <c r="X278" s="77"/>
      <c r="Y278" s="77"/>
    </row>
    <row r="279" spans="1:25" s="78" customFormat="1" ht="10.5" customHeight="1" x14ac:dyDescent="0.2">
      <c r="A279" s="830" t="s">
        <v>895</v>
      </c>
      <c r="B279" s="78">
        <v>294537</v>
      </c>
      <c r="C279" s="78" t="s">
        <v>513</v>
      </c>
      <c r="D279" s="78" t="s">
        <v>513</v>
      </c>
      <c r="E279" s="78" t="s">
        <v>513</v>
      </c>
      <c r="F279" s="78" t="s">
        <v>513</v>
      </c>
      <c r="G279" s="78" t="s">
        <v>513</v>
      </c>
      <c r="H279" s="78" t="s">
        <v>513</v>
      </c>
      <c r="I279" s="78" t="s">
        <v>513</v>
      </c>
      <c r="J279" s="78">
        <v>294537</v>
      </c>
      <c r="K279" s="78" t="s">
        <v>513</v>
      </c>
      <c r="L279" s="78">
        <v>294537</v>
      </c>
      <c r="M279" s="78">
        <v>19702</v>
      </c>
      <c r="N279" s="78">
        <v>19702</v>
      </c>
      <c r="O279" s="78" t="s">
        <v>513</v>
      </c>
      <c r="P279" s="78" t="s">
        <v>513</v>
      </c>
      <c r="Q279" s="78" t="s">
        <v>513</v>
      </c>
      <c r="R279" s="80" t="s">
        <v>87</v>
      </c>
      <c r="S279" s="77"/>
      <c r="T279" s="77"/>
      <c r="U279" s="77"/>
      <c r="V279" s="77"/>
      <c r="W279" s="77"/>
      <c r="X279" s="77"/>
      <c r="Y279" s="77"/>
    </row>
    <row r="280" spans="1:25" s="78" customFormat="1" ht="10.5" customHeight="1" x14ac:dyDescent="0.2">
      <c r="A280" s="830" t="s">
        <v>917</v>
      </c>
      <c r="B280" s="78">
        <v>117494</v>
      </c>
      <c r="C280" s="78" t="s">
        <v>513</v>
      </c>
      <c r="D280" s="78" t="s">
        <v>513</v>
      </c>
      <c r="E280" s="78" t="s">
        <v>513</v>
      </c>
      <c r="F280" s="78" t="s">
        <v>513</v>
      </c>
      <c r="G280" s="78" t="s">
        <v>513</v>
      </c>
      <c r="H280" s="78" t="s">
        <v>513</v>
      </c>
      <c r="I280" s="78" t="s">
        <v>513</v>
      </c>
      <c r="J280" s="78">
        <v>117494</v>
      </c>
      <c r="K280" s="78" t="s">
        <v>513</v>
      </c>
      <c r="L280" s="78">
        <v>117494</v>
      </c>
      <c r="M280" s="78">
        <v>41272</v>
      </c>
      <c r="N280" s="78">
        <v>41272</v>
      </c>
      <c r="O280" s="78" t="s">
        <v>513</v>
      </c>
      <c r="P280" s="78" t="s">
        <v>513</v>
      </c>
      <c r="Q280" s="78" t="s">
        <v>513</v>
      </c>
      <c r="R280" s="80" t="s">
        <v>823</v>
      </c>
      <c r="S280" s="77"/>
      <c r="T280" s="77"/>
      <c r="U280" s="77"/>
      <c r="V280" s="77"/>
      <c r="W280" s="77"/>
      <c r="X280" s="77"/>
      <c r="Y280" s="77"/>
    </row>
    <row r="281" spans="1:25" s="78" customFormat="1" ht="10.5" customHeight="1" x14ac:dyDescent="0.2">
      <c r="A281" s="830" t="s">
        <v>866</v>
      </c>
      <c r="B281" s="78">
        <v>293768</v>
      </c>
      <c r="C281" s="78" t="s">
        <v>513</v>
      </c>
      <c r="D281" s="78" t="s">
        <v>513</v>
      </c>
      <c r="E281" s="78" t="s">
        <v>513</v>
      </c>
      <c r="F281" s="78" t="s">
        <v>513</v>
      </c>
      <c r="G281" s="78" t="s">
        <v>513</v>
      </c>
      <c r="H281" s="78" t="s">
        <v>513</v>
      </c>
      <c r="I281" s="78" t="s">
        <v>513</v>
      </c>
      <c r="J281" s="78">
        <v>293768</v>
      </c>
      <c r="K281" s="78" t="s">
        <v>513</v>
      </c>
      <c r="L281" s="78">
        <v>293768</v>
      </c>
      <c r="M281" s="78">
        <v>31123</v>
      </c>
      <c r="N281" s="78">
        <v>31123</v>
      </c>
      <c r="O281" s="78" t="s">
        <v>513</v>
      </c>
      <c r="P281" s="78" t="s">
        <v>513</v>
      </c>
      <c r="Q281" s="78" t="s">
        <v>513</v>
      </c>
      <c r="R281" s="80" t="s">
        <v>82</v>
      </c>
      <c r="S281" s="77"/>
      <c r="T281" s="77"/>
      <c r="U281" s="77"/>
      <c r="V281" s="77"/>
      <c r="W281" s="77"/>
      <c r="X281" s="77"/>
      <c r="Y281" s="77"/>
    </row>
    <row r="282" spans="1:25" s="78" customFormat="1" ht="10.5" customHeight="1" x14ac:dyDescent="0.2">
      <c r="A282" s="831" t="s">
        <v>867</v>
      </c>
      <c r="B282" s="82">
        <v>197659</v>
      </c>
      <c r="C282" s="83" t="s">
        <v>513</v>
      </c>
      <c r="D282" s="83" t="s">
        <v>513</v>
      </c>
      <c r="E282" s="83" t="s">
        <v>513</v>
      </c>
      <c r="F282" s="83" t="s">
        <v>513</v>
      </c>
      <c r="G282" s="83" t="s">
        <v>513</v>
      </c>
      <c r="H282" s="83" t="s">
        <v>513</v>
      </c>
      <c r="I282" s="83" t="s">
        <v>513</v>
      </c>
      <c r="J282" s="83">
        <v>197659</v>
      </c>
      <c r="K282" s="83">
        <v>77155</v>
      </c>
      <c r="L282" s="83">
        <v>120504</v>
      </c>
      <c r="M282" s="83" t="s">
        <v>513</v>
      </c>
      <c r="N282" s="83" t="s">
        <v>513</v>
      </c>
      <c r="O282" s="83" t="s">
        <v>513</v>
      </c>
      <c r="P282" s="83" t="s">
        <v>513</v>
      </c>
      <c r="Q282" s="83" t="s">
        <v>513</v>
      </c>
      <c r="R282" s="84" t="s">
        <v>83</v>
      </c>
      <c r="S282" s="77"/>
      <c r="T282" s="77"/>
      <c r="U282" s="77"/>
      <c r="V282" s="77"/>
      <c r="W282" s="77"/>
      <c r="X282" s="77"/>
      <c r="Y282" s="77"/>
    </row>
    <row r="283" spans="1:25" ht="23.25" customHeight="1" x14ac:dyDescent="0.4">
      <c r="I283" s="85" t="s">
        <v>102</v>
      </c>
      <c r="Q283" s="87" t="s">
        <v>81</v>
      </c>
    </row>
    <row r="284" spans="1:25" s="21" customFormat="1" ht="11.25" customHeight="1" x14ac:dyDescent="0.2">
      <c r="A284" s="70"/>
      <c r="B284" s="86" t="s">
        <v>190</v>
      </c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0"/>
      <c r="O284" s="39"/>
      <c r="P284" s="72"/>
      <c r="Q284" s="72"/>
      <c r="R284" s="1056" t="s">
        <v>88</v>
      </c>
      <c r="S284" s="19"/>
      <c r="T284" s="19"/>
      <c r="U284" s="19"/>
      <c r="V284" s="19"/>
      <c r="W284" s="19"/>
      <c r="X284" s="19"/>
      <c r="Y284" s="19"/>
    </row>
    <row r="285" spans="1:25" s="73" customFormat="1" ht="28.5" customHeight="1" x14ac:dyDescent="0.25">
      <c r="A285" s="37" t="s">
        <v>205</v>
      </c>
      <c r="B285" s="14" t="s">
        <v>930</v>
      </c>
      <c r="C285" s="14" t="s">
        <v>505</v>
      </c>
      <c r="D285" s="14" t="s">
        <v>611</v>
      </c>
      <c r="E285" s="14" t="s">
        <v>191</v>
      </c>
      <c r="F285" s="14" t="s">
        <v>931</v>
      </c>
      <c r="G285" s="866" t="s">
        <v>197</v>
      </c>
      <c r="H285" s="20"/>
      <c r="I285" s="20"/>
      <c r="J285" s="20"/>
      <c r="K285" s="20"/>
      <c r="L285" s="88"/>
      <c r="M285" s="14" t="s">
        <v>526</v>
      </c>
      <c r="N285" s="14" t="s">
        <v>507</v>
      </c>
      <c r="O285" s="16" t="s">
        <v>119</v>
      </c>
      <c r="P285" s="866" t="s">
        <v>198</v>
      </c>
      <c r="Q285" s="20"/>
      <c r="R285" s="1057"/>
      <c r="S285" s="15"/>
      <c r="T285" s="15"/>
      <c r="U285" s="15"/>
      <c r="V285" s="15"/>
      <c r="W285" s="15"/>
      <c r="X285" s="15"/>
      <c r="Y285" s="15"/>
    </row>
    <row r="286" spans="1:25" s="73" customFormat="1" ht="28.5" customHeight="1" x14ac:dyDescent="0.25">
      <c r="A286" s="37"/>
      <c r="B286" s="14" t="s">
        <v>193</v>
      </c>
      <c r="C286" s="14" t="s">
        <v>506</v>
      </c>
      <c r="D286" s="14" t="s">
        <v>614</v>
      </c>
      <c r="E286" s="14" t="s">
        <v>194</v>
      </c>
      <c r="F286" s="14" t="s">
        <v>615</v>
      </c>
      <c r="G286" s="16" t="s">
        <v>29</v>
      </c>
      <c r="H286" s="14" t="s">
        <v>199</v>
      </c>
      <c r="I286" s="14" t="s">
        <v>200</v>
      </c>
      <c r="J286" s="14" t="s">
        <v>56</v>
      </c>
      <c r="K286" s="14" t="s">
        <v>527</v>
      </c>
      <c r="L286" s="14" t="s">
        <v>528</v>
      </c>
      <c r="M286" s="14" t="s">
        <v>932</v>
      </c>
      <c r="N286" s="14" t="s">
        <v>933</v>
      </c>
      <c r="O286" s="16" t="s">
        <v>58</v>
      </c>
      <c r="P286" s="16" t="s">
        <v>59</v>
      </c>
      <c r="Q286" s="866" t="s">
        <v>201</v>
      </c>
      <c r="R286" s="1057"/>
      <c r="S286" s="15"/>
      <c r="T286" s="15"/>
      <c r="U286" s="15"/>
      <c r="V286" s="15"/>
      <c r="W286" s="15"/>
      <c r="X286" s="15"/>
      <c r="Y286" s="15"/>
    </row>
    <row r="287" spans="1:25" s="73" customFormat="1" ht="12" customHeight="1" x14ac:dyDescent="0.25">
      <c r="A287" s="38"/>
      <c r="B287" s="18" t="str">
        <f>PROPER("DAR-B")</f>
        <v>Dar-B</v>
      </c>
      <c r="C287" s="18" t="str">
        <f>PROPER("TEN-B")</f>
        <v>Ten-B</v>
      </c>
      <c r="D287" s="18" t="str">
        <f>PROPER("EBOME")</f>
        <v>Ebome</v>
      </c>
      <c r="E287" s="18" t="str">
        <f>PROPER("DOBA-B")</f>
        <v>Doba-B</v>
      </c>
      <c r="F287" s="18" t="str">
        <f>PROPER("OGUENDJO")</f>
        <v>Oguendjo</v>
      </c>
      <c r="G287" s="18"/>
      <c r="H287" s="18" t="str">
        <f>PROPER("NEMBA")</f>
        <v>Nemba</v>
      </c>
      <c r="I287" s="18" t="str">
        <f>PROPER("GIRASSOL")</f>
        <v>Girassol</v>
      </c>
      <c r="J287" s="18" t="str">
        <f>PROPER("KISSANJE")</f>
        <v>Kissanje</v>
      </c>
      <c r="K287" s="18" t="str">
        <f>PROPER("CLOV")</f>
        <v>Clov</v>
      </c>
      <c r="L287" s="18" t="str">
        <f>PROPER("OLOMBEND")</f>
        <v>Olombend</v>
      </c>
      <c r="M287" s="18" t="str">
        <f>PROPER("SONGO-C")</f>
        <v>Songo-C</v>
      </c>
      <c r="N287" s="18" t="str">
        <f>PROPER("TEMANE-C")</f>
        <v>Temane-C</v>
      </c>
      <c r="O287" s="18"/>
      <c r="P287" s="18"/>
      <c r="Q287" s="17" t="str">
        <f>PROPER("SOYU")</f>
        <v>Soyu</v>
      </c>
      <c r="R287" s="1058"/>
      <c r="S287" s="15"/>
      <c r="T287" s="15"/>
      <c r="U287" s="15"/>
      <c r="V287" s="15"/>
      <c r="W287" s="15"/>
      <c r="X287" s="15"/>
      <c r="Y287" s="15"/>
    </row>
    <row r="288" spans="1:25" s="78" customFormat="1" ht="10.5" customHeight="1" x14ac:dyDescent="0.2">
      <c r="A288" s="829" t="s">
        <v>859</v>
      </c>
      <c r="B288" s="74">
        <v>47320</v>
      </c>
      <c r="C288" s="75" t="s">
        <v>513</v>
      </c>
      <c r="D288" s="75" t="s">
        <v>513</v>
      </c>
      <c r="E288" s="75">
        <v>108759</v>
      </c>
      <c r="F288" s="75" t="s">
        <v>513</v>
      </c>
      <c r="G288" s="75" t="s">
        <v>513</v>
      </c>
      <c r="H288" s="75" t="s">
        <v>513</v>
      </c>
      <c r="I288" s="75" t="s">
        <v>513</v>
      </c>
      <c r="J288" s="75" t="s">
        <v>513</v>
      </c>
      <c r="K288" s="75" t="s">
        <v>513</v>
      </c>
      <c r="L288" s="75" t="s">
        <v>513</v>
      </c>
      <c r="M288" s="75" t="s">
        <v>513</v>
      </c>
      <c r="N288" s="75" t="s">
        <v>513</v>
      </c>
      <c r="O288" s="75">
        <v>582962</v>
      </c>
      <c r="P288" s="75">
        <v>582962</v>
      </c>
      <c r="Q288" s="75">
        <v>67720</v>
      </c>
      <c r="R288" s="76" t="s">
        <v>208</v>
      </c>
      <c r="S288" s="77"/>
      <c r="T288" s="77"/>
      <c r="U288" s="77"/>
      <c r="V288" s="77"/>
      <c r="W288" s="77"/>
      <c r="X288" s="77"/>
      <c r="Y288" s="77"/>
    </row>
    <row r="289" spans="1:25" s="78" customFormat="1" ht="10.5" customHeight="1" x14ac:dyDescent="0.2">
      <c r="A289" s="830" t="s">
        <v>910</v>
      </c>
      <c r="B289" s="78" t="s">
        <v>513</v>
      </c>
      <c r="C289" s="78">
        <v>157618</v>
      </c>
      <c r="D289" s="78" t="s">
        <v>513</v>
      </c>
      <c r="E289" s="78" t="s">
        <v>513</v>
      </c>
      <c r="F289" s="78" t="s">
        <v>513</v>
      </c>
      <c r="G289" s="78">
        <v>611076</v>
      </c>
      <c r="H289" s="78">
        <v>301364</v>
      </c>
      <c r="I289" s="78">
        <v>158691</v>
      </c>
      <c r="J289" s="78">
        <v>151021</v>
      </c>
      <c r="K289" s="78" t="s">
        <v>513</v>
      </c>
      <c r="L289" s="78" t="s">
        <v>513</v>
      </c>
      <c r="M289" s="78" t="s">
        <v>513</v>
      </c>
      <c r="N289" s="78" t="s">
        <v>513</v>
      </c>
      <c r="O289" s="78">
        <v>440884</v>
      </c>
      <c r="P289" s="78">
        <v>410946</v>
      </c>
      <c r="Q289" s="78" t="s">
        <v>513</v>
      </c>
      <c r="R289" s="80" t="s">
        <v>492</v>
      </c>
      <c r="S289" s="77"/>
      <c r="T289" s="77"/>
      <c r="U289" s="77"/>
      <c r="V289" s="77"/>
      <c r="W289" s="77"/>
      <c r="X289" s="77"/>
      <c r="Y289" s="77"/>
    </row>
    <row r="290" spans="1:25" s="78" customFormat="1" ht="10.5" customHeight="1" x14ac:dyDescent="0.2">
      <c r="A290" s="830" t="s">
        <v>860</v>
      </c>
      <c r="B290" s="78" t="s">
        <v>513</v>
      </c>
      <c r="C290" s="78" t="s">
        <v>513</v>
      </c>
      <c r="D290" s="78" t="s">
        <v>513</v>
      </c>
      <c r="E290" s="78" t="s">
        <v>513</v>
      </c>
      <c r="F290" s="78" t="s">
        <v>513</v>
      </c>
      <c r="G290" s="78">
        <v>387291</v>
      </c>
      <c r="H290" s="78" t="s">
        <v>513</v>
      </c>
      <c r="I290" s="78" t="s">
        <v>513</v>
      </c>
      <c r="J290" s="78" t="s">
        <v>513</v>
      </c>
      <c r="K290" s="78">
        <v>310129</v>
      </c>
      <c r="L290" s="78">
        <v>77162</v>
      </c>
      <c r="M290" s="78">
        <v>11619</v>
      </c>
      <c r="N290" s="78">
        <v>18857</v>
      </c>
      <c r="O290" s="78">
        <v>608085</v>
      </c>
      <c r="P290" s="78">
        <v>579012</v>
      </c>
      <c r="Q290" s="78" t="s">
        <v>513</v>
      </c>
      <c r="R290" s="80" t="s">
        <v>518</v>
      </c>
      <c r="S290" s="77"/>
      <c r="T290" s="77"/>
      <c r="U290" s="77"/>
      <c r="V290" s="77"/>
      <c r="W290" s="77"/>
      <c r="X290" s="77"/>
      <c r="Y290" s="77"/>
    </row>
    <row r="291" spans="1:25" s="78" customFormat="1" ht="10.5" customHeight="1" x14ac:dyDescent="0.2">
      <c r="A291" s="830" t="s">
        <v>582</v>
      </c>
      <c r="B291" s="78" t="s">
        <v>513</v>
      </c>
      <c r="C291" s="78" t="s">
        <v>513</v>
      </c>
      <c r="D291" s="78">
        <v>58730</v>
      </c>
      <c r="E291" s="78" t="s">
        <v>513</v>
      </c>
      <c r="F291" s="78">
        <v>41986</v>
      </c>
      <c r="G291" s="78">
        <v>142863</v>
      </c>
      <c r="H291" s="78" t="s">
        <v>513</v>
      </c>
      <c r="I291" s="78" t="s">
        <v>513</v>
      </c>
      <c r="J291" s="78" t="s">
        <v>513</v>
      </c>
      <c r="K291" s="78" t="s">
        <v>513</v>
      </c>
      <c r="L291" s="78">
        <v>142863</v>
      </c>
      <c r="M291" s="78" t="s">
        <v>513</v>
      </c>
      <c r="N291" s="78" t="s">
        <v>513</v>
      </c>
      <c r="O291" s="78">
        <v>450273</v>
      </c>
      <c r="P291" s="78">
        <v>416430</v>
      </c>
      <c r="Q291" s="78" t="s">
        <v>513</v>
      </c>
      <c r="R291" s="80" t="s">
        <v>583</v>
      </c>
      <c r="S291" s="77"/>
      <c r="T291" s="77"/>
      <c r="U291" s="77"/>
      <c r="V291" s="77"/>
      <c r="W291" s="77"/>
      <c r="X291" s="77"/>
      <c r="Y291" s="77"/>
    </row>
    <row r="292" spans="1:25" s="78" customFormat="1" ht="10.5" customHeight="1" x14ac:dyDescent="0.2">
      <c r="A292" s="830" t="s">
        <v>842</v>
      </c>
      <c r="B292" s="78" t="s">
        <v>513</v>
      </c>
      <c r="C292" s="78" t="s">
        <v>513</v>
      </c>
      <c r="D292" s="78" t="s">
        <v>513</v>
      </c>
      <c r="E292" s="78" t="s">
        <v>513</v>
      </c>
      <c r="F292" s="78" t="s">
        <v>513</v>
      </c>
      <c r="G292" s="78" t="s">
        <v>513</v>
      </c>
      <c r="H292" s="78" t="s">
        <v>513</v>
      </c>
      <c r="I292" s="78" t="s">
        <v>513</v>
      </c>
      <c r="J292" s="78" t="s">
        <v>513</v>
      </c>
      <c r="K292" s="78" t="s">
        <v>513</v>
      </c>
      <c r="L292" s="78" t="s">
        <v>513</v>
      </c>
      <c r="M292" s="78" t="s">
        <v>513</v>
      </c>
      <c r="N292" s="78" t="s">
        <v>513</v>
      </c>
      <c r="O292" s="78">
        <v>359911</v>
      </c>
      <c r="P292" s="78">
        <v>313145</v>
      </c>
      <c r="Q292" s="78" t="s">
        <v>513</v>
      </c>
      <c r="R292" s="80" t="s">
        <v>814</v>
      </c>
      <c r="S292" s="77"/>
      <c r="T292" s="77"/>
      <c r="U292" s="77"/>
      <c r="V292" s="77"/>
      <c r="W292" s="77"/>
      <c r="X292" s="77"/>
      <c r="Y292" s="77"/>
    </row>
    <row r="293" spans="1:25" s="78" customFormat="1" ht="10.5" customHeight="1" x14ac:dyDescent="0.2">
      <c r="A293" s="830"/>
      <c r="R293" s="80"/>
      <c r="S293" s="77"/>
      <c r="T293" s="77"/>
      <c r="U293" s="77"/>
      <c r="V293" s="77"/>
      <c r="W293" s="77"/>
      <c r="X293" s="77"/>
      <c r="Y293" s="77"/>
    </row>
    <row r="294" spans="1:25" s="78" customFormat="1" ht="10.5" customHeight="1" x14ac:dyDescent="0.2">
      <c r="A294" s="830" t="s">
        <v>893</v>
      </c>
      <c r="B294" s="78" t="s">
        <v>513</v>
      </c>
      <c r="C294" s="78" t="s">
        <v>513</v>
      </c>
      <c r="D294" s="78">
        <v>58730</v>
      </c>
      <c r="E294" s="78" t="s">
        <v>513</v>
      </c>
      <c r="F294" s="78">
        <v>41986</v>
      </c>
      <c r="G294" s="78">
        <v>142863</v>
      </c>
      <c r="H294" s="78" t="s">
        <v>513</v>
      </c>
      <c r="I294" s="78" t="s">
        <v>513</v>
      </c>
      <c r="J294" s="78" t="s">
        <v>513</v>
      </c>
      <c r="K294" s="78" t="s">
        <v>513</v>
      </c>
      <c r="L294" s="78">
        <v>142863</v>
      </c>
      <c r="M294" s="78" t="s">
        <v>513</v>
      </c>
      <c r="N294" s="78" t="s">
        <v>513</v>
      </c>
      <c r="O294" s="78">
        <v>417014</v>
      </c>
      <c r="P294" s="78">
        <v>397131</v>
      </c>
      <c r="Q294" s="78" t="s">
        <v>513</v>
      </c>
      <c r="R294" s="80" t="s">
        <v>584</v>
      </c>
      <c r="S294" s="77"/>
      <c r="T294" s="77"/>
      <c r="U294" s="77"/>
      <c r="V294" s="77"/>
      <c r="W294" s="77"/>
      <c r="X294" s="77"/>
      <c r="Y294" s="77"/>
    </row>
    <row r="295" spans="1:25" s="78" customFormat="1" ht="10.5" customHeight="1" x14ac:dyDescent="0.2">
      <c r="A295" s="830" t="s">
        <v>842</v>
      </c>
      <c r="B295" s="78" t="s">
        <v>513</v>
      </c>
      <c r="C295" s="78" t="s">
        <v>513</v>
      </c>
      <c r="D295" s="78" t="s">
        <v>513</v>
      </c>
      <c r="E295" s="78" t="s">
        <v>513</v>
      </c>
      <c r="F295" s="78" t="s">
        <v>513</v>
      </c>
      <c r="G295" s="78" t="s">
        <v>513</v>
      </c>
      <c r="H295" s="78" t="s">
        <v>513</v>
      </c>
      <c r="I295" s="78" t="s">
        <v>513</v>
      </c>
      <c r="J295" s="78" t="s">
        <v>513</v>
      </c>
      <c r="K295" s="78" t="s">
        <v>513</v>
      </c>
      <c r="L295" s="78" t="s">
        <v>513</v>
      </c>
      <c r="M295" s="78" t="s">
        <v>513</v>
      </c>
      <c r="N295" s="78" t="s">
        <v>513</v>
      </c>
      <c r="O295" s="78">
        <v>378409</v>
      </c>
      <c r="P295" s="78">
        <v>316323</v>
      </c>
      <c r="Q295" s="78" t="s">
        <v>513</v>
      </c>
      <c r="R295" s="80" t="s">
        <v>816</v>
      </c>
      <c r="S295" s="77"/>
      <c r="T295" s="77"/>
      <c r="U295" s="77"/>
      <c r="V295" s="77"/>
      <c r="W295" s="77"/>
      <c r="X295" s="77"/>
      <c r="Y295" s="77"/>
    </row>
    <row r="296" spans="1:25" s="78" customFormat="1" ht="10.5" customHeight="1" x14ac:dyDescent="0.2">
      <c r="A296" s="830"/>
      <c r="R296" s="80"/>
      <c r="S296" s="77"/>
      <c r="T296" s="77"/>
      <c r="U296" s="77"/>
      <c r="V296" s="77"/>
      <c r="W296" s="77"/>
      <c r="X296" s="77"/>
      <c r="Y296" s="77"/>
    </row>
    <row r="297" spans="1:25" s="78" customFormat="1" ht="10.5" customHeight="1" x14ac:dyDescent="0.2">
      <c r="A297" s="830" t="s">
        <v>817</v>
      </c>
      <c r="B297" s="78" t="s">
        <v>513</v>
      </c>
      <c r="C297" s="78" t="s">
        <v>513</v>
      </c>
      <c r="D297" s="78" t="s">
        <v>513</v>
      </c>
      <c r="E297" s="78" t="s">
        <v>513</v>
      </c>
      <c r="F297" s="78" t="s">
        <v>513</v>
      </c>
      <c r="G297" s="78" t="s">
        <v>513</v>
      </c>
      <c r="H297" s="78" t="s">
        <v>513</v>
      </c>
      <c r="I297" s="78" t="s">
        <v>513</v>
      </c>
      <c r="J297" s="78" t="s">
        <v>513</v>
      </c>
      <c r="K297" s="78" t="s">
        <v>513</v>
      </c>
      <c r="L297" s="78" t="s">
        <v>513</v>
      </c>
      <c r="M297" s="78" t="s">
        <v>513</v>
      </c>
      <c r="N297" s="78" t="s">
        <v>513</v>
      </c>
      <c r="O297" s="78">
        <v>49118</v>
      </c>
      <c r="P297" s="78">
        <v>49118</v>
      </c>
      <c r="Q297" s="78" t="s">
        <v>513</v>
      </c>
      <c r="R297" s="80" t="s">
        <v>587</v>
      </c>
      <c r="S297" s="77"/>
      <c r="T297" s="77"/>
      <c r="U297" s="77"/>
      <c r="V297" s="77"/>
      <c r="W297" s="77"/>
      <c r="X297" s="77"/>
      <c r="Y297" s="77"/>
    </row>
    <row r="298" spans="1:25" s="78" customFormat="1" ht="10.5" customHeight="1" x14ac:dyDescent="0.2">
      <c r="A298" s="830" t="s">
        <v>862</v>
      </c>
      <c r="B298" s="78" t="s">
        <v>513</v>
      </c>
      <c r="C298" s="78" t="s">
        <v>513</v>
      </c>
      <c r="D298" s="78" t="s">
        <v>513</v>
      </c>
      <c r="E298" s="78" t="s">
        <v>513</v>
      </c>
      <c r="F298" s="78" t="s">
        <v>513</v>
      </c>
      <c r="G298" s="78" t="s">
        <v>513</v>
      </c>
      <c r="H298" s="78" t="s">
        <v>513</v>
      </c>
      <c r="I298" s="78" t="s">
        <v>513</v>
      </c>
      <c r="J298" s="78" t="s">
        <v>513</v>
      </c>
      <c r="K298" s="78" t="s">
        <v>513</v>
      </c>
      <c r="L298" s="78" t="s">
        <v>513</v>
      </c>
      <c r="M298" s="78" t="s">
        <v>513</v>
      </c>
      <c r="N298" s="78" t="s">
        <v>513</v>
      </c>
      <c r="O298" s="78">
        <v>62148</v>
      </c>
      <c r="P298" s="78">
        <v>52190</v>
      </c>
      <c r="Q298" s="78" t="s">
        <v>513</v>
      </c>
      <c r="R298" s="80" t="s">
        <v>94</v>
      </c>
      <c r="S298" s="77"/>
      <c r="T298" s="77"/>
      <c r="U298" s="77"/>
      <c r="V298" s="77"/>
      <c r="W298" s="77"/>
      <c r="X298" s="77"/>
      <c r="Y298" s="77"/>
    </row>
    <row r="299" spans="1:25" s="78" customFormat="1" ht="10.5" customHeight="1" x14ac:dyDescent="0.2">
      <c r="A299" s="830" t="s">
        <v>879</v>
      </c>
      <c r="B299" s="78" t="s">
        <v>513</v>
      </c>
      <c r="C299" s="78" t="s">
        <v>513</v>
      </c>
      <c r="D299" s="78" t="s">
        <v>513</v>
      </c>
      <c r="E299" s="78" t="s">
        <v>513</v>
      </c>
      <c r="F299" s="78" t="s">
        <v>513</v>
      </c>
      <c r="G299" s="78" t="s">
        <v>513</v>
      </c>
      <c r="H299" s="78" t="s">
        <v>513</v>
      </c>
      <c r="I299" s="78" t="s">
        <v>513</v>
      </c>
      <c r="J299" s="78" t="s">
        <v>513</v>
      </c>
      <c r="K299" s="78" t="s">
        <v>513</v>
      </c>
      <c r="L299" s="78" t="s">
        <v>513</v>
      </c>
      <c r="M299" s="78" t="s">
        <v>513</v>
      </c>
      <c r="N299" s="78" t="s">
        <v>513</v>
      </c>
      <c r="O299" s="78">
        <v>130143</v>
      </c>
      <c r="P299" s="78">
        <v>130143</v>
      </c>
      <c r="Q299" s="78" t="s">
        <v>513</v>
      </c>
      <c r="R299" s="80" t="s">
        <v>95</v>
      </c>
      <c r="S299" s="77"/>
      <c r="T299" s="77"/>
      <c r="U299" s="77"/>
      <c r="V299" s="77"/>
      <c r="W299" s="77"/>
      <c r="X299" s="77"/>
      <c r="Y299" s="77"/>
    </row>
    <row r="300" spans="1:25" s="78" customFormat="1" ht="10.5" customHeight="1" x14ac:dyDescent="0.2">
      <c r="A300" s="830" t="s">
        <v>863</v>
      </c>
      <c r="B300" s="78" t="s">
        <v>513</v>
      </c>
      <c r="C300" s="78" t="s">
        <v>513</v>
      </c>
      <c r="D300" s="78" t="s">
        <v>513</v>
      </c>
      <c r="E300" s="78" t="s">
        <v>513</v>
      </c>
      <c r="F300" s="78" t="s">
        <v>513</v>
      </c>
      <c r="G300" s="78" t="s">
        <v>513</v>
      </c>
      <c r="H300" s="78" t="s">
        <v>513</v>
      </c>
      <c r="I300" s="78" t="s">
        <v>513</v>
      </c>
      <c r="J300" s="78" t="s">
        <v>513</v>
      </c>
      <c r="K300" s="78" t="s">
        <v>513</v>
      </c>
      <c r="L300" s="78" t="s">
        <v>513</v>
      </c>
      <c r="M300" s="78" t="s">
        <v>513</v>
      </c>
      <c r="N300" s="78" t="s">
        <v>513</v>
      </c>
      <c r="O300" s="78">
        <v>118502</v>
      </c>
      <c r="P300" s="78">
        <v>81694</v>
      </c>
      <c r="Q300" s="78" t="s">
        <v>513</v>
      </c>
      <c r="R300" s="80" t="s">
        <v>96</v>
      </c>
      <c r="S300" s="77"/>
      <c r="T300" s="77"/>
      <c r="U300" s="77"/>
      <c r="V300" s="77"/>
      <c r="W300" s="77"/>
      <c r="X300" s="77"/>
      <c r="Y300" s="77"/>
    </row>
    <row r="301" spans="1:25" s="78" customFormat="1" ht="10.5" customHeight="1" x14ac:dyDescent="0.2">
      <c r="A301" s="830" t="s">
        <v>864</v>
      </c>
      <c r="B301" s="78" t="s">
        <v>513</v>
      </c>
      <c r="C301" s="78" t="s">
        <v>513</v>
      </c>
      <c r="D301" s="78" t="s">
        <v>513</v>
      </c>
      <c r="E301" s="78" t="s">
        <v>513</v>
      </c>
      <c r="F301" s="78" t="s">
        <v>513</v>
      </c>
      <c r="G301" s="78" t="s">
        <v>513</v>
      </c>
      <c r="H301" s="78" t="s">
        <v>513</v>
      </c>
      <c r="I301" s="78" t="s">
        <v>513</v>
      </c>
      <c r="J301" s="78" t="s">
        <v>513</v>
      </c>
      <c r="K301" s="78" t="s">
        <v>513</v>
      </c>
      <c r="L301" s="78" t="s">
        <v>513</v>
      </c>
      <c r="M301" s="78" t="s">
        <v>513</v>
      </c>
      <c r="N301" s="78" t="s">
        <v>513</v>
      </c>
      <c r="O301" s="78">
        <v>67616</v>
      </c>
      <c r="P301" s="78">
        <v>52296</v>
      </c>
      <c r="Q301" s="78" t="s">
        <v>513</v>
      </c>
      <c r="R301" s="80" t="s">
        <v>820</v>
      </c>
      <c r="S301" s="77"/>
      <c r="T301" s="77"/>
      <c r="U301" s="77"/>
      <c r="V301" s="77"/>
      <c r="W301" s="77"/>
      <c r="X301" s="77"/>
      <c r="Y301" s="77"/>
    </row>
    <row r="302" spans="1:25" s="78" customFormat="1" ht="10.5" customHeight="1" x14ac:dyDescent="0.2">
      <c r="A302" s="830"/>
      <c r="R302" s="80"/>
      <c r="S302" s="77"/>
      <c r="T302" s="77"/>
      <c r="U302" s="77"/>
      <c r="V302" s="77"/>
      <c r="W302" s="77"/>
      <c r="X302" s="77"/>
      <c r="Y302" s="77"/>
    </row>
    <row r="303" spans="1:25" s="78" customFormat="1" ht="10.5" customHeight="1" x14ac:dyDescent="0.2">
      <c r="A303" s="830" t="s">
        <v>865</v>
      </c>
      <c r="B303" s="78" t="s">
        <v>513</v>
      </c>
      <c r="C303" s="78" t="s">
        <v>513</v>
      </c>
      <c r="D303" s="78" t="s">
        <v>513</v>
      </c>
      <c r="E303" s="78" t="s">
        <v>513</v>
      </c>
      <c r="F303" s="78" t="s">
        <v>513</v>
      </c>
      <c r="G303" s="78" t="s">
        <v>513</v>
      </c>
      <c r="H303" s="78" t="s">
        <v>513</v>
      </c>
      <c r="I303" s="78" t="s">
        <v>513</v>
      </c>
      <c r="J303" s="78" t="s">
        <v>513</v>
      </c>
      <c r="K303" s="78" t="s">
        <v>513</v>
      </c>
      <c r="L303" s="78" t="s">
        <v>513</v>
      </c>
      <c r="M303" s="78" t="s">
        <v>513</v>
      </c>
      <c r="N303" s="78" t="s">
        <v>513</v>
      </c>
      <c r="O303" s="78">
        <v>16133</v>
      </c>
      <c r="P303" s="78">
        <v>16133</v>
      </c>
      <c r="Q303" s="78" t="s">
        <v>513</v>
      </c>
      <c r="R303" s="80" t="s">
        <v>598</v>
      </c>
      <c r="S303" s="77"/>
      <c r="T303" s="77"/>
      <c r="U303" s="77"/>
      <c r="V303" s="77"/>
      <c r="W303" s="77"/>
      <c r="X303" s="77"/>
      <c r="Y303" s="77"/>
    </row>
    <row r="304" spans="1:25" s="78" customFormat="1" ht="10.5" customHeight="1" x14ac:dyDescent="0.2">
      <c r="A304" s="830" t="s">
        <v>883</v>
      </c>
      <c r="B304" s="78" t="s">
        <v>513</v>
      </c>
      <c r="C304" s="78" t="s">
        <v>513</v>
      </c>
      <c r="D304" s="78" t="s">
        <v>513</v>
      </c>
      <c r="E304" s="78" t="s">
        <v>513</v>
      </c>
      <c r="F304" s="78" t="s">
        <v>513</v>
      </c>
      <c r="G304" s="78" t="s">
        <v>513</v>
      </c>
      <c r="H304" s="78" t="s">
        <v>513</v>
      </c>
      <c r="I304" s="78" t="s">
        <v>513</v>
      </c>
      <c r="J304" s="78" t="s">
        <v>513</v>
      </c>
      <c r="K304" s="78" t="s">
        <v>513</v>
      </c>
      <c r="L304" s="78" t="s">
        <v>513</v>
      </c>
      <c r="M304" s="78" t="s">
        <v>513</v>
      </c>
      <c r="N304" s="78" t="s">
        <v>513</v>
      </c>
      <c r="O304" s="78">
        <v>15216</v>
      </c>
      <c r="P304" s="78">
        <v>15216</v>
      </c>
      <c r="Q304" s="78" t="s">
        <v>513</v>
      </c>
      <c r="R304" s="80" t="s">
        <v>82</v>
      </c>
      <c r="S304" s="77"/>
      <c r="T304" s="77"/>
      <c r="U304" s="77"/>
      <c r="V304" s="77"/>
      <c r="W304" s="77"/>
      <c r="X304" s="77"/>
      <c r="Y304" s="77"/>
    </row>
    <row r="305" spans="1:25" s="78" customFormat="1" ht="10.5" customHeight="1" x14ac:dyDescent="0.2">
      <c r="A305" s="830" t="s">
        <v>867</v>
      </c>
      <c r="B305" s="78" t="s">
        <v>513</v>
      </c>
      <c r="C305" s="78" t="s">
        <v>513</v>
      </c>
      <c r="D305" s="78" t="s">
        <v>513</v>
      </c>
      <c r="E305" s="78" t="s">
        <v>513</v>
      </c>
      <c r="F305" s="78" t="s">
        <v>513</v>
      </c>
      <c r="G305" s="78" t="s">
        <v>513</v>
      </c>
      <c r="H305" s="78" t="s">
        <v>513</v>
      </c>
      <c r="I305" s="78" t="s">
        <v>513</v>
      </c>
      <c r="J305" s="78" t="s">
        <v>513</v>
      </c>
      <c r="K305" s="78" t="s">
        <v>513</v>
      </c>
      <c r="L305" s="78" t="s">
        <v>513</v>
      </c>
      <c r="M305" s="78" t="s">
        <v>513</v>
      </c>
      <c r="N305" s="78" t="s">
        <v>513</v>
      </c>
      <c r="O305" s="78">
        <v>17769</v>
      </c>
      <c r="P305" s="78">
        <v>17769</v>
      </c>
      <c r="Q305" s="78" t="s">
        <v>513</v>
      </c>
      <c r="R305" s="80" t="s">
        <v>83</v>
      </c>
      <c r="S305" s="77"/>
      <c r="T305" s="77"/>
      <c r="U305" s="77"/>
      <c r="V305" s="77"/>
      <c r="W305" s="77"/>
      <c r="X305" s="77"/>
      <c r="Y305" s="77"/>
    </row>
    <row r="306" spans="1:25" s="78" customFormat="1" ht="10.5" customHeight="1" x14ac:dyDescent="0.2">
      <c r="A306" s="830" t="s">
        <v>868</v>
      </c>
      <c r="B306" s="78" t="s">
        <v>513</v>
      </c>
      <c r="C306" s="78" t="s">
        <v>513</v>
      </c>
      <c r="D306" s="78" t="s">
        <v>513</v>
      </c>
      <c r="E306" s="78" t="s">
        <v>513</v>
      </c>
      <c r="F306" s="78" t="s">
        <v>513</v>
      </c>
      <c r="G306" s="78" t="s">
        <v>513</v>
      </c>
      <c r="H306" s="78" t="s">
        <v>513</v>
      </c>
      <c r="I306" s="78" t="s">
        <v>513</v>
      </c>
      <c r="J306" s="78" t="s">
        <v>513</v>
      </c>
      <c r="K306" s="78" t="s">
        <v>513</v>
      </c>
      <c r="L306" s="78" t="s">
        <v>513</v>
      </c>
      <c r="M306" s="78" t="s">
        <v>513</v>
      </c>
      <c r="N306" s="78" t="s">
        <v>513</v>
      </c>
      <c r="O306" s="78">
        <v>27383</v>
      </c>
      <c r="P306" s="78">
        <v>17425</v>
      </c>
      <c r="Q306" s="78" t="s">
        <v>513</v>
      </c>
      <c r="R306" s="80" t="s">
        <v>84</v>
      </c>
      <c r="S306" s="77"/>
      <c r="T306" s="77"/>
      <c r="U306" s="77"/>
      <c r="V306" s="77"/>
      <c r="W306" s="77"/>
      <c r="X306" s="77"/>
      <c r="Y306" s="77"/>
    </row>
    <row r="307" spans="1:25" s="78" customFormat="1" ht="10.5" customHeight="1" x14ac:dyDescent="0.2">
      <c r="A307" s="830" t="s">
        <v>848</v>
      </c>
      <c r="B307" s="78" t="s">
        <v>513</v>
      </c>
      <c r="C307" s="78" t="s">
        <v>513</v>
      </c>
      <c r="D307" s="78" t="s">
        <v>513</v>
      </c>
      <c r="E307" s="78" t="s">
        <v>513</v>
      </c>
      <c r="F307" s="78" t="s">
        <v>513</v>
      </c>
      <c r="G307" s="78" t="s">
        <v>513</v>
      </c>
      <c r="H307" s="78" t="s">
        <v>513</v>
      </c>
      <c r="I307" s="78" t="s">
        <v>513</v>
      </c>
      <c r="J307" s="78" t="s">
        <v>513</v>
      </c>
      <c r="K307" s="78" t="s">
        <v>513</v>
      </c>
      <c r="L307" s="78" t="s">
        <v>513</v>
      </c>
      <c r="M307" s="78" t="s">
        <v>513</v>
      </c>
      <c r="N307" s="78" t="s">
        <v>513</v>
      </c>
      <c r="O307" s="78">
        <v>34765</v>
      </c>
      <c r="P307" s="78">
        <v>34765</v>
      </c>
      <c r="Q307" s="78" t="s">
        <v>513</v>
      </c>
      <c r="R307" s="81" t="s">
        <v>97</v>
      </c>
      <c r="S307" s="77"/>
      <c r="T307" s="77"/>
      <c r="U307" s="77"/>
      <c r="V307" s="77"/>
      <c r="W307" s="77"/>
      <c r="X307" s="77"/>
      <c r="Y307" s="77"/>
    </row>
    <row r="308" spans="1:25" s="78" customFormat="1" ht="10.5" customHeight="1" x14ac:dyDescent="0.2">
      <c r="A308" s="830" t="s">
        <v>849</v>
      </c>
      <c r="B308" s="78" t="s">
        <v>513</v>
      </c>
      <c r="C308" s="78" t="s">
        <v>513</v>
      </c>
      <c r="D308" s="78" t="s">
        <v>513</v>
      </c>
      <c r="E308" s="78" t="s">
        <v>513</v>
      </c>
      <c r="F308" s="78" t="s">
        <v>513</v>
      </c>
      <c r="G308" s="78" t="s">
        <v>513</v>
      </c>
      <c r="H308" s="78" t="s">
        <v>513</v>
      </c>
      <c r="I308" s="78" t="s">
        <v>513</v>
      </c>
      <c r="J308" s="78" t="s">
        <v>513</v>
      </c>
      <c r="K308" s="78" t="s">
        <v>513</v>
      </c>
      <c r="L308" s="78" t="s">
        <v>513</v>
      </c>
      <c r="M308" s="78" t="s">
        <v>513</v>
      </c>
      <c r="N308" s="78" t="s">
        <v>513</v>
      </c>
      <c r="O308" s="78" t="s">
        <v>513</v>
      </c>
      <c r="P308" s="78" t="s">
        <v>513</v>
      </c>
      <c r="Q308" s="78" t="s">
        <v>513</v>
      </c>
      <c r="R308" s="80" t="s">
        <v>98</v>
      </c>
      <c r="S308" s="77"/>
      <c r="T308" s="77"/>
      <c r="U308" s="77"/>
      <c r="V308" s="77"/>
      <c r="W308" s="77"/>
      <c r="X308" s="77"/>
      <c r="Y308" s="77"/>
    </row>
    <row r="309" spans="1:25" s="78" customFormat="1" ht="10.5" customHeight="1" x14ac:dyDescent="0.2">
      <c r="A309" s="830" t="s">
        <v>869</v>
      </c>
      <c r="B309" s="78" t="s">
        <v>513</v>
      </c>
      <c r="C309" s="78" t="s">
        <v>513</v>
      </c>
      <c r="D309" s="78" t="s">
        <v>513</v>
      </c>
      <c r="E309" s="78" t="s">
        <v>513</v>
      </c>
      <c r="F309" s="78" t="s">
        <v>513</v>
      </c>
      <c r="G309" s="78" t="s">
        <v>513</v>
      </c>
      <c r="H309" s="78" t="s">
        <v>513</v>
      </c>
      <c r="I309" s="78" t="s">
        <v>513</v>
      </c>
      <c r="J309" s="78" t="s">
        <v>513</v>
      </c>
      <c r="K309" s="78" t="s">
        <v>513</v>
      </c>
      <c r="L309" s="78" t="s">
        <v>513</v>
      </c>
      <c r="M309" s="78" t="s">
        <v>513</v>
      </c>
      <c r="N309" s="78" t="s">
        <v>513</v>
      </c>
      <c r="O309" s="78">
        <v>38996</v>
      </c>
      <c r="P309" s="78">
        <v>38996</v>
      </c>
      <c r="Q309" s="78" t="s">
        <v>513</v>
      </c>
      <c r="R309" s="80" t="s">
        <v>99</v>
      </c>
      <c r="S309" s="77"/>
      <c r="T309" s="77"/>
      <c r="U309" s="77"/>
      <c r="V309" s="77"/>
      <c r="W309" s="77"/>
      <c r="X309" s="77"/>
      <c r="Y309" s="77"/>
    </row>
    <row r="310" spans="1:25" s="78" customFormat="1" ht="10.5" customHeight="1" x14ac:dyDescent="0.2">
      <c r="A310" s="830" t="s">
        <v>870</v>
      </c>
      <c r="B310" s="78" t="s">
        <v>513</v>
      </c>
      <c r="C310" s="78" t="s">
        <v>513</v>
      </c>
      <c r="D310" s="78" t="s">
        <v>513</v>
      </c>
      <c r="E310" s="78" t="s">
        <v>513</v>
      </c>
      <c r="F310" s="78" t="s">
        <v>513</v>
      </c>
      <c r="G310" s="78" t="s">
        <v>513</v>
      </c>
      <c r="H310" s="78" t="s">
        <v>513</v>
      </c>
      <c r="I310" s="78" t="s">
        <v>513</v>
      </c>
      <c r="J310" s="78" t="s">
        <v>513</v>
      </c>
      <c r="K310" s="78" t="s">
        <v>513</v>
      </c>
      <c r="L310" s="78" t="s">
        <v>513</v>
      </c>
      <c r="M310" s="78" t="s">
        <v>513</v>
      </c>
      <c r="N310" s="78" t="s">
        <v>513</v>
      </c>
      <c r="O310" s="78">
        <v>33555</v>
      </c>
      <c r="P310" s="78">
        <v>33555</v>
      </c>
      <c r="Q310" s="78" t="s">
        <v>513</v>
      </c>
      <c r="R310" s="80" t="s">
        <v>100</v>
      </c>
      <c r="S310" s="77"/>
      <c r="T310" s="77"/>
      <c r="U310" s="77"/>
      <c r="V310" s="77"/>
      <c r="W310" s="77"/>
      <c r="X310" s="77"/>
      <c r="Y310" s="77"/>
    </row>
    <row r="311" spans="1:25" s="78" customFormat="1" ht="10.5" customHeight="1" x14ac:dyDescent="0.2">
      <c r="A311" s="830" t="s">
        <v>852</v>
      </c>
      <c r="B311" s="78" t="s">
        <v>513</v>
      </c>
      <c r="C311" s="78" t="s">
        <v>513</v>
      </c>
      <c r="D311" s="78" t="s">
        <v>513</v>
      </c>
      <c r="E311" s="78" t="s">
        <v>513</v>
      </c>
      <c r="F311" s="78" t="s">
        <v>513</v>
      </c>
      <c r="G311" s="78" t="s">
        <v>513</v>
      </c>
      <c r="H311" s="78" t="s">
        <v>513</v>
      </c>
      <c r="I311" s="78" t="s">
        <v>513</v>
      </c>
      <c r="J311" s="78" t="s">
        <v>513</v>
      </c>
      <c r="K311" s="78" t="s">
        <v>513</v>
      </c>
      <c r="L311" s="78" t="s">
        <v>513</v>
      </c>
      <c r="M311" s="78" t="s">
        <v>513</v>
      </c>
      <c r="N311" s="78" t="s">
        <v>513</v>
      </c>
      <c r="O311" s="78">
        <v>57592</v>
      </c>
      <c r="P311" s="78">
        <v>57592</v>
      </c>
      <c r="Q311" s="78" t="s">
        <v>513</v>
      </c>
      <c r="R311" s="80" t="s">
        <v>101</v>
      </c>
      <c r="S311" s="77"/>
      <c r="T311" s="77"/>
      <c r="U311" s="77"/>
      <c r="V311" s="77"/>
      <c r="W311" s="77"/>
      <c r="X311" s="77"/>
      <c r="Y311" s="77"/>
    </row>
    <row r="312" spans="1:25" s="78" customFormat="1" ht="10.5" customHeight="1" x14ac:dyDescent="0.2">
      <c r="A312" s="830" t="s">
        <v>871</v>
      </c>
      <c r="B312" s="78" t="s">
        <v>513</v>
      </c>
      <c r="C312" s="78" t="s">
        <v>513</v>
      </c>
      <c r="D312" s="78" t="s">
        <v>513</v>
      </c>
      <c r="E312" s="78" t="s">
        <v>513</v>
      </c>
      <c r="F312" s="78" t="s">
        <v>513</v>
      </c>
      <c r="G312" s="78" t="s">
        <v>513</v>
      </c>
      <c r="H312" s="78" t="s">
        <v>513</v>
      </c>
      <c r="I312" s="78" t="s">
        <v>513</v>
      </c>
      <c r="J312" s="78" t="s">
        <v>513</v>
      </c>
      <c r="K312" s="78" t="s">
        <v>513</v>
      </c>
      <c r="L312" s="78" t="s">
        <v>513</v>
      </c>
      <c r="M312" s="78" t="s">
        <v>513</v>
      </c>
      <c r="N312" s="78" t="s">
        <v>513</v>
      </c>
      <c r="O312" s="78">
        <v>50750</v>
      </c>
      <c r="P312" s="78">
        <v>34049</v>
      </c>
      <c r="Q312" s="78" t="s">
        <v>513</v>
      </c>
      <c r="R312" s="80" t="s">
        <v>85</v>
      </c>
      <c r="S312" s="77"/>
      <c r="T312" s="77"/>
      <c r="U312" s="77"/>
      <c r="V312" s="77"/>
      <c r="W312" s="77"/>
      <c r="X312" s="77"/>
      <c r="Y312" s="77"/>
    </row>
    <row r="313" spans="1:25" s="78" customFormat="1" ht="10.5" customHeight="1" x14ac:dyDescent="0.2">
      <c r="A313" s="830" t="s">
        <v>853</v>
      </c>
      <c r="B313" s="78" t="s">
        <v>513</v>
      </c>
      <c r="C313" s="78" t="s">
        <v>513</v>
      </c>
      <c r="D313" s="78" t="s">
        <v>513</v>
      </c>
      <c r="E313" s="78" t="s">
        <v>513</v>
      </c>
      <c r="F313" s="78" t="s">
        <v>513</v>
      </c>
      <c r="G313" s="78" t="s">
        <v>513</v>
      </c>
      <c r="H313" s="78" t="s">
        <v>513</v>
      </c>
      <c r="I313" s="78" t="s">
        <v>513</v>
      </c>
      <c r="J313" s="78" t="s">
        <v>513</v>
      </c>
      <c r="K313" s="78" t="s">
        <v>513</v>
      </c>
      <c r="L313" s="78" t="s">
        <v>513</v>
      </c>
      <c r="M313" s="78" t="s">
        <v>513</v>
      </c>
      <c r="N313" s="78" t="s">
        <v>513</v>
      </c>
      <c r="O313" s="78">
        <v>20107</v>
      </c>
      <c r="P313" s="78" t="s">
        <v>513</v>
      </c>
      <c r="Q313" s="78" t="s">
        <v>513</v>
      </c>
      <c r="R313" s="80" t="s">
        <v>86</v>
      </c>
      <c r="S313" s="77"/>
      <c r="T313" s="77"/>
      <c r="U313" s="77"/>
      <c r="V313" s="77"/>
      <c r="W313" s="77"/>
      <c r="X313" s="77"/>
      <c r="Y313" s="77"/>
    </row>
    <row r="314" spans="1:25" s="78" customFormat="1" ht="10.5" customHeight="1" x14ac:dyDescent="0.2">
      <c r="A314" s="830" t="s">
        <v>872</v>
      </c>
      <c r="B314" s="78" t="s">
        <v>513</v>
      </c>
      <c r="C314" s="78" t="s">
        <v>513</v>
      </c>
      <c r="D314" s="78" t="s">
        <v>513</v>
      </c>
      <c r="E314" s="78" t="s">
        <v>513</v>
      </c>
      <c r="F314" s="78" t="s">
        <v>513</v>
      </c>
      <c r="G314" s="78" t="s">
        <v>513</v>
      </c>
      <c r="H314" s="78" t="s">
        <v>513</v>
      </c>
      <c r="I314" s="78" t="s">
        <v>513</v>
      </c>
      <c r="J314" s="78" t="s">
        <v>513</v>
      </c>
      <c r="K314" s="78" t="s">
        <v>513</v>
      </c>
      <c r="L314" s="78" t="s">
        <v>513</v>
      </c>
      <c r="M314" s="78" t="s">
        <v>513</v>
      </c>
      <c r="N314" s="78" t="s">
        <v>513</v>
      </c>
      <c r="O314" s="78">
        <v>47645</v>
      </c>
      <c r="P314" s="78">
        <v>47645</v>
      </c>
      <c r="Q314" s="78" t="s">
        <v>513</v>
      </c>
      <c r="R314" s="80" t="s">
        <v>87</v>
      </c>
      <c r="S314" s="77"/>
      <c r="T314" s="77"/>
      <c r="U314" s="77"/>
      <c r="V314" s="77"/>
      <c r="W314" s="77"/>
      <c r="X314" s="77"/>
      <c r="Y314" s="77"/>
    </row>
    <row r="315" spans="1:25" s="78" customFormat="1" ht="10.5" customHeight="1" x14ac:dyDescent="0.2">
      <c r="A315" s="830" t="s">
        <v>873</v>
      </c>
      <c r="B315" s="78" t="s">
        <v>513</v>
      </c>
      <c r="C315" s="78" t="s">
        <v>513</v>
      </c>
      <c r="D315" s="78" t="s">
        <v>513</v>
      </c>
      <c r="E315" s="78" t="s">
        <v>513</v>
      </c>
      <c r="F315" s="78" t="s">
        <v>513</v>
      </c>
      <c r="G315" s="78" t="s">
        <v>513</v>
      </c>
      <c r="H315" s="78" t="s">
        <v>513</v>
      </c>
      <c r="I315" s="78" t="s">
        <v>513</v>
      </c>
      <c r="J315" s="78" t="s">
        <v>513</v>
      </c>
      <c r="K315" s="78" t="s">
        <v>513</v>
      </c>
      <c r="L315" s="78" t="s">
        <v>513</v>
      </c>
      <c r="M315" s="78" t="s">
        <v>513</v>
      </c>
      <c r="N315" s="78" t="s">
        <v>513</v>
      </c>
      <c r="O315" s="78">
        <v>30639</v>
      </c>
      <c r="P315" s="78">
        <v>15319</v>
      </c>
      <c r="Q315" s="78" t="s">
        <v>513</v>
      </c>
      <c r="R315" s="80" t="s">
        <v>823</v>
      </c>
      <c r="S315" s="77"/>
      <c r="T315" s="77"/>
      <c r="U315" s="77"/>
      <c r="V315" s="77"/>
      <c r="W315" s="77"/>
      <c r="X315" s="77"/>
      <c r="Y315" s="77"/>
    </row>
    <row r="316" spans="1:25" s="78" customFormat="1" ht="10.5" customHeight="1" x14ac:dyDescent="0.2">
      <c r="A316" s="830" t="s">
        <v>866</v>
      </c>
      <c r="B316" s="78" t="s">
        <v>513</v>
      </c>
      <c r="C316" s="78" t="s">
        <v>513</v>
      </c>
      <c r="D316" s="78" t="s">
        <v>513</v>
      </c>
      <c r="E316" s="78" t="s">
        <v>513</v>
      </c>
      <c r="F316" s="78" t="s">
        <v>513</v>
      </c>
      <c r="G316" s="78" t="s">
        <v>513</v>
      </c>
      <c r="H316" s="78" t="s">
        <v>513</v>
      </c>
      <c r="I316" s="78" t="s">
        <v>513</v>
      </c>
      <c r="J316" s="78" t="s">
        <v>513</v>
      </c>
      <c r="K316" s="78" t="s">
        <v>513</v>
      </c>
      <c r="L316" s="78" t="s">
        <v>513</v>
      </c>
      <c r="M316" s="78" t="s">
        <v>513</v>
      </c>
      <c r="N316" s="78" t="s">
        <v>513</v>
      </c>
      <c r="O316" s="78">
        <v>16139</v>
      </c>
      <c r="P316" s="78">
        <v>16139</v>
      </c>
      <c r="Q316" s="78" t="s">
        <v>513</v>
      </c>
      <c r="R316" s="80" t="s">
        <v>82</v>
      </c>
      <c r="S316" s="77"/>
      <c r="T316" s="77"/>
      <c r="U316" s="77"/>
      <c r="V316" s="77"/>
      <c r="W316" s="77"/>
      <c r="X316" s="77"/>
      <c r="Y316" s="77"/>
    </row>
    <row r="317" spans="1:25" s="78" customFormat="1" ht="10.5" customHeight="1" x14ac:dyDescent="0.2">
      <c r="A317" s="831" t="s">
        <v>894</v>
      </c>
      <c r="B317" s="82" t="s">
        <v>513</v>
      </c>
      <c r="C317" s="83" t="s">
        <v>513</v>
      </c>
      <c r="D317" s="83" t="s">
        <v>513</v>
      </c>
      <c r="E317" s="83" t="s">
        <v>513</v>
      </c>
      <c r="F317" s="83" t="s">
        <v>513</v>
      </c>
      <c r="G317" s="83" t="s">
        <v>513</v>
      </c>
      <c r="H317" s="83" t="s">
        <v>513</v>
      </c>
      <c r="I317" s="83" t="s">
        <v>513</v>
      </c>
      <c r="J317" s="83" t="s">
        <v>513</v>
      </c>
      <c r="K317" s="83" t="s">
        <v>513</v>
      </c>
      <c r="L317" s="83" t="s">
        <v>513</v>
      </c>
      <c r="M317" s="83" t="s">
        <v>513</v>
      </c>
      <c r="N317" s="83" t="s">
        <v>513</v>
      </c>
      <c r="O317" s="83">
        <v>20838</v>
      </c>
      <c r="P317" s="83">
        <v>20838</v>
      </c>
      <c r="Q317" s="83" t="s">
        <v>513</v>
      </c>
      <c r="R317" s="84" t="s">
        <v>83</v>
      </c>
      <c r="S317" s="77"/>
      <c r="T317" s="77"/>
      <c r="U317" s="77"/>
      <c r="V317" s="77"/>
      <c r="W317" s="77"/>
      <c r="X317" s="77"/>
      <c r="Y317" s="77"/>
    </row>
    <row r="318" spans="1:25" ht="23.25" customHeight="1" x14ac:dyDescent="0.4">
      <c r="I318" s="85" t="s">
        <v>102</v>
      </c>
    </row>
    <row r="319" spans="1:25" s="21" customFormat="1" ht="11.25" customHeight="1" x14ac:dyDescent="0.2">
      <c r="A319" s="70"/>
      <c r="B319" s="86" t="s">
        <v>123</v>
      </c>
      <c r="C319" s="72"/>
      <c r="D319" s="72"/>
      <c r="E319" s="72"/>
      <c r="F319" s="72"/>
      <c r="G319" s="72"/>
      <c r="H319" s="72"/>
      <c r="I319" s="72"/>
      <c r="J319" s="72"/>
      <c r="K319" s="70"/>
      <c r="L319" s="1056" t="s">
        <v>88</v>
      </c>
      <c r="S319" s="19"/>
      <c r="T319" s="19"/>
      <c r="U319" s="19"/>
      <c r="V319" s="19"/>
      <c r="W319" s="19"/>
      <c r="X319" s="19"/>
      <c r="Y319" s="19"/>
    </row>
    <row r="320" spans="1:25" s="73" customFormat="1" ht="28.5" customHeight="1" x14ac:dyDescent="0.25">
      <c r="A320" s="37" t="s">
        <v>205</v>
      </c>
      <c r="B320" s="44" t="s">
        <v>529</v>
      </c>
      <c r="C320" s="20"/>
      <c r="D320" s="20"/>
      <c r="E320" s="20"/>
      <c r="F320" s="20"/>
      <c r="G320" s="20"/>
      <c r="H320" s="20"/>
      <c r="I320" s="20"/>
      <c r="J320" s="88"/>
      <c r="K320" s="826" t="s">
        <v>934</v>
      </c>
      <c r="L320" s="1057"/>
      <c r="S320" s="15"/>
      <c r="T320" s="15"/>
      <c r="U320" s="15"/>
      <c r="V320" s="15"/>
      <c r="W320" s="15"/>
      <c r="X320" s="15"/>
      <c r="Y320" s="15"/>
    </row>
    <row r="321" spans="1:25" s="73" customFormat="1" ht="28.5" customHeight="1" x14ac:dyDescent="0.25">
      <c r="A321" s="37"/>
      <c r="B321" s="911" t="s">
        <v>935</v>
      </c>
      <c r="C321" s="14" t="s">
        <v>202</v>
      </c>
      <c r="D321" s="14" t="s">
        <v>203</v>
      </c>
      <c r="E321" s="14" t="s">
        <v>209</v>
      </c>
      <c r="F321" s="14" t="s">
        <v>936</v>
      </c>
      <c r="G321" s="14" t="s">
        <v>204</v>
      </c>
      <c r="H321" s="14" t="s">
        <v>937</v>
      </c>
      <c r="I321" s="14" t="s">
        <v>938</v>
      </c>
      <c r="J321" s="826" t="s">
        <v>939</v>
      </c>
      <c r="K321" s="826" t="s">
        <v>940</v>
      </c>
      <c r="L321" s="1057"/>
      <c r="S321" s="15"/>
      <c r="T321" s="15"/>
      <c r="U321" s="15"/>
      <c r="V321" s="15"/>
      <c r="W321" s="15"/>
      <c r="X321" s="15"/>
      <c r="Y321" s="15"/>
    </row>
    <row r="322" spans="1:25" s="73" customFormat="1" ht="12" customHeight="1" x14ac:dyDescent="0.25">
      <c r="A322" s="38"/>
      <c r="B322" s="18" t="str">
        <f>PROPER("N･W･S-C")</f>
        <v>N･W･S-C</v>
      </c>
      <c r="C322" s="18" t="str">
        <f>PROPER("WANDOO")</f>
        <v>Wandoo</v>
      </c>
      <c r="D322" s="18" t="str">
        <f>PROPER("STAG")</f>
        <v>Stag</v>
      </c>
      <c r="E322" s="18" t="str">
        <f>PROPER("VARANUS")</f>
        <v>Varanus</v>
      </c>
      <c r="F322" s="18" t="str">
        <f>PROPER("BAYU-U-C")</f>
        <v>Bayu-U-C</v>
      </c>
      <c r="G322" s="18" t="str">
        <f>PROPER("ENFIELD")</f>
        <v>Enfield</v>
      </c>
      <c r="H322" s="18" t="str">
        <f>PROPER("PLUTO-C")</f>
        <v>Pluto-C</v>
      </c>
      <c r="I322" s="18" t="str">
        <f>PROPER("WHTSTN-C")</f>
        <v>Whtstn-C</v>
      </c>
      <c r="J322" s="18" t="str">
        <f>PROPER("ICHTHY-C")</f>
        <v>Ichthy-C</v>
      </c>
      <c r="K322" s="18" t="str">
        <f>PROPER("PAPUA-FO")</f>
        <v>Papua-Fo</v>
      </c>
      <c r="L322" s="1058"/>
      <c r="S322" s="15"/>
      <c r="T322" s="15"/>
      <c r="U322" s="15"/>
      <c r="V322" s="15"/>
      <c r="W322" s="15"/>
      <c r="X322" s="15"/>
      <c r="Y322" s="15"/>
    </row>
    <row r="323" spans="1:25" s="78" customFormat="1" ht="10.5" customHeight="1" x14ac:dyDescent="0.2">
      <c r="A323" s="829" t="s">
        <v>859</v>
      </c>
      <c r="B323" s="74" t="s">
        <v>513</v>
      </c>
      <c r="C323" s="75">
        <v>264269</v>
      </c>
      <c r="D323" s="75" t="s">
        <v>513</v>
      </c>
      <c r="E323" s="75">
        <v>32940</v>
      </c>
      <c r="F323" s="75" t="s">
        <v>513</v>
      </c>
      <c r="G323" s="75">
        <v>106360</v>
      </c>
      <c r="H323" s="75">
        <v>111673</v>
      </c>
      <c r="I323" s="75" t="s">
        <v>513</v>
      </c>
      <c r="J323" s="75" t="s">
        <v>513</v>
      </c>
      <c r="K323" s="89" t="s">
        <v>513</v>
      </c>
      <c r="L323" s="76" t="s">
        <v>208</v>
      </c>
      <c r="S323" s="77"/>
      <c r="T323" s="77"/>
      <c r="U323" s="77"/>
      <c r="V323" s="77"/>
      <c r="W323" s="77"/>
      <c r="X323" s="77"/>
      <c r="Y323" s="77"/>
    </row>
    <row r="324" spans="1:25" s="78" customFormat="1" ht="10.5" customHeight="1" x14ac:dyDescent="0.2">
      <c r="A324" s="830" t="s">
        <v>877</v>
      </c>
      <c r="B324" s="78">
        <v>48236</v>
      </c>
      <c r="C324" s="78">
        <v>256598</v>
      </c>
      <c r="D324" s="78" t="s">
        <v>513</v>
      </c>
      <c r="E324" s="78" t="s">
        <v>513</v>
      </c>
      <c r="F324" s="78" t="s">
        <v>513</v>
      </c>
      <c r="G324" s="78">
        <v>53007</v>
      </c>
      <c r="H324" s="78">
        <v>53105</v>
      </c>
      <c r="I324" s="78" t="s">
        <v>513</v>
      </c>
      <c r="J324" s="78" t="s">
        <v>513</v>
      </c>
      <c r="K324" s="90">
        <v>29938</v>
      </c>
      <c r="L324" s="80" t="s">
        <v>492</v>
      </c>
      <c r="S324" s="77"/>
      <c r="T324" s="77"/>
      <c r="U324" s="77"/>
      <c r="V324" s="77"/>
      <c r="W324" s="77"/>
      <c r="X324" s="77"/>
      <c r="Y324" s="77"/>
    </row>
    <row r="325" spans="1:25" s="78" customFormat="1" ht="10.5" customHeight="1" x14ac:dyDescent="0.2">
      <c r="A325" s="830" t="s">
        <v>860</v>
      </c>
      <c r="B325" s="78">
        <v>94981</v>
      </c>
      <c r="C325" s="78">
        <v>283716</v>
      </c>
      <c r="D325" s="78">
        <v>15872</v>
      </c>
      <c r="E325" s="78" t="s">
        <v>513</v>
      </c>
      <c r="F325" s="78">
        <v>49334</v>
      </c>
      <c r="G325" s="78">
        <v>26814</v>
      </c>
      <c r="H325" s="78">
        <v>108295</v>
      </c>
      <c r="I325" s="78" t="s">
        <v>513</v>
      </c>
      <c r="J325" s="78" t="s">
        <v>513</v>
      </c>
      <c r="K325" s="90">
        <v>29073</v>
      </c>
      <c r="L325" s="80" t="s">
        <v>518</v>
      </c>
      <c r="S325" s="77"/>
      <c r="T325" s="77"/>
      <c r="U325" s="77"/>
      <c r="V325" s="77"/>
      <c r="W325" s="77"/>
      <c r="X325" s="77"/>
      <c r="Y325" s="77"/>
    </row>
    <row r="326" spans="1:25" s="78" customFormat="1" ht="10.5" customHeight="1" x14ac:dyDescent="0.2">
      <c r="A326" s="830" t="s">
        <v>582</v>
      </c>
      <c r="B326" s="78" t="s">
        <v>513</v>
      </c>
      <c r="C326" s="78">
        <v>259512</v>
      </c>
      <c r="D326" s="78" t="s">
        <v>513</v>
      </c>
      <c r="E326" s="78" t="s">
        <v>513</v>
      </c>
      <c r="F326" s="78" t="s">
        <v>513</v>
      </c>
      <c r="G326" s="78" t="s">
        <v>513</v>
      </c>
      <c r="H326" s="78" t="s">
        <v>513</v>
      </c>
      <c r="I326" s="78">
        <v>54012</v>
      </c>
      <c r="J326" s="78">
        <v>102906</v>
      </c>
      <c r="K326" s="90">
        <v>33843</v>
      </c>
      <c r="L326" s="80" t="s">
        <v>583</v>
      </c>
      <c r="S326" s="77"/>
      <c r="T326" s="77"/>
      <c r="U326" s="77"/>
      <c r="V326" s="77"/>
      <c r="W326" s="77"/>
      <c r="X326" s="77"/>
      <c r="Y326" s="77"/>
    </row>
    <row r="327" spans="1:25" s="78" customFormat="1" ht="10.5" customHeight="1" x14ac:dyDescent="0.2">
      <c r="A327" s="830" t="s">
        <v>902</v>
      </c>
      <c r="B327" s="78" t="s">
        <v>513</v>
      </c>
      <c r="C327" s="78">
        <v>210750</v>
      </c>
      <c r="D327" s="78" t="s">
        <v>513</v>
      </c>
      <c r="E327" s="78" t="s">
        <v>513</v>
      </c>
      <c r="F327" s="78" t="s">
        <v>513</v>
      </c>
      <c r="G327" s="78" t="s">
        <v>513</v>
      </c>
      <c r="H327" s="78" t="s">
        <v>513</v>
      </c>
      <c r="I327" s="78" t="s">
        <v>513</v>
      </c>
      <c r="J327" s="78">
        <v>102395</v>
      </c>
      <c r="K327" s="90">
        <v>46766</v>
      </c>
      <c r="L327" s="80" t="s">
        <v>814</v>
      </c>
      <c r="S327" s="77"/>
      <c r="T327" s="77"/>
      <c r="U327" s="77"/>
      <c r="V327" s="77"/>
      <c r="W327" s="77"/>
      <c r="X327" s="77"/>
      <c r="Y327" s="77"/>
    </row>
    <row r="328" spans="1:25" s="78" customFormat="1" ht="10.5" customHeight="1" x14ac:dyDescent="0.2">
      <c r="A328" s="830"/>
      <c r="K328" s="90"/>
      <c r="L328" s="80"/>
      <c r="S328" s="77"/>
      <c r="T328" s="77"/>
      <c r="U328" s="77"/>
      <c r="V328" s="77"/>
      <c r="W328" s="77"/>
      <c r="X328" s="77"/>
      <c r="Y328" s="77"/>
    </row>
    <row r="329" spans="1:25" s="78" customFormat="1" ht="10.5" customHeight="1" x14ac:dyDescent="0.2">
      <c r="A329" s="830" t="s">
        <v>861</v>
      </c>
      <c r="B329" s="78" t="s">
        <v>513</v>
      </c>
      <c r="C329" s="78">
        <v>240213</v>
      </c>
      <c r="D329" s="78" t="s">
        <v>513</v>
      </c>
      <c r="E329" s="78" t="s">
        <v>513</v>
      </c>
      <c r="F329" s="78" t="s">
        <v>513</v>
      </c>
      <c r="G329" s="78" t="s">
        <v>513</v>
      </c>
      <c r="H329" s="78" t="s">
        <v>513</v>
      </c>
      <c r="I329" s="78">
        <v>54012</v>
      </c>
      <c r="J329" s="78">
        <v>102906</v>
      </c>
      <c r="K329" s="90">
        <v>19883</v>
      </c>
      <c r="L329" s="80" t="s">
        <v>584</v>
      </c>
      <c r="S329" s="77"/>
      <c r="T329" s="77"/>
      <c r="U329" s="77"/>
      <c r="V329" s="77"/>
      <c r="W329" s="77"/>
      <c r="X329" s="77"/>
      <c r="Y329" s="77"/>
    </row>
    <row r="330" spans="1:25" s="78" customFormat="1" ht="10.5" customHeight="1" x14ac:dyDescent="0.2">
      <c r="A330" s="830" t="s">
        <v>902</v>
      </c>
      <c r="B330" s="78" t="s">
        <v>513</v>
      </c>
      <c r="C330" s="78">
        <v>213928</v>
      </c>
      <c r="D330" s="78" t="s">
        <v>513</v>
      </c>
      <c r="E330" s="78" t="s">
        <v>513</v>
      </c>
      <c r="F330" s="78" t="s">
        <v>513</v>
      </c>
      <c r="G330" s="78" t="s">
        <v>513</v>
      </c>
      <c r="H330" s="78" t="s">
        <v>513</v>
      </c>
      <c r="I330" s="78" t="s">
        <v>513</v>
      </c>
      <c r="J330" s="78">
        <v>102395</v>
      </c>
      <c r="K330" s="90">
        <v>62086</v>
      </c>
      <c r="L330" s="80" t="s">
        <v>816</v>
      </c>
      <c r="S330" s="77"/>
      <c r="T330" s="77"/>
      <c r="U330" s="77"/>
      <c r="V330" s="77"/>
      <c r="W330" s="77"/>
      <c r="X330" s="77"/>
      <c r="Y330" s="77"/>
    </row>
    <row r="331" spans="1:25" s="78" customFormat="1" ht="10.5" customHeight="1" x14ac:dyDescent="0.2">
      <c r="A331" s="830"/>
      <c r="K331" s="90"/>
      <c r="L331" s="80"/>
      <c r="S331" s="77"/>
      <c r="T331" s="77"/>
      <c r="U331" s="77"/>
      <c r="V331" s="77"/>
      <c r="W331" s="77"/>
      <c r="X331" s="77"/>
      <c r="Y331" s="77"/>
    </row>
    <row r="332" spans="1:25" s="78" customFormat="1" ht="10.5" customHeight="1" x14ac:dyDescent="0.2">
      <c r="A332" s="830" t="s">
        <v>817</v>
      </c>
      <c r="B332" s="78" t="s">
        <v>513</v>
      </c>
      <c r="C332" s="78">
        <v>49118</v>
      </c>
      <c r="D332" s="78" t="s">
        <v>513</v>
      </c>
      <c r="E332" s="78" t="s">
        <v>513</v>
      </c>
      <c r="F332" s="78" t="s">
        <v>513</v>
      </c>
      <c r="G332" s="78" t="s">
        <v>513</v>
      </c>
      <c r="H332" s="78" t="s">
        <v>513</v>
      </c>
      <c r="I332" s="78" t="s">
        <v>513</v>
      </c>
      <c r="J332" s="78" t="s">
        <v>513</v>
      </c>
      <c r="K332" s="90" t="s">
        <v>513</v>
      </c>
      <c r="L332" s="80" t="s">
        <v>587</v>
      </c>
      <c r="S332" s="77"/>
      <c r="T332" s="77"/>
      <c r="U332" s="77"/>
      <c r="V332" s="77"/>
      <c r="W332" s="77"/>
      <c r="X332" s="77"/>
      <c r="Y332" s="77"/>
    </row>
    <row r="333" spans="1:25" s="78" customFormat="1" ht="10.5" customHeight="1" x14ac:dyDescent="0.2">
      <c r="A333" s="830" t="s">
        <v>862</v>
      </c>
      <c r="B333" s="78" t="s">
        <v>513</v>
      </c>
      <c r="C333" s="78">
        <v>52190</v>
      </c>
      <c r="D333" s="78" t="s">
        <v>513</v>
      </c>
      <c r="E333" s="78" t="s">
        <v>513</v>
      </c>
      <c r="F333" s="78" t="s">
        <v>513</v>
      </c>
      <c r="G333" s="78" t="s">
        <v>513</v>
      </c>
      <c r="H333" s="78" t="s">
        <v>513</v>
      </c>
      <c r="I333" s="78" t="s">
        <v>513</v>
      </c>
      <c r="J333" s="78" t="s">
        <v>513</v>
      </c>
      <c r="K333" s="90">
        <v>9958</v>
      </c>
      <c r="L333" s="80" t="s">
        <v>94</v>
      </c>
      <c r="S333" s="77"/>
      <c r="T333" s="77"/>
      <c r="U333" s="77"/>
      <c r="V333" s="77"/>
      <c r="W333" s="77"/>
      <c r="X333" s="77"/>
      <c r="Y333" s="77"/>
    </row>
    <row r="334" spans="1:25" s="78" customFormat="1" ht="10.5" customHeight="1" x14ac:dyDescent="0.2">
      <c r="A334" s="830" t="s">
        <v>879</v>
      </c>
      <c r="B334" s="78" t="s">
        <v>513</v>
      </c>
      <c r="C334" s="78">
        <v>49256</v>
      </c>
      <c r="D334" s="78" t="s">
        <v>513</v>
      </c>
      <c r="E334" s="78" t="s">
        <v>513</v>
      </c>
      <c r="F334" s="78" t="s">
        <v>513</v>
      </c>
      <c r="G334" s="78" t="s">
        <v>513</v>
      </c>
      <c r="H334" s="78" t="s">
        <v>513</v>
      </c>
      <c r="I334" s="78" t="s">
        <v>513</v>
      </c>
      <c r="J334" s="78">
        <v>80887</v>
      </c>
      <c r="K334" s="90" t="s">
        <v>513</v>
      </c>
      <c r="L334" s="80" t="s">
        <v>95</v>
      </c>
      <c r="S334" s="77"/>
      <c r="T334" s="77"/>
      <c r="U334" s="77"/>
      <c r="V334" s="77"/>
      <c r="W334" s="77"/>
      <c r="X334" s="77"/>
      <c r="Y334" s="77"/>
    </row>
    <row r="335" spans="1:25" s="78" customFormat="1" ht="10.5" customHeight="1" x14ac:dyDescent="0.2">
      <c r="A335" s="830" t="s">
        <v>863</v>
      </c>
      <c r="B335" s="78" t="s">
        <v>513</v>
      </c>
      <c r="C335" s="78">
        <v>60186</v>
      </c>
      <c r="D335" s="78" t="s">
        <v>513</v>
      </c>
      <c r="E335" s="78" t="s">
        <v>513</v>
      </c>
      <c r="F335" s="78" t="s">
        <v>513</v>
      </c>
      <c r="G335" s="78" t="s">
        <v>513</v>
      </c>
      <c r="H335" s="78" t="s">
        <v>513</v>
      </c>
      <c r="I335" s="78" t="s">
        <v>513</v>
      </c>
      <c r="J335" s="78">
        <v>21508</v>
      </c>
      <c r="K335" s="90">
        <v>36808</v>
      </c>
      <c r="L335" s="80" t="s">
        <v>96</v>
      </c>
      <c r="S335" s="77"/>
      <c r="T335" s="77"/>
      <c r="U335" s="77"/>
      <c r="V335" s="77"/>
      <c r="W335" s="77"/>
      <c r="X335" s="77"/>
      <c r="Y335" s="77"/>
    </row>
    <row r="336" spans="1:25" s="78" customFormat="1" ht="10.5" customHeight="1" x14ac:dyDescent="0.2">
      <c r="A336" s="830" t="s">
        <v>864</v>
      </c>
      <c r="B336" s="78" t="s">
        <v>513</v>
      </c>
      <c r="C336" s="78">
        <v>52296</v>
      </c>
      <c r="D336" s="78" t="s">
        <v>513</v>
      </c>
      <c r="E336" s="78" t="s">
        <v>513</v>
      </c>
      <c r="F336" s="78" t="s">
        <v>513</v>
      </c>
      <c r="G336" s="78" t="s">
        <v>513</v>
      </c>
      <c r="H336" s="78" t="s">
        <v>513</v>
      </c>
      <c r="I336" s="78" t="s">
        <v>513</v>
      </c>
      <c r="J336" s="78" t="s">
        <v>513</v>
      </c>
      <c r="K336" s="90">
        <v>15320</v>
      </c>
      <c r="L336" s="80" t="s">
        <v>820</v>
      </c>
      <c r="S336" s="77"/>
      <c r="T336" s="77"/>
      <c r="U336" s="77"/>
      <c r="V336" s="77"/>
      <c r="W336" s="77"/>
      <c r="X336" s="77"/>
      <c r="Y336" s="77"/>
    </row>
    <row r="337" spans="1:25" s="78" customFormat="1" ht="10.5" customHeight="1" x14ac:dyDescent="0.2">
      <c r="A337" s="830"/>
      <c r="K337" s="90"/>
      <c r="L337" s="80"/>
      <c r="S337" s="77"/>
      <c r="T337" s="77"/>
      <c r="U337" s="77"/>
      <c r="V337" s="77"/>
      <c r="W337" s="77"/>
      <c r="X337" s="77"/>
      <c r="Y337" s="77"/>
    </row>
    <row r="338" spans="1:25" s="78" customFormat="1" ht="10.5" customHeight="1" x14ac:dyDescent="0.2">
      <c r="A338" s="830" t="s">
        <v>865</v>
      </c>
      <c r="B338" s="78" t="s">
        <v>513</v>
      </c>
      <c r="C338" s="78">
        <v>16133</v>
      </c>
      <c r="D338" s="78" t="s">
        <v>513</v>
      </c>
      <c r="E338" s="78" t="s">
        <v>513</v>
      </c>
      <c r="F338" s="78" t="s">
        <v>513</v>
      </c>
      <c r="G338" s="78" t="s">
        <v>513</v>
      </c>
      <c r="H338" s="78" t="s">
        <v>513</v>
      </c>
      <c r="I338" s="78" t="s">
        <v>513</v>
      </c>
      <c r="J338" s="78" t="s">
        <v>513</v>
      </c>
      <c r="K338" s="90" t="s">
        <v>513</v>
      </c>
      <c r="L338" s="80" t="s">
        <v>598</v>
      </c>
      <c r="S338" s="77"/>
      <c r="T338" s="77"/>
      <c r="U338" s="77"/>
      <c r="V338" s="77"/>
      <c r="W338" s="77"/>
      <c r="X338" s="77"/>
      <c r="Y338" s="77"/>
    </row>
    <row r="339" spans="1:25" s="78" customFormat="1" ht="10.5" customHeight="1" x14ac:dyDescent="0.2">
      <c r="A339" s="830" t="s">
        <v>866</v>
      </c>
      <c r="B339" s="78" t="s">
        <v>513</v>
      </c>
      <c r="C339" s="78">
        <v>15216</v>
      </c>
      <c r="D339" s="78" t="s">
        <v>513</v>
      </c>
      <c r="E339" s="78" t="s">
        <v>513</v>
      </c>
      <c r="F339" s="78" t="s">
        <v>513</v>
      </c>
      <c r="G339" s="78" t="s">
        <v>513</v>
      </c>
      <c r="H339" s="78" t="s">
        <v>513</v>
      </c>
      <c r="I339" s="78" t="s">
        <v>513</v>
      </c>
      <c r="J339" s="78" t="s">
        <v>513</v>
      </c>
      <c r="K339" s="90" t="s">
        <v>513</v>
      </c>
      <c r="L339" s="80" t="s">
        <v>82</v>
      </c>
      <c r="S339" s="77"/>
      <c r="T339" s="77"/>
      <c r="U339" s="77"/>
      <c r="V339" s="77"/>
      <c r="W339" s="77"/>
      <c r="X339" s="77"/>
      <c r="Y339" s="77"/>
    </row>
    <row r="340" spans="1:25" s="78" customFormat="1" ht="10.5" customHeight="1" x14ac:dyDescent="0.2">
      <c r="A340" s="830" t="s">
        <v>867</v>
      </c>
      <c r="B340" s="78" t="s">
        <v>513</v>
      </c>
      <c r="C340" s="78">
        <v>17769</v>
      </c>
      <c r="D340" s="78" t="s">
        <v>513</v>
      </c>
      <c r="E340" s="78" t="s">
        <v>513</v>
      </c>
      <c r="F340" s="78" t="s">
        <v>513</v>
      </c>
      <c r="G340" s="78" t="s">
        <v>513</v>
      </c>
      <c r="H340" s="78" t="s">
        <v>513</v>
      </c>
      <c r="I340" s="78" t="s">
        <v>513</v>
      </c>
      <c r="J340" s="78" t="s">
        <v>513</v>
      </c>
      <c r="K340" s="90" t="s">
        <v>513</v>
      </c>
      <c r="L340" s="80" t="s">
        <v>83</v>
      </c>
      <c r="S340" s="77"/>
      <c r="T340" s="77"/>
      <c r="U340" s="77"/>
      <c r="V340" s="77"/>
      <c r="W340" s="77"/>
      <c r="X340" s="77"/>
      <c r="Y340" s="77"/>
    </row>
    <row r="341" spans="1:25" s="78" customFormat="1" ht="10.5" customHeight="1" x14ac:dyDescent="0.2">
      <c r="A341" s="830" t="s">
        <v>868</v>
      </c>
      <c r="B341" s="78" t="s">
        <v>513</v>
      </c>
      <c r="C341" s="78">
        <v>17425</v>
      </c>
      <c r="D341" s="78" t="s">
        <v>513</v>
      </c>
      <c r="E341" s="78" t="s">
        <v>513</v>
      </c>
      <c r="F341" s="78" t="s">
        <v>513</v>
      </c>
      <c r="G341" s="78" t="s">
        <v>513</v>
      </c>
      <c r="H341" s="78" t="s">
        <v>513</v>
      </c>
      <c r="I341" s="78" t="s">
        <v>513</v>
      </c>
      <c r="J341" s="78" t="s">
        <v>513</v>
      </c>
      <c r="K341" s="90">
        <v>9958</v>
      </c>
      <c r="L341" s="80" t="s">
        <v>84</v>
      </c>
      <c r="S341" s="77"/>
      <c r="T341" s="77"/>
      <c r="U341" s="77"/>
      <c r="V341" s="77"/>
      <c r="W341" s="77"/>
      <c r="X341" s="77"/>
      <c r="Y341" s="77"/>
    </row>
    <row r="342" spans="1:25" s="78" customFormat="1" ht="10.5" customHeight="1" x14ac:dyDescent="0.2">
      <c r="A342" s="830" t="s">
        <v>848</v>
      </c>
      <c r="B342" s="78" t="s">
        <v>513</v>
      </c>
      <c r="C342" s="78">
        <v>34765</v>
      </c>
      <c r="D342" s="78" t="s">
        <v>513</v>
      </c>
      <c r="E342" s="78" t="s">
        <v>513</v>
      </c>
      <c r="F342" s="78" t="s">
        <v>513</v>
      </c>
      <c r="G342" s="78" t="s">
        <v>513</v>
      </c>
      <c r="H342" s="78" t="s">
        <v>513</v>
      </c>
      <c r="I342" s="78" t="s">
        <v>513</v>
      </c>
      <c r="J342" s="78" t="s">
        <v>513</v>
      </c>
      <c r="K342" s="90" t="s">
        <v>513</v>
      </c>
      <c r="L342" s="81" t="s">
        <v>97</v>
      </c>
      <c r="S342" s="77"/>
      <c r="T342" s="77"/>
      <c r="U342" s="77"/>
      <c r="V342" s="77"/>
      <c r="W342" s="77"/>
      <c r="X342" s="77"/>
      <c r="Y342" s="77"/>
    </row>
    <row r="343" spans="1:25" s="78" customFormat="1" ht="10.5" customHeight="1" x14ac:dyDescent="0.2">
      <c r="A343" s="830" t="s">
        <v>941</v>
      </c>
      <c r="B343" s="78" t="s">
        <v>513</v>
      </c>
      <c r="C343" s="78" t="s">
        <v>513</v>
      </c>
      <c r="D343" s="78" t="s">
        <v>513</v>
      </c>
      <c r="E343" s="78" t="s">
        <v>513</v>
      </c>
      <c r="F343" s="78" t="s">
        <v>513</v>
      </c>
      <c r="G343" s="78" t="s">
        <v>513</v>
      </c>
      <c r="H343" s="78" t="s">
        <v>513</v>
      </c>
      <c r="I343" s="78" t="s">
        <v>513</v>
      </c>
      <c r="J343" s="78" t="s">
        <v>513</v>
      </c>
      <c r="K343" s="90" t="s">
        <v>513</v>
      </c>
      <c r="L343" s="80" t="s">
        <v>98</v>
      </c>
      <c r="S343" s="77"/>
      <c r="T343" s="77"/>
      <c r="U343" s="77"/>
      <c r="V343" s="77"/>
      <c r="W343" s="77"/>
      <c r="X343" s="77"/>
      <c r="Y343" s="77"/>
    </row>
    <row r="344" spans="1:25" s="78" customFormat="1" ht="10.5" customHeight="1" x14ac:dyDescent="0.2">
      <c r="A344" s="830" t="s">
        <v>869</v>
      </c>
      <c r="B344" s="78" t="s">
        <v>513</v>
      </c>
      <c r="C344" s="78">
        <v>38996</v>
      </c>
      <c r="D344" s="78" t="s">
        <v>513</v>
      </c>
      <c r="E344" s="78" t="s">
        <v>513</v>
      </c>
      <c r="F344" s="78" t="s">
        <v>513</v>
      </c>
      <c r="G344" s="78" t="s">
        <v>513</v>
      </c>
      <c r="H344" s="78" t="s">
        <v>513</v>
      </c>
      <c r="I344" s="78" t="s">
        <v>513</v>
      </c>
      <c r="J344" s="78" t="s">
        <v>513</v>
      </c>
      <c r="K344" s="90" t="s">
        <v>513</v>
      </c>
      <c r="L344" s="80" t="s">
        <v>99</v>
      </c>
      <c r="S344" s="77"/>
      <c r="T344" s="77"/>
      <c r="U344" s="77"/>
      <c r="V344" s="77"/>
      <c r="W344" s="77"/>
      <c r="X344" s="77"/>
      <c r="Y344" s="77"/>
    </row>
    <row r="345" spans="1:25" s="78" customFormat="1" ht="10.5" customHeight="1" x14ac:dyDescent="0.2">
      <c r="A345" s="830" t="s">
        <v>870</v>
      </c>
      <c r="B345" s="78" t="s">
        <v>513</v>
      </c>
      <c r="C345" s="78" t="s">
        <v>513</v>
      </c>
      <c r="D345" s="78" t="s">
        <v>513</v>
      </c>
      <c r="E345" s="78" t="s">
        <v>513</v>
      </c>
      <c r="F345" s="78" t="s">
        <v>513</v>
      </c>
      <c r="G345" s="78" t="s">
        <v>513</v>
      </c>
      <c r="H345" s="78" t="s">
        <v>513</v>
      </c>
      <c r="I345" s="78" t="s">
        <v>513</v>
      </c>
      <c r="J345" s="78">
        <v>33555</v>
      </c>
      <c r="K345" s="90" t="s">
        <v>513</v>
      </c>
      <c r="L345" s="80" t="s">
        <v>100</v>
      </c>
      <c r="S345" s="77"/>
      <c r="T345" s="77"/>
      <c r="U345" s="77"/>
      <c r="V345" s="77"/>
      <c r="W345" s="77"/>
      <c r="X345" s="77"/>
      <c r="Y345" s="77"/>
    </row>
    <row r="346" spans="1:25" s="78" customFormat="1" ht="10.5" customHeight="1" x14ac:dyDescent="0.2">
      <c r="A346" s="830" t="s">
        <v>852</v>
      </c>
      <c r="B346" s="78" t="s">
        <v>513</v>
      </c>
      <c r="C346" s="78">
        <v>10260</v>
      </c>
      <c r="D346" s="78" t="s">
        <v>513</v>
      </c>
      <c r="E346" s="78" t="s">
        <v>513</v>
      </c>
      <c r="F346" s="78" t="s">
        <v>513</v>
      </c>
      <c r="G346" s="78" t="s">
        <v>513</v>
      </c>
      <c r="H346" s="78" t="s">
        <v>513</v>
      </c>
      <c r="I346" s="78" t="s">
        <v>513</v>
      </c>
      <c r="J346" s="78">
        <v>47332</v>
      </c>
      <c r="K346" s="90" t="s">
        <v>513</v>
      </c>
      <c r="L346" s="80" t="s">
        <v>101</v>
      </c>
      <c r="S346" s="77"/>
      <c r="T346" s="77"/>
      <c r="U346" s="77"/>
      <c r="V346" s="77"/>
      <c r="W346" s="77"/>
      <c r="X346" s="77"/>
      <c r="Y346" s="77"/>
    </row>
    <row r="347" spans="1:25" s="78" customFormat="1" ht="10.5" customHeight="1" x14ac:dyDescent="0.2">
      <c r="A347" s="830" t="s">
        <v>871</v>
      </c>
      <c r="B347" s="78" t="s">
        <v>513</v>
      </c>
      <c r="C347" s="78">
        <v>12541</v>
      </c>
      <c r="D347" s="78" t="s">
        <v>513</v>
      </c>
      <c r="E347" s="78" t="s">
        <v>513</v>
      </c>
      <c r="F347" s="78" t="s">
        <v>513</v>
      </c>
      <c r="G347" s="78" t="s">
        <v>513</v>
      </c>
      <c r="H347" s="78" t="s">
        <v>513</v>
      </c>
      <c r="I347" s="78" t="s">
        <v>513</v>
      </c>
      <c r="J347" s="78">
        <v>21508</v>
      </c>
      <c r="K347" s="90">
        <v>16701</v>
      </c>
      <c r="L347" s="80" t="s">
        <v>85</v>
      </c>
      <c r="S347" s="77"/>
      <c r="T347" s="77"/>
      <c r="U347" s="77"/>
      <c r="V347" s="77"/>
      <c r="W347" s="77"/>
      <c r="X347" s="77"/>
      <c r="Y347" s="77"/>
    </row>
    <row r="348" spans="1:25" s="78" customFormat="1" ht="10.5" customHeight="1" x14ac:dyDescent="0.2">
      <c r="A348" s="830" t="s">
        <v>853</v>
      </c>
      <c r="B348" s="78" t="s">
        <v>513</v>
      </c>
      <c r="C348" s="78" t="s">
        <v>513</v>
      </c>
      <c r="D348" s="78" t="s">
        <v>513</v>
      </c>
      <c r="E348" s="78" t="s">
        <v>513</v>
      </c>
      <c r="F348" s="78" t="s">
        <v>513</v>
      </c>
      <c r="G348" s="78" t="s">
        <v>513</v>
      </c>
      <c r="H348" s="78" t="s">
        <v>513</v>
      </c>
      <c r="I348" s="78" t="s">
        <v>513</v>
      </c>
      <c r="J348" s="78" t="s">
        <v>513</v>
      </c>
      <c r="K348" s="90">
        <v>20107</v>
      </c>
      <c r="L348" s="80" t="s">
        <v>86</v>
      </c>
      <c r="S348" s="77"/>
      <c r="T348" s="77"/>
      <c r="U348" s="77"/>
      <c r="V348" s="77"/>
      <c r="W348" s="77"/>
      <c r="X348" s="77"/>
      <c r="Y348" s="77"/>
    </row>
    <row r="349" spans="1:25" s="78" customFormat="1" ht="10.5" customHeight="1" x14ac:dyDescent="0.2">
      <c r="A349" s="830" t="s">
        <v>872</v>
      </c>
      <c r="B349" s="78" t="s">
        <v>513</v>
      </c>
      <c r="C349" s="78">
        <v>47645</v>
      </c>
      <c r="D349" s="78" t="s">
        <v>513</v>
      </c>
      <c r="E349" s="78" t="s">
        <v>513</v>
      </c>
      <c r="F349" s="78" t="s">
        <v>513</v>
      </c>
      <c r="G349" s="78" t="s">
        <v>513</v>
      </c>
      <c r="H349" s="78" t="s">
        <v>513</v>
      </c>
      <c r="I349" s="78" t="s">
        <v>513</v>
      </c>
      <c r="J349" s="78" t="s">
        <v>513</v>
      </c>
      <c r="K349" s="90" t="s">
        <v>513</v>
      </c>
      <c r="L349" s="80" t="s">
        <v>87</v>
      </c>
      <c r="S349" s="77"/>
      <c r="T349" s="77"/>
      <c r="U349" s="77"/>
      <c r="V349" s="77"/>
      <c r="W349" s="77"/>
      <c r="X349" s="77"/>
      <c r="Y349" s="77"/>
    </row>
    <row r="350" spans="1:25" s="78" customFormat="1" ht="10.5" customHeight="1" x14ac:dyDescent="0.2">
      <c r="A350" s="830" t="s">
        <v>917</v>
      </c>
      <c r="B350" s="78" t="s">
        <v>513</v>
      </c>
      <c r="C350" s="78">
        <v>15319</v>
      </c>
      <c r="D350" s="78" t="s">
        <v>513</v>
      </c>
      <c r="E350" s="78" t="s">
        <v>513</v>
      </c>
      <c r="F350" s="78" t="s">
        <v>513</v>
      </c>
      <c r="G350" s="78" t="s">
        <v>513</v>
      </c>
      <c r="H350" s="78" t="s">
        <v>513</v>
      </c>
      <c r="I350" s="78" t="s">
        <v>513</v>
      </c>
      <c r="J350" s="78" t="s">
        <v>513</v>
      </c>
      <c r="K350" s="90">
        <v>15320</v>
      </c>
      <c r="L350" s="80" t="s">
        <v>823</v>
      </c>
      <c r="S350" s="77"/>
      <c r="T350" s="77"/>
      <c r="U350" s="77"/>
      <c r="V350" s="77"/>
      <c r="W350" s="77"/>
      <c r="X350" s="77"/>
      <c r="Y350" s="77"/>
    </row>
    <row r="351" spans="1:25" s="78" customFormat="1" ht="10.5" customHeight="1" x14ac:dyDescent="0.2">
      <c r="A351" s="830" t="s">
        <v>866</v>
      </c>
      <c r="B351" s="78" t="s">
        <v>513</v>
      </c>
      <c r="C351" s="78">
        <v>16139</v>
      </c>
      <c r="D351" s="78" t="s">
        <v>513</v>
      </c>
      <c r="E351" s="78" t="s">
        <v>513</v>
      </c>
      <c r="F351" s="78" t="s">
        <v>513</v>
      </c>
      <c r="G351" s="78" t="s">
        <v>513</v>
      </c>
      <c r="H351" s="78" t="s">
        <v>513</v>
      </c>
      <c r="I351" s="78" t="s">
        <v>513</v>
      </c>
      <c r="J351" s="78" t="s">
        <v>513</v>
      </c>
      <c r="K351" s="90" t="s">
        <v>513</v>
      </c>
      <c r="L351" s="80" t="s">
        <v>82</v>
      </c>
      <c r="S351" s="77"/>
      <c r="T351" s="77"/>
      <c r="U351" s="77"/>
      <c r="V351" s="77"/>
      <c r="W351" s="77"/>
      <c r="X351" s="77"/>
      <c r="Y351" s="77"/>
    </row>
    <row r="352" spans="1:25" s="78" customFormat="1" ht="10.5" customHeight="1" x14ac:dyDescent="0.2">
      <c r="A352" s="831" t="s">
        <v>867</v>
      </c>
      <c r="B352" s="82" t="s">
        <v>513</v>
      </c>
      <c r="C352" s="83">
        <v>20838</v>
      </c>
      <c r="D352" s="83" t="s">
        <v>513</v>
      </c>
      <c r="E352" s="83" t="s">
        <v>513</v>
      </c>
      <c r="F352" s="83" t="s">
        <v>513</v>
      </c>
      <c r="G352" s="83" t="s">
        <v>513</v>
      </c>
      <c r="H352" s="83" t="s">
        <v>513</v>
      </c>
      <c r="I352" s="83" t="s">
        <v>513</v>
      </c>
      <c r="J352" s="83" t="s">
        <v>513</v>
      </c>
      <c r="K352" s="91" t="s">
        <v>513</v>
      </c>
      <c r="L352" s="84" t="s">
        <v>83</v>
      </c>
      <c r="S352" s="77"/>
      <c r="T352" s="77"/>
      <c r="U352" s="77"/>
      <c r="V352" s="77"/>
      <c r="W352" s="77"/>
      <c r="X352" s="77"/>
      <c r="Y352" s="77"/>
    </row>
    <row r="353" ht="23.25" customHeight="1" x14ac:dyDescent="0.4"/>
  </sheetData>
  <mergeCells count="11">
    <mergeCell ref="R144:R147"/>
    <mergeCell ref="A3:E3"/>
    <mergeCell ref="R4:R7"/>
    <mergeCell ref="R39:R42"/>
    <mergeCell ref="R74:R77"/>
    <mergeCell ref="R109:R112"/>
    <mergeCell ref="R179:R182"/>
    <mergeCell ref="R214:R217"/>
    <mergeCell ref="R249:R252"/>
    <mergeCell ref="R284:R287"/>
    <mergeCell ref="L319:L322"/>
  </mergeCells>
  <phoneticPr fontId="29"/>
  <pageMargins left="0.59055118110236227" right="0.59055118110236227" top="0.59055118110236227" bottom="0.59055118110236227" header="0.19685039370078741" footer="0.31496062992125984"/>
  <pageSetup paperSize="9" scale="9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47"/>
  <sheetViews>
    <sheetView view="pageBreakPreview" zoomScaleNormal="100" zoomScaleSheetLayoutView="100" workbookViewId="0">
      <pane xSplit="1" topLeftCell="B1" activePane="topRight" state="frozen"/>
      <selection pane="topRight" activeCell="A3" sqref="A3"/>
    </sheetView>
  </sheetViews>
  <sheetFormatPr defaultColWidth="9" defaultRowHeight="23.6" x14ac:dyDescent="0.25"/>
  <cols>
    <col min="1" max="1" width="14.15234375" style="94" customWidth="1"/>
    <col min="2" max="17" width="9.765625" style="94" customWidth="1"/>
    <col min="18" max="18" width="10.765625" style="94" customWidth="1"/>
    <col min="19" max="19" width="10.23046875" style="117" customWidth="1"/>
    <col min="20" max="20" width="22.3828125" style="94" customWidth="1"/>
    <col min="21" max="16384" width="9" style="94"/>
  </cols>
  <sheetData>
    <row r="1" spans="1:20" ht="3" customHeight="1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3"/>
      <c r="T1" s="93"/>
    </row>
    <row r="2" spans="1:20" ht="5.25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3"/>
      <c r="T2" s="93"/>
    </row>
    <row r="3" spans="1:20" ht="18.75" customHeight="1" x14ac:dyDescent="0.2">
      <c r="A3" s="95" t="s">
        <v>215</v>
      </c>
      <c r="B3" s="96"/>
      <c r="C3" s="96"/>
      <c r="D3" s="92"/>
      <c r="E3" s="92"/>
      <c r="F3" s="92"/>
      <c r="G3" s="92"/>
      <c r="H3" s="92"/>
      <c r="I3" s="36" t="s">
        <v>1455</v>
      </c>
      <c r="J3" s="93"/>
      <c r="K3" s="92"/>
      <c r="L3" s="92"/>
      <c r="M3" s="92"/>
      <c r="N3" s="92"/>
      <c r="O3" s="92"/>
      <c r="P3" s="92"/>
      <c r="Q3" s="34" t="s">
        <v>512</v>
      </c>
      <c r="R3" s="34"/>
      <c r="S3" s="97"/>
    </row>
    <row r="4" spans="1:20" s="102" customFormat="1" ht="12" customHeight="1" x14ac:dyDescent="0.25">
      <c r="A4" s="98"/>
      <c r="B4" s="99"/>
      <c r="C4" s="100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53" t="s">
        <v>88</v>
      </c>
    </row>
    <row r="5" spans="1:20" s="52" customFormat="1" ht="13.5" customHeight="1" x14ac:dyDescent="0.25">
      <c r="A5" s="50"/>
      <c r="B5" s="43" t="s">
        <v>62</v>
      </c>
      <c r="C5" s="43" t="s">
        <v>216</v>
      </c>
      <c r="D5" s="912"/>
      <c r="E5" s="105"/>
      <c r="F5" s="91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54"/>
      <c r="S5" s="104"/>
    </row>
    <row r="6" spans="1:20" s="52" customFormat="1" ht="33.75" customHeight="1" x14ac:dyDescent="0.25">
      <c r="A6" s="50" t="s">
        <v>205</v>
      </c>
      <c r="B6" s="43" t="s">
        <v>61</v>
      </c>
      <c r="C6" s="43" t="s">
        <v>217</v>
      </c>
      <c r="D6" s="43" t="s">
        <v>126</v>
      </c>
      <c r="E6" s="40" t="s">
        <v>1456</v>
      </c>
      <c r="F6" s="43" t="s">
        <v>90</v>
      </c>
      <c r="G6" s="912" t="s">
        <v>127</v>
      </c>
      <c r="H6" s="103"/>
      <c r="I6" s="103"/>
      <c r="J6" s="105"/>
      <c r="K6" s="40" t="s">
        <v>616</v>
      </c>
      <c r="L6" s="912" t="s">
        <v>42</v>
      </c>
      <c r="M6" s="103"/>
      <c r="N6" s="103"/>
      <c r="O6" s="103"/>
      <c r="P6" s="103"/>
      <c r="Q6" s="103"/>
      <c r="R6" s="1054"/>
      <c r="S6" s="104"/>
    </row>
    <row r="7" spans="1:20" s="52" customFormat="1" ht="22.5" customHeight="1" x14ac:dyDescent="0.25">
      <c r="A7" s="50"/>
      <c r="B7" s="43"/>
      <c r="C7" s="43"/>
      <c r="D7" s="43" t="s">
        <v>92</v>
      </c>
      <c r="E7" s="40" t="s">
        <v>1457</v>
      </c>
      <c r="F7" s="43" t="s">
        <v>93</v>
      </c>
      <c r="G7" s="43" t="s">
        <v>41</v>
      </c>
      <c r="H7" s="40" t="s">
        <v>128</v>
      </c>
      <c r="I7" s="40" t="s">
        <v>131</v>
      </c>
      <c r="J7" s="40" t="s">
        <v>132</v>
      </c>
      <c r="K7" s="40" t="s">
        <v>139</v>
      </c>
      <c r="L7" s="43" t="s">
        <v>22</v>
      </c>
      <c r="M7" s="40" t="s">
        <v>43</v>
      </c>
      <c r="N7" s="40" t="s">
        <v>44</v>
      </c>
      <c r="O7" s="40" t="s">
        <v>45</v>
      </c>
      <c r="P7" s="40" t="s">
        <v>47</v>
      </c>
      <c r="Q7" s="40" t="s">
        <v>48</v>
      </c>
      <c r="R7" s="1054"/>
      <c r="S7" s="104"/>
    </row>
    <row r="8" spans="1:20" s="52" customFormat="1" ht="13.5" customHeight="1" x14ac:dyDescent="0.25">
      <c r="A8" s="50"/>
      <c r="B8" s="35"/>
      <c r="C8" s="35"/>
      <c r="D8" s="35"/>
      <c r="E8" s="35" t="s">
        <v>1458</v>
      </c>
      <c r="F8" s="35"/>
      <c r="G8" s="35"/>
      <c r="H8" s="35" t="str">
        <f>PROPER("BACH HO")</f>
        <v>Bach Ho</v>
      </c>
      <c r="I8" s="35" t="str">
        <f>PROPER("SUTUDEN")</f>
        <v>Sutuden</v>
      </c>
      <c r="J8" s="35" t="str">
        <f>PROPER("CHIM-SAO")</f>
        <v>Chim-Sao</v>
      </c>
      <c r="K8" s="35" t="str">
        <f>PROPER("PENARA-B")</f>
        <v>Penara-B</v>
      </c>
      <c r="L8" s="35"/>
      <c r="M8" s="35" t="str">
        <f>PROPER("CINTA")</f>
        <v>Cinta</v>
      </c>
      <c r="N8" s="35" t="str">
        <f>PROPER("DURI")</f>
        <v>Duri</v>
      </c>
      <c r="O8" s="35" t="str">
        <f>PROPER("SUMATR-L")</f>
        <v>Sumatr-L</v>
      </c>
      <c r="P8" s="35" t="str">
        <f>PROPER("WIDURI")</f>
        <v>Widuri</v>
      </c>
      <c r="Q8" s="53" t="str">
        <f>PROPER("KAJISEMO")</f>
        <v>Kajisemo</v>
      </c>
      <c r="R8" s="1055"/>
      <c r="S8" s="104"/>
    </row>
    <row r="9" spans="1:20" s="110" customFormat="1" ht="9.75" customHeight="1" x14ac:dyDescent="0.2">
      <c r="A9" s="829" t="s">
        <v>811</v>
      </c>
      <c r="B9" s="106">
        <v>3967396</v>
      </c>
      <c r="C9" s="107">
        <v>3666898</v>
      </c>
      <c r="D9" s="107" t="s">
        <v>513</v>
      </c>
      <c r="E9" s="107" t="s">
        <v>513</v>
      </c>
      <c r="F9" s="107">
        <v>2777947</v>
      </c>
      <c r="G9" s="107">
        <v>86130</v>
      </c>
      <c r="H9" s="107">
        <v>153</v>
      </c>
      <c r="I9" s="107">
        <v>85977</v>
      </c>
      <c r="J9" s="107" t="s">
        <v>513</v>
      </c>
      <c r="K9" s="107">
        <v>18677</v>
      </c>
      <c r="L9" s="107">
        <v>2673140</v>
      </c>
      <c r="M9" s="107">
        <v>110535</v>
      </c>
      <c r="N9" s="107">
        <v>1259390</v>
      </c>
      <c r="O9" s="107">
        <v>1072300</v>
      </c>
      <c r="P9" s="107">
        <v>91955</v>
      </c>
      <c r="Q9" s="107">
        <v>138960</v>
      </c>
      <c r="R9" s="108" t="s">
        <v>208</v>
      </c>
      <c r="S9" s="109"/>
    </row>
    <row r="10" spans="1:20" s="110" customFormat="1" ht="9.75" customHeight="1" x14ac:dyDescent="0.2">
      <c r="A10" s="830" t="s">
        <v>581</v>
      </c>
      <c r="B10" s="111">
        <v>1797724</v>
      </c>
      <c r="C10" s="110">
        <v>1388722</v>
      </c>
      <c r="D10" s="110" t="s">
        <v>513</v>
      </c>
      <c r="E10" s="110" t="s">
        <v>513</v>
      </c>
      <c r="F10" s="110">
        <v>1284636</v>
      </c>
      <c r="G10" s="110">
        <v>24941</v>
      </c>
      <c r="H10" s="110" t="s">
        <v>513</v>
      </c>
      <c r="I10" s="110">
        <v>24941</v>
      </c>
      <c r="J10" s="110" t="s">
        <v>513</v>
      </c>
      <c r="K10" s="110" t="s">
        <v>513</v>
      </c>
      <c r="L10" s="110">
        <v>1259695</v>
      </c>
      <c r="M10" s="110">
        <v>14742</v>
      </c>
      <c r="N10" s="110">
        <v>442794</v>
      </c>
      <c r="O10" s="110">
        <v>765433</v>
      </c>
      <c r="P10" s="110">
        <v>30194</v>
      </c>
      <c r="Q10" s="110">
        <v>6532</v>
      </c>
      <c r="R10" s="112" t="s">
        <v>492</v>
      </c>
      <c r="S10" s="109"/>
    </row>
    <row r="11" spans="1:20" s="110" customFormat="1" ht="9.75" customHeight="1" x14ac:dyDescent="0.2">
      <c r="A11" s="830" t="s">
        <v>602</v>
      </c>
      <c r="B11" s="111">
        <v>1245136</v>
      </c>
      <c r="C11" s="110">
        <v>868696</v>
      </c>
      <c r="D11" s="110" t="s">
        <v>513</v>
      </c>
      <c r="E11" s="110" t="s">
        <v>513</v>
      </c>
      <c r="F11" s="110">
        <v>826010</v>
      </c>
      <c r="G11" s="110">
        <v>49549</v>
      </c>
      <c r="H11" s="110" t="s">
        <v>513</v>
      </c>
      <c r="I11" s="110">
        <v>44536</v>
      </c>
      <c r="J11" s="110">
        <v>5013</v>
      </c>
      <c r="K11" s="110" t="s">
        <v>513</v>
      </c>
      <c r="L11" s="110">
        <v>776461</v>
      </c>
      <c r="M11" s="110">
        <v>140</v>
      </c>
      <c r="N11" s="110">
        <v>328415</v>
      </c>
      <c r="O11" s="110">
        <v>447775</v>
      </c>
      <c r="P11" s="110">
        <v>131</v>
      </c>
      <c r="Q11" s="110" t="s">
        <v>513</v>
      </c>
      <c r="R11" s="112" t="s">
        <v>518</v>
      </c>
      <c r="S11" s="109"/>
    </row>
    <row r="12" spans="1:20" s="110" customFormat="1" ht="9.75" customHeight="1" x14ac:dyDescent="0.2">
      <c r="A12" s="830" t="s">
        <v>582</v>
      </c>
      <c r="B12" s="111">
        <v>236193</v>
      </c>
      <c r="C12" s="110">
        <v>46004</v>
      </c>
      <c r="D12" s="110" t="s">
        <v>513</v>
      </c>
      <c r="E12" s="110" t="s">
        <v>513</v>
      </c>
      <c r="F12" s="110">
        <v>45617</v>
      </c>
      <c r="G12" s="110">
        <v>1373</v>
      </c>
      <c r="H12" s="110" t="s">
        <v>513</v>
      </c>
      <c r="I12" s="110">
        <v>1373</v>
      </c>
      <c r="J12" s="110" t="s">
        <v>513</v>
      </c>
      <c r="K12" s="110" t="s">
        <v>513</v>
      </c>
      <c r="L12" s="110">
        <v>44244</v>
      </c>
      <c r="M12" s="110" t="s">
        <v>513</v>
      </c>
      <c r="N12" s="110">
        <v>5002</v>
      </c>
      <c r="O12" s="110">
        <v>39242</v>
      </c>
      <c r="P12" s="110" t="s">
        <v>513</v>
      </c>
      <c r="Q12" s="110" t="s">
        <v>513</v>
      </c>
      <c r="R12" s="112" t="s">
        <v>583</v>
      </c>
      <c r="S12" s="109"/>
    </row>
    <row r="13" spans="1:20" s="110" customFormat="1" ht="9.75" customHeight="1" x14ac:dyDescent="0.2">
      <c r="A13" s="830" t="s">
        <v>1459</v>
      </c>
      <c r="B13" s="111">
        <v>172468</v>
      </c>
      <c r="C13" s="110">
        <v>68257</v>
      </c>
      <c r="D13" s="110" t="s">
        <v>513</v>
      </c>
      <c r="E13" s="110" t="s">
        <v>513</v>
      </c>
      <c r="F13" s="110">
        <v>68257</v>
      </c>
      <c r="G13" s="110" t="s">
        <v>513</v>
      </c>
      <c r="H13" s="110" t="s">
        <v>513</v>
      </c>
      <c r="I13" s="110" t="s">
        <v>513</v>
      </c>
      <c r="J13" s="110" t="s">
        <v>513</v>
      </c>
      <c r="K13" s="110" t="s">
        <v>513</v>
      </c>
      <c r="L13" s="110">
        <v>68257</v>
      </c>
      <c r="M13" s="110" t="s">
        <v>513</v>
      </c>
      <c r="N13" s="110">
        <v>58255</v>
      </c>
      <c r="O13" s="110">
        <v>10002</v>
      </c>
      <c r="P13" s="110" t="s">
        <v>513</v>
      </c>
      <c r="Q13" s="110" t="s">
        <v>513</v>
      </c>
      <c r="R13" s="112" t="s">
        <v>814</v>
      </c>
      <c r="S13" s="109"/>
    </row>
    <row r="14" spans="1:20" s="110" customFormat="1" ht="9.75" customHeight="1" x14ac:dyDescent="0.2">
      <c r="A14" s="830"/>
      <c r="B14" s="111"/>
      <c r="R14" s="112"/>
      <c r="S14" s="109"/>
    </row>
    <row r="15" spans="1:20" s="110" customFormat="1" ht="9.75" customHeight="1" x14ac:dyDescent="0.2">
      <c r="A15" s="830" t="s">
        <v>815</v>
      </c>
      <c r="B15" s="111">
        <v>205553</v>
      </c>
      <c r="C15" s="110">
        <v>24855</v>
      </c>
      <c r="D15" s="110" t="s">
        <v>513</v>
      </c>
      <c r="E15" s="110" t="s">
        <v>513</v>
      </c>
      <c r="F15" s="110">
        <v>24468</v>
      </c>
      <c r="G15" s="110">
        <v>1373</v>
      </c>
      <c r="H15" s="110" t="s">
        <v>513</v>
      </c>
      <c r="I15" s="110">
        <v>1373</v>
      </c>
      <c r="J15" s="110" t="s">
        <v>513</v>
      </c>
      <c r="K15" s="110" t="s">
        <v>513</v>
      </c>
      <c r="L15" s="110">
        <v>23095</v>
      </c>
      <c r="M15" s="110" t="s">
        <v>513</v>
      </c>
      <c r="N15" s="110">
        <v>5002</v>
      </c>
      <c r="O15" s="110">
        <v>18093</v>
      </c>
      <c r="P15" s="110" t="s">
        <v>513</v>
      </c>
      <c r="Q15" s="110" t="s">
        <v>513</v>
      </c>
      <c r="R15" s="112" t="s">
        <v>584</v>
      </c>
      <c r="S15" s="109"/>
    </row>
    <row r="16" spans="1:20" s="110" customFormat="1" ht="9.75" customHeight="1" x14ac:dyDescent="0.2">
      <c r="A16" s="830" t="s">
        <v>813</v>
      </c>
      <c r="B16" s="111">
        <v>322942</v>
      </c>
      <c r="C16" s="110">
        <v>215583</v>
      </c>
      <c r="D16" s="110">
        <v>18948</v>
      </c>
      <c r="E16" s="110">
        <v>18948</v>
      </c>
      <c r="F16" s="110">
        <v>196635</v>
      </c>
      <c r="G16" s="110" t="s">
        <v>513</v>
      </c>
      <c r="H16" s="110" t="s">
        <v>513</v>
      </c>
      <c r="I16" s="110" t="s">
        <v>513</v>
      </c>
      <c r="J16" s="110" t="s">
        <v>513</v>
      </c>
      <c r="K16" s="110" t="s">
        <v>513</v>
      </c>
      <c r="L16" s="110">
        <v>196635</v>
      </c>
      <c r="M16" s="110" t="s">
        <v>513</v>
      </c>
      <c r="N16" s="110">
        <v>150033</v>
      </c>
      <c r="O16" s="110">
        <v>46602</v>
      </c>
      <c r="P16" s="110" t="s">
        <v>513</v>
      </c>
      <c r="Q16" s="110" t="s">
        <v>513</v>
      </c>
      <c r="R16" s="112" t="s">
        <v>816</v>
      </c>
      <c r="S16" s="109"/>
    </row>
    <row r="17" spans="1:19" s="110" customFormat="1" ht="9.75" customHeight="1" x14ac:dyDescent="0.2">
      <c r="A17" s="830"/>
      <c r="B17" s="111"/>
      <c r="R17" s="112"/>
      <c r="S17" s="109"/>
    </row>
    <row r="18" spans="1:19" s="110" customFormat="1" ht="9.75" customHeight="1" x14ac:dyDescent="0.2">
      <c r="A18" s="830" t="s">
        <v>817</v>
      </c>
      <c r="B18" s="111">
        <v>31239</v>
      </c>
      <c r="C18" s="110" t="s">
        <v>513</v>
      </c>
      <c r="D18" s="110" t="s">
        <v>513</v>
      </c>
      <c r="E18" s="110" t="s">
        <v>513</v>
      </c>
      <c r="F18" s="110" t="s">
        <v>513</v>
      </c>
      <c r="G18" s="110" t="s">
        <v>513</v>
      </c>
      <c r="H18" s="110" t="s">
        <v>513</v>
      </c>
      <c r="I18" s="110" t="s">
        <v>513</v>
      </c>
      <c r="J18" s="110" t="s">
        <v>513</v>
      </c>
      <c r="K18" s="110" t="s">
        <v>513</v>
      </c>
      <c r="L18" s="110" t="s">
        <v>513</v>
      </c>
      <c r="M18" s="110" t="s">
        <v>513</v>
      </c>
      <c r="N18" s="110" t="s">
        <v>513</v>
      </c>
      <c r="O18" s="110" t="s">
        <v>513</v>
      </c>
      <c r="P18" s="110" t="s">
        <v>513</v>
      </c>
      <c r="Q18" s="110" t="s">
        <v>513</v>
      </c>
      <c r="R18" s="112" t="s">
        <v>587</v>
      </c>
      <c r="S18" s="109"/>
    </row>
    <row r="19" spans="1:19" s="110" customFormat="1" ht="9.75" customHeight="1" x14ac:dyDescent="0.2">
      <c r="A19" s="830" t="s">
        <v>585</v>
      </c>
      <c r="B19" s="111">
        <v>27794</v>
      </c>
      <c r="C19" s="110" t="s">
        <v>513</v>
      </c>
      <c r="D19" s="110" t="s">
        <v>513</v>
      </c>
      <c r="E19" s="110" t="s">
        <v>513</v>
      </c>
      <c r="F19" s="110" t="s">
        <v>513</v>
      </c>
      <c r="G19" s="110" t="s">
        <v>513</v>
      </c>
      <c r="H19" s="110" t="s">
        <v>513</v>
      </c>
      <c r="I19" s="110" t="s">
        <v>513</v>
      </c>
      <c r="J19" s="110" t="s">
        <v>513</v>
      </c>
      <c r="K19" s="110" t="s">
        <v>513</v>
      </c>
      <c r="L19" s="110" t="s">
        <v>513</v>
      </c>
      <c r="M19" s="110" t="s">
        <v>513</v>
      </c>
      <c r="N19" s="110" t="s">
        <v>513</v>
      </c>
      <c r="O19" s="110" t="s">
        <v>513</v>
      </c>
      <c r="P19" s="110" t="s">
        <v>513</v>
      </c>
      <c r="Q19" s="110" t="s">
        <v>513</v>
      </c>
      <c r="R19" s="112" t="s">
        <v>94</v>
      </c>
      <c r="S19" s="109"/>
    </row>
    <row r="20" spans="1:19" s="110" customFormat="1" ht="9.75" customHeight="1" x14ac:dyDescent="0.2">
      <c r="A20" s="830" t="s">
        <v>818</v>
      </c>
      <c r="B20" s="111">
        <v>18648</v>
      </c>
      <c r="C20" s="110" t="s">
        <v>513</v>
      </c>
      <c r="D20" s="110" t="s">
        <v>513</v>
      </c>
      <c r="E20" s="110" t="s">
        <v>513</v>
      </c>
      <c r="F20" s="110" t="s">
        <v>513</v>
      </c>
      <c r="G20" s="110" t="s">
        <v>513</v>
      </c>
      <c r="H20" s="110" t="s">
        <v>513</v>
      </c>
      <c r="I20" s="110" t="s">
        <v>513</v>
      </c>
      <c r="J20" s="110" t="s">
        <v>513</v>
      </c>
      <c r="K20" s="110" t="s">
        <v>513</v>
      </c>
      <c r="L20" s="110" t="s">
        <v>513</v>
      </c>
      <c r="M20" s="110" t="s">
        <v>513</v>
      </c>
      <c r="N20" s="110" t="s">
        <v>513</v>
      </c>
      <c r="O20" s="110" t="s">
        <v>513</v>
      </c>
      <c r="P20" s="110" t="s">
        <v>513</v>
      </c>
      <c r="Q20" s="110" t="s">
        <v>513</v>
      </c>
      <c r="R20" s="112" t="s">
        <v>95</v>
      </c>
      <c r="S20" s="109"/>
    </row>
    <row r="21" spans="1:19" s="110" customFormat="1" ht="9.75" customHeight="1" x14ac:dyDescent="0.2">
      <c r="A21" s="830" t="s">
        <v>586</v>
      </c>
      <c r="B21" s="111">
        <v>94787</v>
      </c>
      <c r="C21" s="110">
        <v>68257</v>
      </c>
      <c r="D21" s="110" t="s">
        <v>513</v>
      </c>
      <c r="E21" s="110" t="s">
        <v>513</v>
      </c>
      <c r="F21" s="110">
        <v>68257</v>
      </c>
      <c r="G21" s="110" t="s">
        <v>513</v>
      </c>
      <c r="H21" s="110" t="s">
        <v>513</v>
      </c>
      <c r="I21" s="110" t="s">
        <v>513</v>
      </c>
      <c r="J21" s="110" t="s">
        <v>513</v>
      </c>
      <c r="K21" s="110" t="s">
        <v>513</v>
      </c>
      <c r="L21" s="110">
        <v>68257</v>
      </c>
      <c r="M21" s="110" t="s">
        <v>513</v>
      </c>
      <c r="N21" s="110">
        <v>58255</v>
      </c>
      <c r="O21" s="110">
        <v>10002</v>
      </c>
      <c r="P21" s="110" t="s">
        <v>513</v>
      </c>
      <c r="Q21" s="110" t="s">
        <v>513</v>
      </c>
      <c r="R21" s="112" t="s">
        <v>96</v>
      </c>
      <c r="S21" s="109"/>
    </row>
    <row r="22" spans="1:19" s="110" customFormat="1" ht="9.75" customHeight="1" x14ac:dyDescent="0.2">
      <c r="A22" s="830" t="s">
        <v>819</v>
      </c>
      <c r="B22" s="111">
        <v>181713</v>
      </c>
      <c r="C22" s="110">
        <v>147326</v>
      </c>
      <c r="D22" s="110">
        <v>18948</v>
      </c>
      <c r="E22" s="110">
        <v>18948</v>
      </c>
      <c r="F22" s="110">
        <v>128378</v>
      </c>
      <c r="G22" s="110" t="s">
        <v>513</v>
      </c>
      <c r="H22" s="110" t="s">
        <v>513</v>
      </c>
      <c r="I22" s="110" t="s">
        <v>513</v>
      </c>
      <c r="J22" s="110" t="s">
        <v>513</v>
      </c>
      <c r="K22" s="110" t="s">
        <v>513</v>
      </c>
      <c r="L22" s="110">
        <v>128378</v>
      </c>
      <c r="M22" s="110" t="s">
        <v>513</v>
      </c>
      <c r="N22" s="110">
        <v>91778</v>
      </c>
      <c r="O22" s="110">
        <v>36600</v>
      </c>
      <c r="P22" s="110" t="s">
        <v>513</v>
      </c>
      <c r="Q22" s="110" t="s">
        <v>513</v>
      </c>
      <c r="R22" s="112" t="s">
        <v>820</v>
      </c>
      <c r="S22" s="109"/>
    </row>
    <row r="23" spans="1:19" s="110" customFormat="1" ht="9.75" customHeight="1" x14ac:dyDescent="0.2">
      <c r="A23" s="830"/>
      <c r="B23" s="111"/>
      <c r="R23" s="112"/>
      <c r="S23" s="109"/>
    </row>
    <row r="24" spans="1:19" s="110" customFormat="1" ht="9.75" customHeight="1" x14ac:dyDescent="0.2">
      <c r="A24" s="830" t="s">
        <v>597</v>
      </c>
      <c r="B24" s="111">
        <v>6947</v>
      </c>
      <c r="C24" s="110" t="s">
        <v>513</v>
      </c>
      <c r="D24" s="110" t="s">
        <v>513</v>
      </c>
      <c r="E24" s="110" t="s">
        <v>513</v>
      </c>
      <c r="F24" s="110" t="s">
        <v>513</v>
      </c>
      <c r="G24" s="110" t="s">
        <v>513</v>
      </c>
      <c r="H24" s="110" t="s">
        <v>513</v>
      </c>
      <c r="I24" s="110" t="s">
        <v>513</v>
      </c>
      <c r="J24" s="110" t="s">
        <v>513</v>
      </c>
      <c r="K24" s="110" t="s">
        <v>513</v>
      </c>
      <c r="L24" s="110" t="s">
        <v>513</v>
      </c>
      <c r="M24" s="110" t="s">
        <v>513</v>
      </c>
      <c r="N24" s="110" t="s">
        <v>513</v>
      </c>
      <c r="O24" s="110" t="s">
        <v>513</v>
      </c>
      <c r="P24" s="110" t="s">
        <v>513</v>
      </c>
      <c r="Q24" s="110" t="s">
        <v>513</v>
      </c>
      <c r="R24" s="112" t="s">
        <v>598</v>
      </c>
      <c r="S24" s="109"/>
    </row>
    <row r="25" spans="1:19" s="110" customFormat="1" ht="9.75" customHeight="1" x14ac:dyDescent="0.2">
      <c r="A25" s="830" t="s">
        <v>588</v>
      </c>
      <c r="B25" s="111">
        <v>10036</v>
      </c>
      <c r="C25" s="110" t="s">
        <v>513</v>
      </c>
      <c r="D25" s="110" t="s">
        <v>513</v>
      </c>
      <c r="E25" s="110" t="s">
        <v>513</v>
      </c>
      <c r="F25" s="110" t="s">
        <v>513</v>
      </c>
      <c r="G25" s="110" t="s">
        <v>513</v>
      </c>
      <c r="H25" s="110" t="s">
        <v>513</v>
      </c>
      <c r="I25" s="110" t="s">
        <v>513</v>
      </c>
      <c r="J25" s="110" t="s">
        <v>513</v>
      </c>
      <c r="K25" s="110" t="s">
        <v>513</v>
      </c>
      <c r="L25" s="110" t="s">
        <v>513</v>
      </c>
      <c r="M25" s="110" t="s">
        <v>513</v>
      </c>
      <c r="N25" s="110" t="s">
        <v>513</v>
      </c>
      <c r="O25" s="110" t="s">
        <v>513</v>
      </c>
      <c r="P25" s="110" t="s">
        <v>513</v>
      </c>
      <c r="Q25" s="110" t="s">
        <v>513</v>
      </c>
      <c r="R25" s="112" t="s">
        <v>82</v>
      </c>
      <c r="S25" s="109"/>
    </row>
    <row r="26" spans="1:19" s="110" customFormat="1" ht="9.75" customHeight="1" x14ac:dyDescent="0.2">
      <c r="A26" s="830" t="s">
        <v>1460</v>
      </c>
      <c r="B26" s="111">
        <v>14256</v>
      </c>
      <c r="C26" s="110" t="s">
        <v>513</v>
      </c>
      <c r="D26" s="110" t="s">
        <v>513</v>
      </c>
      <c r="E26" s="110" t="s">
        <v>513</v>
      </c>
      <c r="F26" s="110" t="s">
        <v>513</v>
      </c>
      <c r="G26" s="110" t="s">
        <v>513</v>
      </c>
      <c r="H26" s="110" t="s">
        <v>513</v>
      </c>
      <c r="I26" s="110" t="s">
        <v>513</v>
      </c>
      <c r="J26" s="110" t="s">
        <v>513</v>
      </c>
      <c r="K26" s="110" t="s">
        <v>513</v>
      </c>
      <c r="L26" s="110" t="s">
        <v>513</v>
      </c>
      <c r="M26" s="110" t="s">
        <v>513</v>
      </c>
      <c r="N26" s="110" t="s">
        <v>513</v>
      </c>
      <c r="O26" s="110" t="s">
        <v>513</v>
      </c>
      <c r="P26" s="110" t="s">
        <v>513</v>
      </c>
      <c r="Q26" s="110" t="s">
        <v>513</v>
      </c>
      <c r="R26" s="112" t="s">
        <v>83</v>
      </c>
      <c r="S26" s="109"/>
    </row>
    <row r="27" spans="1:19" s="110" customFormat="1" ht="9.75" customHeight="1" x14ac:dyDescent="0.2">
      <c r="A27" s="830" t="s">
        <v>589</v>
      </c>
      <c r="B27" s="111">
        <v>8597</v>
      </c>
      <c r="C27" s="110" t="s">
        <v>513</v>
      </c>
      <c r="D27" s="110" t="s">
        <v>513</v>
      </c>
      <c r="E27" s="110" t="s">
        <v>513</v>
      </c>
      <c r="F27" s="110" t="s">
        <v>513</v>
      </c>
      <c r="G27" s="110" t="s">
        <v>513</v>
      </c>
      <c r="H27" s="110" t="s">
        <v>513</v>
      </c>
      <c r="I27" s="110" t="s">
        <v>513</v>
      </c>
      <c r="J27" s="110" t="s">
        <v>513</v>
      </c>
      <c r="K27" s="110" t="s">
        <v>513</v>
      </c>
      <c r="L27" s="110" t="s">
        <v>513</v>
      </c>
      <c r="M27" s="110" t="s">
        <v>513</v>
      </c>
      <c r="N27" s="110" t="s">
        <v>513</v>
      </c>
      <c r="O27" s="110" t="s">
        <v>513</v>
      </c>
      <c r="P27" s="110" t="s">
        <v>513</v>
      </c>
      <c r="Q27" s="110" t="s">
        <v>513</v>
      </c>
      <c r="R27" s="112" t="s">
        <v>84</v>
      </c>
      <c r="S27" s="109"/>
    </row>
    <row r="28" spans="1:19" s="110" customFormat="1" ht="9.75" customHeight="1" x14ac:dyDescent="0.2">
      <c r="A28" s="830" t="s">
        <v>1461</v>
      </c>
      <c r="B28" s="111">
        <v>10293</v>
      </c>
      <c r="C28" s="110" t="s">
        <v>513</v>
      </c>
      <c r="D28" s="110" t="s">
        <v>513</v>
      </c>
      <c r="E28" s="110" t="s">
        <v>513</v>
      </c>
      <c r="F28" s="110" t="s">
        <v>513</v>
      </c>
      <c r="G28" s="110" t="s">
        <v>513</v>
      </c>
      <c r="H28" s="110" t="s">
        <v>513</v>
      </c>
      <c r="I28" s="110" t="s">
        <v>513</v>
      </c>
      <c r="J28" s="110" t="s">
        <v>513</v>
      </c>
      <c r="K28" s="110" t="s">
        <v>513</v>
      </c>
      <c r="L28" s="110" t="s">
        <v>513</v>
      </c>
      <c r="M28" s="110" t="s">
        <v>513</v>
      </c>
      <c r="N28" s="110" t="s">
        <v>513</v>
      </c>
      <c r="O28" s="110" t="s">
        <v>513</v>
      </c>
      <c r="P28" s="110" t="s">
        <v>513</v>
      </c>
      <c r="Q28" s="110" t="s">
        <v>513</v>
      </c>
      <c r="R28" s="113" t="s">
        <v>97</v>
      </c>
      <c r="S28" s="109"/>
    </row>
    <row r="29" spans="1:19" s="110" customFormat="1" ht="9.75" customHeight="1" x14ac:dyDescent="0.2">
      <c r="A29" s="830" t="s">
        <v>590</v>
      </c>
      <c r="B29" s="111">
        <v>8904</v>
      </c>
      <c r="C29" s="110" t="s">
        <v>513</v>
      </c>
      <c r="D29" s="110" t="s">
        <v>513</v>
      </c>
      <c r="E29" s="110" t="s">
        <v>513</v>
      </c>
      <c r="F29" s="110" t="s">
        <v>513</v>
      </c>
      <c r="G29" s="110" t="s">
        <v>513</v>
      </c>
      <c r="H29" s="110" t="s">
        <v>513</v>
      </c>
      <c r="I29" s="110" t="s">
        <v>513</v>
      </c>
      <c r="J29" s="110" t="s">
        <v>513</v>
      </c>
      <c r="K29" s="110" t="s">
        <v>513</v>
      </c>
      <c r="L29" s="110" t="s">
        <v>513</v>
      </c>
      <c r="M29" s="110" t="s">
        <v>513</v>
      </c>
      <c r="N29" s="110" t="s">
        <v>513</v>
      </c>
      <c r="O29" s="110" t="s">
        <v>513</v>
      </c>
      <c r="P29" s="110" t="s">
        <v>513</v>
      </c>
      <c r="Q29" s="110" t="s">
        <v>513</v>
      </c>
      <c r="R29" s="112" t="s">
        <v>98</v>
      </c>
      <c r="S29" s="109"/>
    </row>
    <row r="30" spans="1:19" s="110" customFormat="1" ht="9.75" customHeight="1" x14ac:dyDescent="0.2">
      <c r="A30" s="830" t="s">
        <v>591</v>
      </c>
      <c r="B30" s="111">
        <v>7297</v>
      </c>
      <c r="C30" s="110" t="s">
        <v>513</v>
      </c>
      <c r="D30" s="110" t="s">
        <v>513</v>
      </c>
      <c r="E30" s="110" t="s">
        <v>513</v>
      </c>
      <c r="F30" s="110" t="s">
        <v>513</v>
      </c>
      <c r="G30" s="110" t="s">
        <v>513</v>
      </c>
      <c r="H30" s="110" t="s">
        <v>513</v>
      </c>
      <c r="I30" s="110" t="s">
        <v>513</v>
      </c>
      <c r="J30" s="110" t="s">
        <v>513</v>
      </c>
      <c r="K30" s="110" t="s">
        <v>513</v>
      </c>
      <c r="L30" s="110" t="s">
        <v>513</v>
      </c>
      <c r="M30" s="110" t="s">
        <v>513</v>
      </c>
      <c r="N30" s="110" t="s">
        <v>513</v>
      </c>
      <c r="O30" s="110" t="s">
        <v>513</v>
      </c>
      <c r="P30" s="110" t="s">
        <v>513</v>
      </c>
      <c r="Q30" s="110" t="s">
        <v>513</v>
      </c>
      <c r="R30" s="112" t="s">
        <v>99</v>
      </c>
      <c r="S30" s="109"/>
    </row>
    <row r="31" spans="1:19" s="110" customFormat="1" ht="9.75" customHeight="1" x14ac:dyDescent="0.2">
      <c r="A31" s="830" t="s">
        <v>592</v>
      </c>
      <c r="B31" s="111">
        <v>7252</v>
      </c>
      <c r="C31" s="110" t="s">
        <v>513</v>
      </c>
      <c r="D31" s="110" t="s">
        <v>513</v>
      </c>
      <c r="E31" s="110" t="s">
        <v>513</v>
      </c>
      <c r="F31" s="110" t="s">
        <v>513</v>
      </c>
      <c r="G31" s="110" t="s">
        <v>513</v>
      </c>
      <c r="H31" s="110" t="s">
        <v>513</v>
      </c>
      <c r="I31" s="110" t="s">
        <v>513</v>
      </c>
      <c r="J31" s="110" t="s">
        <v>513</v>
      </c>
      <c r="K31" s="110" t="s">
        <v>513</v>
      </c>
      <c r="L31" s="110" t="s">
        <v>513</v>
      </c>
      <c r="M31" s="110" t="s">
        <v>513</v>
      </c>
      <c r="N31" s="110" t="s">
        <v>513</v>
      </c>
      <c r="O31" s="110" t="s">
        <v>513</v>
      </c>
      <c r="P31" s="110" t="s">
        <v>513</v>
      </c>
      <c r="Q31" s="110" t="s">
        <v>513</v>
      </c>
      <c r="R31" s="112" t="s">
        <v>100</v>
      </c>
      <c r="S31" s="109"/>
    </row>
    <row r="32" spans="1:19" s="110" customFormat="1" ht="9.75" customHeight="1" x14ac:dyDescent="0.2">
      <c r="A32" s="830" t="s">
        <v>593</v>
      </c>
      <c r="B32" s="111">
        <v>4099</v>
      </c>
      <c r="C32" s="110" t="s">
        <v>513</v>
      </c>
      <c r="D32" s="110" t="s">
        <v>513</v>
      </c>
      <c r="E32" s="110" t="s">
        <v>513</v>
      </c>
      <c r="F32" s="110" t="s">
        <v>513</v>
      </c>
      <c r="G32" s="110" t="s">
        <v>513</v>
      </c>
      <c r="H32" s="110" t="s">
        <v>513</v>
      </c>
      <c r="I32" s="110" t="s">
        <v>513</v>
      </c>
      <c r="J32" s="110" t="s">
        <v>513</v>
      </c>
      <c r="K32" s="110" t="s">
        <v>513</v>
      </c>
      <c r="L32" s="110" t="s">
        <v>513</v>
      </c>
      <c r="M32" s="110" t="s">
        <v>513</v>
      </c>
      <c r="N32" s="110" t="s">
        <v>513</v>
      </c>
      <c r="O32" s="110" t="s">
        <v>513</v>
      </c>
      <c r="P32" s="110" t="s">
        <v>513</v>
      </c>
      <c r="Q32" s="110" t="s">
        <v>513</v>
      </c>
      <c r="R32" s="112" t="s">
        <v>101</v>
      </c>
      <c r="S32" s="109"/>
    </row>
    <row r="33" spans="1:19" s="110" customFormat="1" ht="9.75" customHeight="1" x14ac:dyDescent="0.2">
      <c r="A33" s="830" t="s">
        <v>594</v>
      </c>
      <c r="B33" s="111">
        <v>11988</v>
      </c>
      <c r="C33" s="110" t="s">
        <v>513</v>
      </c>
      <c r="D33" s="110" t="s">
        <v>513</v>
      </c>
      <c r="E33" s="110" t="s">
        <v>513</v>
      </c>
      <c r="F33" s="110" t="s">
        <v>513</v>
      </c>
      <c r="G33" s="110" t="s">
        <v>513</v>
      </c>
      <c r="H33" s="110" t="s">
        <v>513</v>
      </c>
      <c r="I33" s="110" t="s">
        <v>513</v>
      </c>
      <c r="J33" s="110" t="s">
        <v>513</v>
      </c>
      <c r="K33" s="110" t="s">
        <v>513</v>
      </c>
      <c r="L33" s="110" t="s">
        <v>513</v>
      </c>
      <c r="M33" s="110" t="s">
        <v>513</v>
      </c>
      <c r="N33" s="110" t="s">
        <v>513</v>
      </c>
      <c r="O33" s="110" t="s">
        <v>513</v>
      </c>
      <c r="P33" s="110" t="s">
        <v>513</v>
      </c>
      <c r="Q33" s="110" t="s">
        <v>513</v>
      </c>
      <c r="R33" s="112" t="s">
        <v>85</v>
      </c>
      <c r="S33" s="109"/>
    </row>
    <row r="34" spans="1:19" s="110" customFormat="1" ht="9.75" customHeight="1" x14ac:dyDescent="0.2">
      <c r="A34" s="830" t="s">
        <v>595</v>
      </c>
      <c r="B34" s="111">
        <v>6949</v>
      </c>
      <c r="C34" s="110" t="s">
        <v>513</v>
      </c>
      <c r="D34" s="110" t="s">
        <v>513</v>
      </c>
      <c r="E34" s="110" t="s">
        <v>513</v>
      </c>
      <c r="F34" s="110" t="s">
        <v>513</v>
      </c>
      <c r="G34" s="110" t="s">
        <v>513</v>
      </c>
      <c r="H34" s="110" t="s">
        <v>513</v>
      </c>
      <c r="I34" s="110" t="s">
        <v>513</v>
      </c>
      <c r="J34" s="110" t="s">
        <v>513</v>
      </c>
      <c r="K34" s="110" t="s">
        <v>513</v>
      </c>
      <c r="L34" s="110" t="s">
        <v>513</v>
      </c>
      <c r="M34" s="110" t="s">
        <v>513</v>
      </c>
      <c r="N34" s="110" t="s">
        <v>513</v>
      </c>
      <c r="O34" s="110" t="s">
        <v>513</v>
      </c>
      <c r="P34" s="110" t="s">
        <v>513</v>
      </c>
      <c r="Q34" s="110" t="s">
        <v>513</v>
      </c>
      <c r="R34" s="112" t="s">
        <v>86</v>
      </c>
      <c r="S34" s="109"/>
    </row>
    <row r="35" spans="1:19" s="110" customFormat="1" ht="9.75" customHeight="1" x14ac:dyDescent="0.2">
      <c r="A35" s="830" t="s">
        <v>596</v>
      </c>
      <c r="B35" s="111">
        <v>75850</v>
      </c>
      <c r="C35" s="110">
        <v>68257</v>
      </c>
      <c r="D35" s="110" t="s">
        <v>513</v>
      </c>
      <c r="E35" s="110" t="s">
        <v>513</v>
      </c>
      <c r="F35" s="110">
        <v>68257</v>
      </c>
      <c r="G35" s="110" t="s">
        <v>513</v>
      </c>
      <c r="H35" s="110" t="s">
        <v>513</v>
      </c>
      <c r="I35" s="110" t="s">
        <v>513</v>
      </c>
      <c r="J35" s="110" t="s">
        <v>513</v>
      </c>
      <c r="K35" s="110" t="s">
        <v>513</v>
      </c>
      <c r="L35" s="110">
        <v>68257</v>
      </c>
      <c r="M35" s="110" t="s">
        <v>513</v>
      </c>
      <c r="N35" s="110">
        <v>58255</v>
      </c>
      <c r="O35" s="110">
        <v>10002</v>
      </c>
      <c r="P35" s="110" t="s">
        <v>513</v>
      </c>
      <c r="Q35" s="110" t="s">
        <v>513</v>
      </c>
      <c r="R35" s="112" t="s">
        <v>87</v>
      </c>
      <c r="S35" s="109"/>
    </row>
    <row r="36" spans="1:19" s="110" customFormat="1" ht="9.75" customHeight="1" x14ac:dyDescent="0.2">
      <c r="A36" s="830" t="s">
        <v>1462</v>
      </c>
      <c r="B36" s="111">
        <v>131714</v>
      </c>
      <c r="C36" s="110">
        <v>119417</v>
      </c>
      <c r="D36" s="110">
        <v>12851</v>
      </c>
      <c r="E36" s="110">
        <v>12851</v>
      </c>
      <c r="F36" s="110">
        <v>106566</v>
      </c>
      <c r="G36" s="110" t="s">
        <v>513</v>
      </c>
      <c r="H36" s="110" t="s">
        <v>513</v>
      </c>
      <c r="I36" s="110" t="s">
        <v>513</v>
      </c>
      <c r="J36" s="110" t="s">
        <v>513</v>
      </c>
      <c r="K36" s="110" t="s">
        <v>513</v>
      </c>
      <c r="L36" s="110">
        <v>106566</v>
      </c>
      <c r="M36" s="110" t="s">
        <v>513</v>
      </c>
      <c r="N36" s="110">
        <v>81709</v>
      </c>
      <c r="O36" s="110">
        <v>24857</v>
      </c>
      <c r="P36" s="110" t="s">
        <v>513</v>
      </c>
      <c r="Q36" s="110" t="s">
        <v>513</v>
      </c>
      <c r="R36" s="112" t="s">
        <v>823</v>
      </c>
      <c r="S36" s="109"/>
    </row>
    <row r="37" spans="1:19" s="110" customFormat="1" ht="9.75" customHeight="1" x14ac:dyDescent="0.2">
      <c r="A37" s="830" t="s">
        <v>1463</v>
      </c>
      <c r="B37" s="111">
        <v>27884</v>
      </c>
      <c r="C37" s="110">
        <v>17904</v>
      </c>
      <c r="D37" s="110">
        <v>6097</v>
      </c>
      <c r="E37" s="110">
        <v>6097</v>
      </c>
      <c r="F37" s="110">
        <v>11807</v>
      </c>
      <c r="G37" s="110" t="s">
        <v>513</v>
      </c>
      <c r="H37" s="110" t="s">
        <v>513</v>
      </c>
      <c r="I37" s="110" t="s">
        <v>513</v>
      </c>
      <c r="J37" s="110" t="s">
        <v>513</v>
      </c>
      <c r="K37" s="110" t="s">
        <v>513</v>
      </c>
      <c r="L37" s="110">
        <v>11807</v>
      </c>
      <c r="M37" s="110" t="s">
        <v>513</v>
      </c>
      <c r="N37" s="110">
        <v>3405</v>
      </c>
      <c r="O37" s="110">
        <v>8402</v>
      </c>
      <c r="P37" s="110" t="s">
        <v>513</v>
      </c>
      <c r="Q37" s="110" t="s">
        <v>513</v>
      </c>
      <c r="R37" s="112" t="s">
        <v>82</v>
      </c>
      <c r="S37" s="109"/>
    </row>
    <row r="38" spans="1:19" s="110" customFormat="1" ht="9.75" customHeight="1" x14ac:dyDescent="0.2">
      <c r="A38" s="831" t="s">
        <v>599</v>
      </c>
      <c r="B38" s="114">
        <v>22115</v>
      </c>
      <c r="C38" s="115">
        <v>10005</v>
      </c>
      <c r="D38" s="115" t="s">
        <v>513</v>
      </c>
      <c r="E38" s="115" t="s">
        <v>513</v>
      </c>
      <c r="F38" s="115">
        <v>10005</v>
      </c>
      <c r="G38" s="115" t="s">
        <v>513</v>
      </c>
      <c r="H38" s="115" t="s">
        <v>513</v>
      </c>
      <c r="I38" s="115" t="s">
        <v>513</v>
      </c>
      <c r="J38" s="115" t="s">
        <v>513</v>
      </c>
      <c r="K38" s="115" t="s">
        <v>513</v>
      </c>
      <c r="L38" s="115">
        <v>10005</v>
      </c>
      <c r="M38" s="115" t="s">
        <v>513</v>
      </c>
      <c r="N38" s="115">
        <v>6664</v>
      </c>
      <c r="O38" s="115">
        <v>3341</v>
      </c>
      <c r="P38" s="115" t="s">
        <v>513</v>
      </c>
      <c r="Q38" s="115" t="s">
        <v>513</v>
      </c>
      <c r="R38" s="116" t="s">
        <v>83</v>
      </c>
      <c r="S38" s="109"/>
    </row>
    <row r="39" spans="1:19" ht="21.75" customHeight="1" x14ac:dyDescent="0.25">
      <c r="I39" s="64" t="s">
        <v>102</v>
      </c>
    </row>
    <row r="40" spans="1:19" s="119" customFormat="1" ht="12" customHeight="1" x14ac:dyDescent="0.25">
      <c r="A40" s="98"/>
      <c r="B40" s="118" t="s">
        <v>218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98"/>
      <c r="Q40" s="100"/>
      <c r="R40" s="1053" t="s">
        <v>88</v>
      </c>
      <c r="S40" s="102"/>
    </row>
    <row r="41" spans="1:19" s="52" customFormat="1" ht="13.5" customHeight="1" x14ac:dyDescent="0.25">
      <c r="A41" s="50"/>
      <c r="B41" s="912"/>
      <c r="C41" s="105"/>
      <c r="D41" s="912"/>
      <c r="E41" s="103"/>
      <c r="F41" s="103"/>
      <c r="G41" s="103"/>
      <c r="H41" s="103"/>
      <c r="I41" s="103"/>
      <c r="J41" s="103"/>
      <c r="K41" s="105"/>
      <c r="L41" s="912"/>
      <c r="M41" s="103"/>
      <c r="N41" s="103"/>
      <c r="O41" s="103"/>
      <c r="P41" s="105"/>
      <c r="Q41" s="825" t="s">
        <v>219</v>
      </c>
      <c r="R41" s="1054"/>
      <c r="S41" s="104"/>
    </row>
    <row r="42" spans="1:19" s="52" customFormat="1" ht="33.75" customHeight="1" x14ac:dyDescent="0.25">
      <c r="A42" s="50" t="s">
        <v>205</v>
      </c>
      <c r="B42" s="43" t="s">
        <v>91</v>
      </c>
      <c r="C42" s="120" t="s">
        <v>223</v>
      </c>
      <c r="D42" s="43" t="s">
        <v>181</v>
      </c>
      <c r="E42" s="912" t="s">
        <v>183</v>
      </c>
      <c r="F42" s="103"/>
      <c r="G42" s="105"/>
      <c r="H42" s="40" t="s">
        <v>191</v>
      </c>
      <c r="I42" s="912" t="s">
        <v>192</v>
      </c>
      <c r="J42" s="103"/>
      <c r="K42" s="105"/>
      <c r="L42" s="43" t="s">
        <v>119</v>
      </c>
      <c r="M42" s="912" t="s">
        <v>198</v>
      </c>
      <c r="N42" s="103"/>
      <c r="O42" s="103"/>
      <c r="P42" s="105"/>
      <c r="Q42" s="825" t="s">
        <v>220</v>
      </c>
      <c r="R42" s="1054"/>
      <c r="S42" s="104"/>
    </row>
    <row r="43" spans="1:19" s="52" customFormat="1" ht="22.5" customHeight="1" x14ac:dyDescent="0.25">
      <c r="A43" s="50"/>
      <c r="B43" s="43" t="s">
        <v>49</v>
      </c>
      <c r="C43" s="40" t="s">
        <v>165</v>
      </c>
      <c r="D43" s="43" t="s">
        <v>26</v>
      </c>
      <c r="E43" s="43" t="s">
        <v>27</v>
      </c>
      <c r="F43" s="40" t="s">
        <v>57</v>
      </c>
      <c r="G43" s="40" t="s">
        <v>193</v>
      </c>
      <c r="H43" s="40" t="s">
        <v>194</v>
      </c>
      <c r="I43" s="43" t="s">
        <v>28</v>
      </c>
      <c r="J43" s="40" t="s">
        <v>195</v>
      </c>
      <c r="K43" s="40" t="s">
        <v>196</v>
      </c>
      <c r="L43" s="43" t="s">
        <v>58</v>
      </c>
      <c r="M43" s="43" t="s">
        <v>59</v>
      </c>
      <c r="N43" s="40" t="s">
        <v>202</v>
      </c>
      <c r="O43" s="40" t="s">
        <v>203</v>
      </c>
      <c r="P43" s="40" t="s">
        <v>204</v>
      </c>
      <c r="Q43" s="825"/>
      <c r="R43" s="1054"/>
      <c r="S43" s="104"/>
    </row>
    <row r="44" spans="1:19" s="52" customFormat="1" ht="13.5" customHeight="1" x14ac:dyDescent="0.25">
      <c r="A44" s="41"/>
      <c r="B44" s="35"/>
      <c r="C44" s="35" t="str">
        <f>PROPER("U-SHAIF")</f>
        <v>U-Shaif</v>
      </c>
      <c r="D44" s="35"/>
      <c r="E44" s="35"/>
      <c r="F44" s="35" t="str">
        <f>PROPER("NILE")</f>
        <v>Nile</v>
      </c>
      <c r="G44" s="35" t="str">
        <f>PROPER("DAR-B")</f>
        <v>Dar-B</v>
      </c>
      <c r="H44" s="35" t="str">
        <f>PROPER("DOBA-B")</f>
        <v>Doba-B</v>
      </c>
      <c r="I44" s="35"/>
      <c r="J44" s="35" t="str">
        <f>PROPER("RABI-L")</f>
        <v>Rabi-L</v>
      </c>
      <c r="K44" s="35" t="str">
        <f>PROPER("RABI-BLD")</f>
        <v>Rabi-Bld</v>
      </c>
      <c r="L44" s="35"/>
      <c r="M44" s="35"/>
      <c r="N44" s="35" t="str">
        <f>PROPER("WANDOO")</f>
        <v>Wandoo</v>
      </c>
      <c r="O44" s="35" t="str">
        <f>PROPER("STAG")</f>
        <v>Stag</v>
      </c>
      <c r="P44" s="35" t="str">
        <f>PROPER("ENFIELD")</f>
        <v>Enfield</v>
      </c>
      <c r="Q44" s="53"/>
      <c r="R44" s="1055"/>
      <c r="S44" s="104"/>
    </row>
    <row r="45" spans="1:19" s="110" customFormat="1" ht="9.75" customHeight="1" x14ac:dyDescent="0.2">
      <c r="A45" s="829" t="s">
        <v>811</v>
      </c>
      <c r="B45" s="106" t="s">
        <v>513</v>
      </c>
      <c r="C45" s="107" t="s">
        <v>513</v>
      </c>
      <c r="D45" s="107">
        <v>707628</v>
      </c>
      <c r="E45" s="107">
        <v>175391</v>
      </c>
      <c r="F45" s="107">
        <v>113267</v>
      </c>
      <c r="G45" s="107">
        <v>62124</v>
      </c>
      <c r="H45" s="107">
        <v>217023</v>
      </c>
      <c r="I45" s="107">
        <v>315214</v>
      </c>
      <c r="J45" s="107">
        <v>56005</v>
      </c>
      <c r="K45" s="107">
        <v>259209</v>
      </c>
      <c r="L45" s="107">
        <v>181323</v>
      </c>
      <c r="M45" s="107">
        <v>181323</v>
      </c>
      <c r="N45" s="107">
        <v>25657</v>
      </c>
      <c r="O45" s="107">
        <v>49306</v>
      </c>
      <c r="P45" s="107">
        <v>106360</v>
      </c>
      <c r="Q45" s="107">
        <v>118519</v>
      </c>
      <c r="R45" s="108" t="s">
        <v>208</v>
      </c>
      <c r="S45" s="109"/>
    </row>
    <row r="46" spans="1:19" s="110" customFormat="1" ht="9.75" customHeight="1" x14ac:dyDescent="0.2">
      <c r="A46" s="830" t="s">
        <v>1464</v>
      </c>
      <c r="B46" s="110" t="s">
        <v>513</v>
      </c>
      <c r="C46" s="110" t="s">
        <v>513</v>
      </c>
      <c r="D46" s="110">
        <v>51079</v>
      </c>
      <c r="E46" s="110" t="s">
        <v>513</v>
      </c>
      <c r="F46" s="110" t="s">
        <v>513</v>
      </c>
      <c r="G46" s="110" t="s">
        <v>513</v>
      </c>
      <c r="H46" s="110" t="s">
        <v>513</v>
      </c>
      <c r="I46" s="110">
        <v>51079</v>
      </c>
      <c r="J46" s="110" t="s">
        <v>513</v>
      </c>
      <c r="K46" s="110">
        <v>51079</v>
      </c>
      <c r="L46" s="110">
        <v>53007</v>
      </c>
      <c r="M46" s="110">
        <v>53007</v>
      </c>
      <c r="N46" s="110" t="s">
        <v>513</v>
      </c>
      <c r="O46" s="110" t="s">
        <v>513</v>
      </c>
      <c r="P46" s="110">
        <v>53007</v>
      </c>
      <c r="Q46" s="110">
        <v>252575</v>
      </c>
      <c r="R46" s="112" t="s">
        <v>492</v>
      </c>
      <c r="S46" s="109"/>
    </row>
    <row r="47" spans="1:19" s="110" customFormat="1" ht="9.75" customHeight="1" x14ac:dyDescent="0.2">
      <c r="A47" s="830" t="s">
        <v>1465</v>
      </c>
      <c r="B47" s="110" t="s">
        <v>513</v>
      </c>
      <c r="C47" s="110" t="s">
        <v>513</v>
      </c>
      <c r="D47" s="110" t="s">
        <v>513</v>
      </c>
      <c r="E47" s="110" t="s">
        <v>513</v>
      </c>
      <c r="F47" s="110" t="s">
        <v>513</v>
      </c>
      <c r="G47" s="110" t="s">
        <v>513</v>
      </c>
      <c r="H47" s="110" t="s">
        <v>513</v>
      </c>
      <c r="I47" s="110" t="s">
        <v>513</v>
      </c>
      <c r="J47" s="110" t="s">
        <v>513</v>
      </c>
      <c r="K47" s="110" t="s">
        <v>513</v>
      </c>
      <c r="L47" s="110">
        <v>42686</v>
      </c>
      <c r="M47" s="110">
        <v>42686</v>
      </c>
      <c r="N47" s="110" t="s">
        <v>513</v>
      </c>
      <c r="O47" s="110">
        <v>15872</v>
      </c>
      <c r="P47" s="110">
        <v>26814</v>
      </c>
      <c r="Q47" s="110">
        <v>222133</v>
      </c>
      <c r="R47" s="112" t="s">
        <v>518</v>
      </c>
      <c r="S47" s="109"/>
    </row>
    <row r="48" spans="1:19" s="110" customFormat="1" ht="9.75" customHeight="1" x14ac:dyDescent="0.2">
      <c r="A48" s="830" t="s">
        <v>582</v>
      </c>
      <c r="B48" s="110">
        <v>48</v>
      </c>
      <c r="C48" s="110">
        <v>48</v>
      </c>
      <c r="D48" s="110">
        <v>339</v>
      </c>
      <c r="E48" s="110" t="s">
        <v>513</v>
      </c>
      <c r="F48" s="110" t="s">
        <v>513</v>
      </c>
      <c r="G48" s="110" t="s">
        <v>513</v>
      </c>
      <c r="H48" s="110" t="s">
        <v>513</v>
      </c>
      <c r="I48" s="110">
        <v>339</v>
      </c>
      <c r="J48" s="110">
        <v>1</v>
      </c>
      <c r="K48" s="110">
        <v>338</v>
      </c>
      <c r="L48" s="110" t="s">
        <v>513</v>
      </c>
      <c r="M48" s="110" t="s">
        <v>513</v>
      </c>
      <c r="N48" s="110" t="s">
        <v>513</v>
      </c>
      <c r="O48" s="110" t="s">
        <v>513</v>
      </c>
      <c r="P48" s="110" t="s">
        <v>513</v>
      </c>
      <c r="Q48" s="110">
        <v>54012</v>
      </c>
      <c r="R48" s="112" t="s">
        <v>583</v>
      </c>
      <c r="S48" s="109"/>
    </row>
    <row r="49" spans="1:19" s="110" customFormat="1" ht="9.75" customHeight="1" x14ac:dyDescent="0.2">
      <c r="A49" s="830" t="s">
        <v>1459</v>
      </c>
      <c r="B49" s="110" t="s">
        <v>513</v>
      </c>
      <c r="C49" s="110" t="s">
        <v>513</v>
      </c>
      <c r="D49" s="110" t="s">
        <v>513</v>
      </c>
      <c r="E49" s="110" t="s">
        <v>513</v>
      </c>
      <c r="F49" s="110" t="s">
        <v>513</v>
      </c>
      <c r="G49" s="110" t="s">
        <v>513</v>
      </c>
      <c r="H49" s="110" t="s">
        <v>513</v>
      </c>
      <c r="I49" s="110" t="s">
        <v>513</v>
      </c>
      <c r="J49" s="110" t="s">
        <v>513</v>
      </c>
      <c r="K49" s="110" t="s">
        <v>513</v>
      </c>
      <c r="L49" s="110" t="s">
        <v>513</v>
      </c>
      <c r="M49" s="110" t="s">
        <v>513</v>
      </c>
      <c r="N49" s="110" t="s">
        <v>513</v>
      </c>
      <c r="O49" s="110" t="s">
        <v>513</v>
      </c>
      <c r="P49" s="110" t="s">
        <v>513</v>
      </c>
      <c r="Q49" s="110" t="s">
        <v>513</v>
      </c>
      <c r="R49" s="112" t="s">
        <v>814</v>
      </c>
      <c r="S49" s="109"/>
    </row>
    <row r="50" spans="1:19" s="110" customFormat="1" ht="9.75" customHeight="1" x14ac:dyDescent="0.2">
      <c r="A50" s="830"/>
      <c r="R50" s="112"/>
      <c r="S50" s="109"/>
    </row>
    <row r="51" spans="1:19" s="110" customFormat="1" ht="9.75" customHeight="1" x14ac:dyDescent="0.2">
      <c r="A51" s="830" t="s">
        <v>815</v>
      </c>
      <c r="B51" s="110">
        <v>48</v>
      </c>
      <c r="C51" s="110">
        <v>48</v>
      </c>
      <c r="D51" s="110">
        <v>339</v>
      </c>
      <c r="E51" s="110" t="s">
        <v>513</v>
      </c>
      <c r="F51" s="110" t="s">
        <v>513</v>
      </c>
      <c r="G51" s="110" t="s">
        <v>513</v>
      </c>
      <c r="H51" s="110" t="s">
        <v>513</v>
      </c>
      <c r="I51" s="110">
        <v>339</v>
      </c>
      <c r="J51" s="110">
        <v>1</v>
      </c>
      <c r="K51" s="110">
        <v>338</v>
      </c>
      <c r="L51" s="110" t="s">
        <v>513</v>
      </c>
      <c r="M51" s="110" t="s">
        <v>513</v>
      </c>
      <c r="N51" s="110" t="s">
        <v>513</v>
      </c>
      <c r="O51" s="110" t="s">
        <v>513</v>
      </c>
      <c r="P51" s="110" t="s">
        <v>513</v>
      </c>
      <c r="Q51" s="110">
        <v>54012</v>
      </c>
      <c r="R51" s="112" t="s">
        <v>584</v>
      </c>
      <c r="S51" s="109"/>
    </row>
    <row r="52" spans="1:19" s="110" customFormat="1" ht="9.75" customHeight="1" x14ac:dyDescent="0.2">
      <c r="A52" s="830" t="s">
        <v>1459</v>
      </c>
      <c r="B52" s="110" t="s">
        <v>513</v>
      </c>
      <c r="C52" s="110" t="s">
        <v>513</v>
      </c>
      <c r="D52" s="110" t="s">
        <v>513</v>
      </c>
      <c r="E52" s="110" t="s">
        <v>513</v>
      </c>
      <c r="F52" s="110" t="s">
        <v>513</v>
      </c>
      <c r="G52" s="110" t="s">
        <v>513</v>
      </c>
      <c r="H52" s="110" t="s">
        <v>513</v>
      </c>
      <c r="I52" s="110" t="s">
        <v>513</v>
      </c>
      <c r="J52" s="110" t="s">
        <v>513</v>
      </c>
      <c r="K52" s="110" t="s">
        <v>513</v>
      </c>
      <c r="L52" s="110" t="s">
        <v>513</v>
      </c>
      <c r="M52" s="110" t="s">
        <v>513</v>
      </c>
      <c r="N52" s="110" t="s">
        <v>513</v>
      </c>
      <c r="O52" s="110" t="s">
        <v>513</v>
      </c>
      <c r="P52" s="110" t="s">
        <v>513</v>
      </c>
      <c r="Q52" s="110" t="s">
        <v>513</v>
      </c>
      <c r="R52" s="112" t="s">
        <v>816</v>
      </c>
      <c r="S52" s="109"/>
    </row>
    <row r="53" spans="1:19" s="110" customFormat="1" ht="9.75" customHeight="1" x14ac:dyDescent="0.2">
      <c r="A53" s="830"/>
      <c r="R53" s="112"/>
      <c r="S53" s="109"/>
    </row>
    <row r="54" spans="1:19" s="110" customFormat="1" ht="9.75" customHeight="1" x14ac:dyDescent="0.2">
      <c r="A54" s="830" t="s">
        <v>817</v>
      </c>
      <c r="B54" s="110" t="s">
        <v>513</v>
      </c>
      <c r="C54" s="110" t="s">
        <v>513</v>
      </c>
      <c r="D54" s="110" t="s">
        <v>513</v>
      </c>
      <c r="E54" s="110" t="s">
        <v>513</v>
      </c>
      <c r="F54" s="110" t="s">
        <v>513</v>
      </c>
      <c r="G54" s="110" t="s">
        <v>513</v>
      </c>
      <c r="H54" s="110" t="s">
        <v>513</v>
      </c>
      <c r="I54" s="110" t="s">
        <v>513</v>
      </c>
      <c r="J54" s="110" t="s">
        <v>513</v>
      </c>
      <c r="K54" s="110" t="s">
        <v>513</v>
      </c>
      <c r="L54" s="110" t="s">
        <v>513</v>
      </c>
      <c r="M54" s="110" t="s">
        <v>513</v>
      </c>
      <c r="N54" s="110" t="s">
        <v>513</v>
      </c>
      <c r="O54" s="110" t="s">
        <v>513</v>
      </c>
      <c r="P54" s="110" t="s">
        <v>513</v>
      </c>
      <c r="Q54" s="110" t="s">
        <v>513</v>
      </c>
      <c r="R54" s="112" t="s">
        <v>587</v>
      </c>
      <c r="S54" s="109"/>
    </row>
    <row r="55" spans="1:19" s="110" customFormat="1" ht="9.75" customHeight="1" x14ac:dyDescent="0.2">
      <c r="A55" s="830" t="s">
        <v>585</v>
      </c>
      <c r="B55" s="110" t="s">
        <v>513</v>
      </c>
      <c r="C55" s="110" t="s">
        <v>513</v>
      </c>
      <c r="D55" s="110" t="s">
        <v>513</v>
      </c>
      <c r="E55" s="110" t="s">
        <v>513</v>
      </c>
      <c r="F55" s="110" t="s">
        <v>513</v>
      </c>
      <c r="G55" s="110" t="s">
        <v>513</v>
      </c>
      <c r="H55" s="110" t="s">
        <v>513</v>
      </c>
      <c r="I55" s="110" t="s">
        <v>513</v>
      </c>
      <c r="J55" s="110" t="s">
        <v>513</v>
      </c>
      <c r="K55" s="110" t="s">
        <v>513</v>
      </c>
      <c r="L55" s="110" t="s">
        <v>513</v>
      </c>
      <c r="M55" s="110" t="s">
        <v>513</v>
      </c>
      <c r="N55" s="110" t="s">
        <v>513</v>
      </c>
      <c r="O55" s="110" t="s">
        <v>513</v>
      </c>
      <c r="P55" s="110" t="s">
        <v>513</v>
      </c>
      <c r="Q55" s="110" t="s">
        <v>513</v>
      </c>
      <c r="R55" s="112" t="s">
        <v>94</v>
      </c>
      <c r="S55" s="109"/>
    </row>
    <row r="56" spans="1:19" s="110" customFormat="1" ht="9.75" customHeight="1" x14ac:dyDescent="0.2">
      <c r="A56" s="830" t="s">
        <v>818</v>
      </c>
      <c r="B56" s="110" t="s">
        <v>513</v>
      </c>
      <c r="C56" s="110" t="s">
        <v>513</v>
      </c>
      <c r="D56" s="110" t="s">
        <v>513</v>
      </c>
      <c r="E56" s="110" t="s">
        <v>513</v>
      </c>
      <c r="F56" s="110" t="s">
        <v>513</v>
      </c>
      <c r="G56" s="110" t="s">
        <v>513</v>
      </c>
      <c r="H56" s="110" t="s">
        <v>513</v>
      </c>
      <c r="I56" s="110" t="s">
        <v>513</v>
      </c>
      <c r="J56" s="110" t="s">
        <v>513</v>
      </c>
      <c r="K56" s="110" t="s">
        <v>513</v>
      </c>
      <c r="L56" s="110" t="s">
        <v>513</v>
      </c>
      <c r="M56" s="110" t="s">
        <v>513</v>
      </c>
      <c r="N56" s="110" t="s">
        <v>513</v>
      </c>
      <c r="O56" s="110" t="s">
        <v>513</v>
      </c>
      <c r="P56" s="110" t="s">
        <v>513</v>
      </c>
      <c r="Q56" s="110" t="s">
        <v>513</v>
      </c>
      <c r="R56" s="112" t="s">
        <v>95</v>
      </c>
      <c r="S56" s="109"/>
    </row>
    <row r="57" spans="1:19" s="110" customFormat="1" ht="9.75" customHeight="1" x14ac:dyDescent="0.2">
      <c r="A57" s="830" t="s">
        <v>1466</v>
      </c>
      <c r="B57" s="110" t="s">
        <v>513</v>
      </c>
      <c r="C57" s="110" t="s">
        <v>513</v>
      </c>
      <c r="D57" s="110" t="s">
        <v>513</v>
      </c>
      <c r="E57" s="110" t="s">
        <v>513</v>
      </c>
      <c r="F57" s="110" t="s">
        <v>513</v>
      </c>
      <c r="G57" s="110" t="s">
        <v>513</v>
      </c>
      <c r="H57" s="110" t="s">
        <v>513</v>
      </c>
      <c r="I57" s="110" t="s">
        <v>513</v>
      </c>
      <c r="J57" s="110" t="s">
        <v>513</v>
      </c>
      <c r="K57" s="110" t="s">
        <v>513</v>
      </c>
      <c r="L57" s="110" t="s">
        <v>513</v>
      </c>
      <c r="M57" s="110" t="s">
        <v>513</v>
      </c>
      <c r="N57" s="110" t="s">
        <v>513</v>
      </c>
      <c r="O57" s="110" t="s">
        <v>513</v>
      </c>
      <c r="P57" s="110" t="s">
        <v>513</v>
      </c>
      <c r="Q57" s="110" t="s">
        <v>513</v>
      </c>
      <c r="R57" s="112" t="s">
        <v>96</v>
      </c>
      <c r="S57" s="109"/>
    </row>
    <row r="58" spans="1:19" s="110" customFormat="1" ht="9.75" customHeight="1" x14ac:dyDescent="0.2">
      <c r="A58" s="830" t="s">
        <v>819</v>
      </c>
      <c r="B58" s="110" t="s">
        <v>513</v>
      </c>
      <c r="C58" s="110" t="s">
        <v>513</v>
      </c>
      <c r="D58" s="110" t="s">
        <v>513</v>
      </c>
      <c r="E58" s="110" t="s">
        <v>513</v>
      </c>
      <c r="F58" s="110" t="s">
        <v>513</v>
      </c>
      <c r="G58" s="110" t="s">
        <v>513</v>
      </c>
      <c r="H58" s="110" t="s">
        <v>513</v>
      </c>
      <c r="I58" s="110" t="s">
        <v>513</v>
      </c>
      <c r="J58" s="110" t="s">
        <v>513</v>
      </c>
      <c r="K58" s="110" t="s">
        <v>513</v>
      </c>
      <c r="L58" s="110" t="s">
        <v>513</v>
      </c>
      <c r="M58" s="110" t="s">
        <v>513</v>
      </c>
      <c r="N58" s="110" t="s">
        <v>513</v>
      </c>
      <c r="O58" s="110" t="s">
        <v>513</v>
      </c>
      <c r="P58" s="110" t="s">
        <v>513</v>
      </c>
      <c r="Q58" s="110" t="s">
        <v>513</v>
      </c>
      <c r="R58" s="112" t="s">
        <v>820</v>
      </c>
      <c r="S58" s="109"/>
    </row>
    <row r="59" spans="1:19" s="110" customFormat="1" ht="9.75" customHeight="1" x14ac:dyDescent="0.2">
      <c r="A59" s="830"/>
      <c r="R59" s="112"/>
      <c r="S59" s="109"/>
    </row>
    <row r="60" spans="1:19" s="110" customFormat="1" ht="9.75" customHeight="1" x14ac:dyDescent="0.2">
      <c r="A60" s="830" t="s">
        <v>1467</v>
      </c>
      <c r="B60" s="110" t="s">
        <v>513</v>
      </c>
      <c r="C60" s="110" t="s">
        <v>513</v>
      </c>
      <c r="D60" s="110" t="s">
        <v>513</v>
      </c>
      <c r="E60" s="110" t="s">
        <v>513</v>
      </c>
      <c r="F60" s="110" t="s">
        <v>513</v>
      </c>
      <c r="G60" s="110" t="s">
        <v>513</v>
      </c>
      <c r="H60" s="110" t="s">
        <v>513</v>
      </c>
      <c r="I60" s="110" t="s">
        <v>513</v>
      </c>
      <c r="J60" s="110" t="s">
        <v>513</v>
      </c>
      <c r="K60" s="110" t="s">
        <v>513</v>
      </c>
      <c r="L60" s="110" t="s">
        <v>513</v>
      </c>
      <c r="M60" s="110" t="s">
        <v>513</v>
      </c>
      <c r="N60" s="110" t="s">
        <v>513</v>
      </c>
      <c r="O60" s="110" t="s">
        <v>513</v>
      </c>
      <c r="P60" s="110" t="s">
        <v>513</v>
      </c>
      <c r="Q60" s="110" t="s">
        <v>513</v>
      </c>
      <c r="R60" s="112" t="s">
        <v>598</v>
      </c>
      <c r="S60" s="109"/>
    </row>
    <row r="61" spans="1:19" s="110" customFormat="1" ht="9.75" customHeight="1" x14ac:dyDescent="0.2">
      <c r="A61" s="830" t="s">
        <v>588</v>
      </c>
      <c r="B61" s="110" t="s">
        <v>513</v>
      </c>
      <c r="C61" s="110" t="s">
        <v>513</v>
      </c>
      <c r="D61" s="110" t="s">
        <v>513</v>
      </c>
      <c r="E61" s="110" t="s">
        <v>513</v>
      </c>
      <c r="F61" s="110" t="s">
        <v>513</v>
      </c>
      <c r="G61" s="110" t="s">
        <v>513</v>
      </c>
      <c r="H61" s="110" t="s">
        <v>513</v>
      </c>
      <c r="I61" s="110" t="s">
        <v>513</v>
      </c>
      <c r="J61" s="110" t="s">
        <v>513</v>
      </c>
      <c r="K61" s="110" t="s">
        <v>513</v>
      </c>
      <c r="L61" s="110" t="s">
        <v>513</v>
      </c>
      <c r="M61" s="110" t="s">
        <v>513</v>
      </c>
      <c r="N61" s="110" t="s">
        <v>513</v>
      </c>
      <c r="O61" s="110" t="s">
        <v>513</v>
      </c>
      <c r="P61" s="110" t="s">
        <v>513</v>
      </c>
      <c r="Q61" s="110" t="s">
        <v>513</v>
      </c>
      <c r="R61" s="112" t="s">
        <v>82</v>
      </c>
      <c r="S61" s="109"/>
    </row>
    <row r="62" spans="1:19" s="110" customFormat="1" ht="9.75" customHeight="1" x14ac:dyDescent="0.2">
      <c r="A62" s="830" t="s">
        <v>599</v>
      </c>
      <c r="B62" s="110" t="s">
        <v>513</v>
      </c>
      <c r="C62" s="110" t="s">
        <v>513</v>
      </c>
      <c r="D62" s="110" t="s">
        <v>513</v>
      </c>
      <c r="E62" s="110" t="s">
        <v>513</v>
      </c>
      <c r="F62" s="110" t="s">
        <v>513</v>
      </c>
      <c r="G62" s="110" t="s">
        <v>513</v>
      </c>
      <c r="H62" s="110" t="s">
        <v>513</v>
      </c>
      <c r="I62" s="110" t="s">
        <v>513</v>
      </c>
      <c r="J62" s="110" t="s">
        <v>513</v>
      </c>
      <c r="K62" s="110" t="s">
        <v>513</v>
      </c>
      <c r="L62" s="110" t="s">
        <v>513</v>
      </c>
      <c r="M62" s="110" t="s">
        <v>513</v>
      </c>
      <c r="N62" s="110" t="s">
        <v>513</v>
      </c>
      <c r="O62" s="110" t="s">
        <v>513</v>
      </c>
      <c r="P62" s="110" t="s">
        <v>513</v>
      </c>
      <c r="Q62" s="110" t="s">
        <v>513</v>
      </c>
      <c r="R62" s="112" t="s">
        <v>83</v>
      </c>
      <c r="S62" s="109"/>
    </row>
    <row r="63" spans="1:19" s="110" customFormat="1" ht="9.75" customHeight="1" x14ac:dyDescent="0.2">
      <c r="A63" s="830" t="s">
        <v>589</v>
      </c>
      <c r="B63" s="110" t="s">
        <v>513</v>
      </c>
      <c r="C63" s="110" t="s">
        <v>513</v>
      </c>
      <c r="D63" s="110" t="s">
        <v>513</v>
      </c>
      <c r="E63" s="110" t="s">
        <v>513</v>
      </c>
      <c r="F63" s="110" t="s">
        <v>513</v>
      </c>
      <c r="G63" s="110" t="s">
        <v>513</v>
      </c>
      <c r="H63" s="110" t="s">
        <v>513</v>
      </c>
      <c r="I63" s="110" t="s">
        <v>513</v>
      </c>
      <c r="J63" s="110" t="s">
        <v>513</v>
      </c>
      <c r="K63" s="110" t="s">
        <v>513</v>
      </c>
      <c r="L63" s="110" t="s">
        <v>513</v>
      </c>
      <c r="M63" s="110" t="s">
        <v>513</v>
      </c>
      <c r="N63" s="110" t="s">
        <v>513</v>
      </c>
      <c r="O63" s="110" t="s">
        <v>513</v>
      </c>
      <c r="P63" s="110" t="s">
        <v>513</v>
      </c>
      <c r="Q63" s="110" t="s">
        <v>513</v>
      </c>
      <c r="R63" s="112" t="s">
        <v>84</v>
      </c>
      <c r="S63" s="109"/>
    </row>
    <row r="64" spans="1:19" s="110" customFormat="1" ht="9.75" customHeight="1" x14ac:dyDescent="0.2">
      <c r="A64" s="830" t="s">
        <v>821</v>
      </c>
      <c r="B64" s="110" t="s">
        <v>513</v>
      </c>
      <c r="C64" s="110" t="s">
        <v>513</v>
      </c>
      <c r="D64" s="110" t="s">
        <v>513</v>
      </c>
      <c r="E64" s="110" t="s">
        <v>513</v>
      </c>
      <c r="F64" s="110" t="s">
        <v>513</v>
      </c>
      <c r="G64" s="110" t="s">
        <v>513</v>
      </c>
      <c r="H64" s="110" t="s">
        <v>513</v>
      </c>
      <c r="I64" s="110" t="s">
        <v>513</v>
      </c>
      <c r="J64" s="110" t="s">
        <v>513</v>
      </c>
      <c r="K64" s="110" t="s">
        <v>513</v>
      </c>
      <c r="L64" s="110" t="s">
        <v>513</v>
      </c>
      <c r="M64" s="110" t="s">
        <v>513</v>
      </c>
      <c r="N64" s="110" t="s">
        <v>513</v>
      </c>
      <c r="O64" s="110" t="s">
        <v>513</v>
      </c>
      <c r="P64" s="110" t="s">
        <v>513</v>
      </c>
      <c r="Q64" s="110" t="s">
        <v>513</v>
      </c>
      <c r="R64" s="113" t="s">
        <v>97</v>
      </c>
      <c r="S64" s="109"/>
    </row>
    <row r="65" spans="1:19" s="110" customFormat="1" ht="9.75" customHeight="1" x14ac:dyDescent="0.2">
      <c r="A65" s="830" t="s">
        <v>590</v>
      </c>
      <c r="B65" s="110" t="s">
        <v>513</v>
      </c>
      <c r="C65" s="110" t="s">
        <v>513</v>
      </c>
      <c r="D65" s="110" t="s">
        <v>513</v>
      </c>
      <c r="E65" s="110" t="s">
        <v>513</v>
      </c>
      <c r="F65" s="110" t="s">
        <v>513</v>
      </c>
      <c r="G65" s="110" t="s">
        <v>513</v>
      </c>
      <c r="H65" s="110" t="s">
        <v>513</v>
      </c>
      <c r="I65" s="110" t="s">
        <v>513</v>
      </c>
      <c r="J65" s="110" t="s">
        <v>513</v>
      </c>
      <c r="K65" s="110" t="s">
        <v>513</v>
      </c>
      <c r="L65" s="110" t="s">
        <v>513</v>
      </c>
      <c r="M65" s="110" t="s">
        <v>513</v>
      </c>
      <c r="N65" s="110" t="s">
        <v>513</v>
      </c>
      <c r="O65" s="110" t="s">
        <v>513</v>
      </c>
      <c r="P65" s="110" t="s">
        <v>513</v>
      </c>
      <c r="Q65" s="110" t="s">
        <v>513</v>
      </c>
      <c r="R65" s="112" t="s">
        <v>98</v>
      </c>
      <c r="S65" s="109"/>
    </row>
    <row r="66" spans="1:19" s="110" customFormat="1" ht="9.75" customHeight="1" x14ac:dyDescent="0.2">
      <c r="A66" s="830" t="s">
        <v>591</v>
      </c>
      <c r="B66" s="110" t="s">
        <v>513</v>
      </c>
      <c r="C66" s="110" t="s">
        <v>513</v>
      </c>
      <c r="D66" s="110" t="s">
        <v>513</v>
      </c>
      <c r="E66" s="110" t="s">
        <v>513</v>
      </c>
      <c r="F66" s="110" t="s">
        <v>513</v>
      </c>
      <c r="G66" s="110" t="s">
        <v>513</v>
      </c>
      <c r="H66" s="110" t="s">
        <v>513</v>
      </c>
      <c r="I66" s="110" t="s">
        <v>513</v>
      </c>
      <c r="J66" s="110" t="s">
        <v>513</v>
      </c>
      <c r="K66" s="110" t="s">
        <v>513</v>
      </c>
      <c r="L66" s="110" t="s">
        <v>513</v>
      </c>
      <c r="M66" s="110" t="s">
        <v>513</v>
      </c>
      <c r="N66" s="110" t="s">
        <v>513</v>
      </c>
      <c r="O66" s="110" t="s">
        <v>513</v>
      </c>
      <c r="P66" s="110" t="s">
        <v>513</v>
      </c>
      <c r="Q66" s="110" t="s">
        <v>513</v>
      </c>
      <c r="R66" s="112" t="s">
        <v>99</v>
      </c>
      <c r="S66" s="109"/>
    </row>
    <row r="67" spans="1:19" s="110" customFormat="1" ht="9.75" customHeight="1" x14ac:dyDescent="0.2">
      <c r="A67" s="830" t="s">
        <v>592</v>
      </c>
      <c r="B67" s="110" t="s">
        <v>513</v>
      </c>
      <c r="C67" s="110" t="s">
        <v>513</v>
      </c>
      <c r="D67" s="110" t="s">
        <v>513</v>
      </c>
      <c r="E67" s="110" t="s">
        <v>513</v>
      </c>
      <c r="F67" s="110" t="s">
        <v>513</v>
      </c>
      <c r="G67" s="110" t="s">
        <v>513</v>
      </c>
      <c r="H67" s="110" t="s">
        <v>513</v>
      </c>
      <c r="I67" s="110" t="s">
        <v>513</v>
      </c>
      <c r="J67" s="110" t="s">
        <v>513</v>
      </c>
      <c r="K67" s="110" t="s">
        <v>513</v>
      </c>
      <c r="L67" s="110" t="s">
        <v>513</v>
      </c>
      <c r="M67" s="110" t="s">
        <v>513</v>
      </c>
      <c r="N67" s="110" t="s">
        <v>513</v>
      </c>
      <c r="O67" s="110" t="s">
        <v>513</v>
      </c>
      <c r="P67" s="110" t="s">
        <v>513</v>
      </c>
      <c r="Q67" s="110" t="s">
        <v>513</v>
      </c>
      <c r="R67" s="112" t="s">
        <v>100</v>
      </c>
      <c r="S67" s="109"/>
    </row>
    <row r="68" spans="1:19" s="110" customFormat="1" ht="9.75" customHeight="1" x14ac:dyDescent="0.2">
      <c r="A68" s="830" t="s">
        <v>593</v>
      </c>
      <c r="B68" s="110" t="s">
        <v>513</v>
      </c>
      <c r="C68" s="110" t="s">
        <v>513</v>
      </c>
      <c r="D68" s="110" t="s">
        <v>513</v>
      </c>
      <c r="E68" s="110" t="s">
        <v>513</v>
      </c>
      <c r="F68" s="110" t="s">
        <v>513</v>
      </c>
      <c r="G68" s="110" t="s">
        <v>513</v>
      </c>
      <c r="H68" s="110" t="s">
        <v>513</v>
      </c>
      <c r="I68" s="110" t="s">
        <v>513</v>
      </c>
      <c r="J68" s="110" t="s">
        <v>513</v>
      </c>
      <c r="K68" s="110" t="s">
        <v>513</v>
      </c>
      <c r="L68" s="110" t="s">
        <v>513</v>
      </c>
      <c r="M68" s="110" t="s">
        <v>513</v>
      </c>
      <c r="N68" s="110" t="s">
        <v>513</v>
      </c>
      <c r="O68" s="110" t="s">
        <v>513</v>
      </c>
      <c r="P68" s="110" t="s">
        <v>513</v>
      </c>
      <c r="Q68" s="110" t="s">
        <v>513</v>
      </c>
      <c r="R68" s="112" t="s">
        <v>101</v>
      </c>
      <c r="S68" s="109"/>
    </row>
    <row r="69" spans="1:19" s="110" customFormat="1" ht="9.75" customHeight="1" x14ac:dyDescent="0.2">
      <c r="A69" s="830" t="s">
        <v>594</v>
      </c>
      <c r="B69" s="110" t="s">
        <v>513</v>
      </c>
      <c r="C69" s="110" t="s">
        <v>513</v>
      </c>
      <c r="D69" s="110" t="s">
        <v>513</v>
      </c>
      <c r="E69" s="110" t="s">
        <v>513</v>
      </c>
      <c r="F69" s="110" t="s">
        <v>513</v>
      </c>
      <c r="G69" s="110" t="s">
        <v>513</v>
      </c>
      <c r="H69" s="110" t="s">
        <v>513</v>
      </c>
      <c r="I69" s="110" t="s">
        <v>513</v>
      </c>
      <c r="J69" s="110" t="s">
        <v>513</v>
      </c>
      <c r="K69" s="110" t="s">
        <v>513</v>
      </c>
      <c r="L69" s="110" t="s">
        <v>513</v>
      </c>
      <c r="M69" s="110" t="s">
        <v>513</v>
      </c>
      <c r="N69" s="110" t="s">
        <v>513</v>
      </c>
      <c r="O69" s="110" t="s">
        <v>513</v>
      </c>
      <c r="P69" s="110" t="s">
        <v>513</v>
      </c>
      <c r="Q69" s="110" t="s">
        <v>513</v>
      </c>
      <c r="R69" s="112" t="s">
        <v>85</v>
      </c>
      <c r="S69" s="109"/>
    </row>
    <row r="70" spans="1:19" s="110" customFormat="1" ht="9.75" customHeight="1" x14ac:dyDescent="0.2">
      <c r="A70" s="830" t="s">
        <v>595</v>
      </c>
      <c r="B70" s="110" t="s">
        <v>513</v>
      </c>
      <c r="C70" s="110" t="s">
        <v>513</v>
      </c>
      <c r="D70" s="110" t="s">
        <v>513</v>
      </c>
      <c r="E70" s="110" t="s">
        <v>513</v>
      </c>
      <c r="F70" s="110" t="s">
        <v>513</v>
      </c>
      <c r="G70" s="110" t="s">
        <v>513</v>
      </c>
      <c r="H70" s="110" t="s">
        <v>513</v>
      </c>
      <c r="I70" s="110" t="s">
        <v>513</v>
      </c>
      <c r="J70" s="110" t="s">
        <v>513</v>
      </c>
      <c r="K70" s="110" t="s">
        <v>513</v>
      </c>
      <c r="L70" s="110" t="s">
        <v>513</v>
      </c>
      <c r="M70" s="110" t="s">
        <v>513</v>
      </c>
      <c r="N70" s="110" t="s">
        <v>513</v>
      </c>
      <c r="O70" s="110" t="s">
        <v>513</v>
      </c>
      <c r="P70" s="110" t="s">
        <v>513</v>
      </c>
      <c r="Q70" s="110" t="s">
        <v>513</v>
      </c>
      <c r="R70" s="112" t="s">
        <v>86</v>
      </c>
      <c r="S70" s="109"/>
    </row>
    <row r="71" spans="1:19" s="110" customFormat="1" ht="9.75" customHeight="1" x14ac:dyDescent="0.2">
      <c r="A71" s="830" t="s">
        <v>596</v>
      </c>
      <c r="B71" s="110" t="s">
        <v>513</v>
      </c>
      <c r="C71" s="110" t="s">
        <v>513</v>
      </c>
      <c r="D71" s="110" t="s">
        <v>513</v>
      </c>
      <c r="E71" s="110" t="s">
        <v>513</v>
      </c>
      <c r="F71" s="110" t="s">
        <v>513</v>
      </c>
      <c r="G71" s="110" t="s">
        <v>513</v>
      </c>
      <c r="H71" s="110" t="s">
        <v>513</v>
      </c>
      <c r="I71" s="110" t="s">
        <v>513</v>
      </c>
      <c r="J71" s="110" t="s">
        <v>513</v>
      </c>
      <c r="K71" s="110" t="s">
        <v>513</v>
      </c>
      <c r="L71" s="110" t="s">
        <v>513</v>
      </c>
      <c r="M71" s="110" t="s">
        <v>513</v>
      </c>
      <c r="N71" s="110" t="s">
        <v>513</v>
      </c>
      <c r="O71" s="110" t="s">
        <v>513</v>
      </c>
      <c r="P71" s="110" t="s">
        <v>513</v>
      </c>
      <c r="Q71" s="110" t="s">
        <v>513</v>
      </c>
      <c r="R71" s="112" t="s">
        <v>87</v>
      </c>
      <c r="S71" s="109"/>
    </row>
    <row r="72" spans="1:19" s="110" customFormat="1" ht="9.75" customHeight="1" x14ac:dyDescent="0.2">
      <c r="A72" s="830" t="s">
        <v>822</v>
      </c>
      <c r="B72" s="110" t="s">
        <v>513</v>
      </c>
      <c r="C72" s="110" t="s">
        <v>513</v>
      </c>
      <c r="D72" s="110" t="s">
        <v>513</v>
      </c>
      <c r="E72" s="110" t="s">
        <v>513</v>
      </c>
      <c r="F72" s="110" t="s">
        <v>513</v>
      </c>
      <c r="G72" s="110" t="s">
        <v>513</v>
      </c>
      <c r="H72" s="110" t="s">
        <v>513</v>
      </c>
      <c r="I72" s="110" t="s">
        <v>513</v>
      </c>
      <c r="J72" s="110" t="s">
        <v>513</v>
      </c>
      <c r="K72" s="110" t="s">
        <v>513</v>
      </c>
      <c r="L72" s="110" t="s">
        <v>513</v>
      </c>
      <c r="M72" s="110" t="s">
        <v>513</v>
      </c>
      <c r="N72" s="110" t="s">
        <v>513</v>
      </c>
      <c r="O72" s="110" t="s">
        <v>513</v>
      </c>
      <c r="P72" s="110" t="s">
        <v>513</v>
      </c>
      <c r="Q72" s="110" t="s">
        <v>513</v>
      </c>
      <c r="R72" s="112" t="s">
        <v>823</v>
      </c>
      <c r="S72" s="109"/>
    </row>
    <row r="73" spans="1:19" s="110" customFormat="1" ht="9.75" customHeight="1" x14ac:dyDescent="0.2">
      <c r="A73" s="830" t="s">
        <v>588</v>
      </c>
      <c r="B73" s="110" t="s">
        <v>513</v>
      </c>
      <c r="C73" s="110" t="s">
        <v>513</v>
      </c>
      <c r="D73" s="110" t="s">
        <v>513</v>
      </c>
      <c r="E73" s="110" t="s">
        <v>513</v>
      </c>
      <c r="F73" s="110" t="s">
        <v>513</v>
      </c>
      <c r="G73" s="110" t="s">
        <v>513</v>
      </c>
      <c r="H73" s="110" t="s">
        <v>513</v>
      </c>
      <c r="I73" s="110" t="s">
        <v>513</v>
      </c>
      <c r="J73" s="110" t="s">
        <v>513</v>
      </c>
      <c r="K73" s="110" t="s">
        <v>513</v>
      </c>
      <c r="L73" s="110" t="s">
        <v>513</v>
      </c>
      <c r="M73" s="110" t="s">
        <v>513</v>
      </c>
      <c r="N73" s="110" t="s">
        <v>513</v>
      </c>
      <c r="O73" s="110" t="s">
        <v>513</v>
      </c>
      <c r="P73" s="110" t="s">
        <v>513</v>
      </c>
      <c r="Q73" s="110" t="s">
        <v>513</v>
      </c>
      <c r="R73" s="112" t="s">
        <v>82</v>
      </c>
      <c r="S73" s="109"/>
    </row>
    <row r="74" spans="1:19" s="110" customFormat="1" ht="9.75" customHeight="1" x14ac:dyDescent="0.2">
      <c r="A74" s="831" t="s">
        <v>599</v>
      </c>
      <c r="B74" s="114" t="s">
        <v>513</v>
      </c>
      <c r="C74" s="115" t="s">
        <v>513</v>
      </c>
      <c r="D74" s="115" t="s">
        <v>513</v>
      </c>
      <c r="E74" s="115" t="s">
        <v>513</v>
      </c>
      <c r="F74" s="115" t="s">
        <v>513</v>
      </c>
      <c r="G74" s="115" t="s">
        <v>513</v>
      </c>
      <c r="H74" s="115" t="s">
        <v>513</v>
      </c>
      <c r="I74" s="115" t="s">
        <v>513</v>
      </c>
      <c r="J74" s="115" t="s">
        <v>513</v>
      </c>
      <c r="K74" s="115" t="s">
        <v>513</v>
      </c>
      <c r="L74" s="115" t="s">
        <v>513</v>
      </c>
      <c r="M74" s="115" t="s">
        <v>513</v>
      </c>
      <c r="N74" s="115" t="s">
        <v>513</v>
      </c>
      <c r="O74" s="115" t="s">
        <v>513</v>
      </c>
      <c r="P74" s="115" t="s">
        <v>513</v>
      </c>
      <c r="Q74" s="115" t="s">
        <v>513</v>
      </c>
      <c r="R74" s="116" t="s">
        <v>83</v>
      </c>
      <c r="S74" s="109"/>
    </row>
    <row r="75" spans="1:19" ht="21.75" customHeight="1" x14ac:dyDescent="0.2">
      <c r="I75" s="64" t="s">
        <v>102</v>
      </c>
      <c r="Q75" s="66" t="s">
        <v>81</v>
      </c>
    </row>
    <row r="76" spans="1:19" s="119" customFormat="1" ht="12" customHeight="1" x14ac:dyDescent="0.25">
      <c r="A76" s="98"/>
      <c r="B76" s="118" t="s">
        <v>617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98"/>
      <c r="O76" s="100"/>
      <c r="P76" s="101"/>
      <c r="Q76" s="101"/>
      <c r="R76" s="1053" t="s">
        <v>88</v>
      </c>
      <c r="S76" s="102"/>
    </row>
    <row r="77" spans="1:19" s="52" customFormat="1" ht="13.5" customHeight="1" x14ac:dyDescent="0.25">
      <c r="A77" s="50"/>
      <c r="B77" s="912"/>
      <c r="C77" s="103"/>
      <c r="D77" s="103"/>
      <c r="E77" s="103"/>
      <c r="F77" s="103"/>
      <c r="G77" s="105"/>
      <c r="H77" s="912"/>
      <c r="I77" s="105"/>
      <c r="J77" s="912"/>
      <c r="K77" s="103"/>
      <c r="L77" s="103"/>
      <c r="M77" s="103"/>
      <c r="N77" s="105"/>
      <c r="O77" s="43" t="s">
        <v>222</v>
      </c>
      <c r="P77" s="912"/>
      <c r="Q77" s="103"/>
      <c r="R77" s="1054"/>
      <c r="S77" s="104"/>
    </row>
    <row r="78" spans="1:19" s="52" customFormat="1" ht="33.75" customHeight="1" x14ac:dyDescent="0.25">
      <c r="A78" s="50" t="s">
        <v>205</v>
      </c>
      <c r="B78" s="43" t="s">
        <v>91</v>
      </c>
      <c r="C78" s="40" t="s">
        <v>221</v>
      </c>
      <c r="D78" s="912" t="s">
        <v>156</v>
      </c>
      <c r="E78" s="103"/>
      <c r="F78" s="105"/>
      <c r="G78" s="120" t="s">
        <v>223</v>
      </c>
      <c r="H78" s="43" t="s">
        <v>181</v>
      </c>
      <c r="I78" s="40" t="s">
        <v>507</v>
      </c>
      <c r="J78" s="43" t="s">
        <v>119</v>
      </c>
      <c r="K78" s="912" t="s">
        <v>198</v>
      </c>
      <c r="L78" s="103"/>
      <c r="M78" s="103"/>
      <c r="N78" s="105"/>
      <c r="O78" s="43" t="s">
        <v>224</v>
      </c>
      <c r="P78" s="43" t="s">
        <v>90</v>
      </c>
      <c r="Q78" s="912" t="s">
        <v>225</v>
      </c>
      <c r="R78" s="1054"/>
      <c r="S78" s="104"/>
    </row>
    <row r="79" spans="1:19" s="52" customFormat="1" ht="22.5" customHeight="1" x14ac:dyDescent="0.25">
      <c r="A79" s="50"/>
      <c r="B79" s="43" t="s">
        <v>49</v>
      </c>
      <c r="C79" s="912" t="s">
        <v>522</v>
      </c>
      <c r="D79" s="43" t="s">
        <v>38</v>
      </c>
      <c r="E79" s="40" t="s">
        <v>618</v>
      </c>
      <c r="F79" s="819" t="s">
        <v>1468</v>
      </c>
      <c r="G79" s="40" t="s">
        <v>523</v>
      </c>
      <c r="H79" s="43" t="s">
        <v>26</v>
      </c>
      <c r="I79" s="40" t="s">
        <v>619</v>
      </c>
      <c r="J79" s="43" t="s">
        <v>58</v>
      </c>
      <c r="K79" s="43" t="s">
        <v>59</v>
      </c>
      <c r="L79" s="120" t="s">
        <v>1469</v>
      </c>
      <c r="M79" s="40" t="s">
        <v>1470</v>
      </c>
      <c r="N79" s="40" t="s">
        <v>1471</v>
      </c>
      <c r="O79" s="43"/>
      <c r="P79" s="43" t="s">
        <v>93</v>
      </c>
      <c r="Q79" s="912" t="s">
        <v>44</v>
      </c>
      <c r="R79" s="1054"/>
      <c r="S79" s="104"/>
    </row>
    <row r="80" spans="1:19" s="52" customFormat="1" ht="13.5" customHeight="1" x14ac:dyDescent="0.25">
      <c r="A80" s="41"/>
      <c r="B80" s="35"/>
      <c r="C80" s="35" t="str">
        <f>PROPER("S-PARS-C")</f>
        <v>S-Pars-C</v>
      </c>
      <c r="D80" s="35"/>
      <c r="E80" s="35" t="str">
        <f>PROPER("LOWSUL-C")</f>
        <v>Lowsul-C</v>
      </c>
      <c r="F80" s="35" t="str">
        <f>PROPER("DEOD-F-C")</f>
        <v>Deod-F-C</v>
      </c>
      <c r="G80" s="35" t="str">
        <f>PROPER("SHARJA-C")</f>
        <v>Sharja-C</v>
      </c>
      <c r="H80" s="35"/>
      <c r="I80" s="35" t="str">
        <f>PROPER("TEMANE-C")</f>
        <v>Temane-C</v>
      </c>
      <c r="J80" s="35"/>
      <c r="K80" s="35"/>
      <c r="L80" s="35" t="str">
        <f>PROPER("N･W･S-C")</f>
        <v>N･W･S-C</v>
      </c>
      <c r="M80" s="35" t="str">
        <f>PROPER("PLUTO-C")</f>
        <v>Pluto-C</v>
      </c>
      <c r="N80" s="35" t="str">
        <f>PROPER("WHTSTN-C")</f>
        <v>Whtstn-C</v>
      </c>
      <c r="O80" s="35"/>
      <c r="P80" s="35"/>
      <c r="Q80" s="53" t="str">
        <f>PROPER("DURI")</f>
        <v>Duri</v>
      </c>
      <c r="R80" s="1055"/>
      <c r="S80" s="104"/>
    </row>
    <row r="81" spans="1:19" s="110" customFormat="1" ht="9.75" customHeight="1" x14ac:dyDescent="0.2">
      <c r="A81" s="829" t="s">
        <v>1472</v>
      </c>
      <c r="B81" s="106">
        <v>73433</v>
      </c>
      <c r="C81" s="107">
        <v>36949</v>
      </c>
      <c r="D81" s="107">
        <v>36484</v>
      </c>
      <c r="E81" s="107" t="s">
        <v>513</v>
      </c>
      <c r="F81" s="107">
        <v>36484</v>
      </c>
      <c r="G81" s="107" t="s">
        <v>513</v>
      </c>
      <c r="H81" s="107" t="s">
        <v>513</v>
      </c>
      <c r="I81" s="107" t="s">
        <v>513</v>
      </c>
      <c r="J81" s="107">
        <v>45086</v>
      </c>
      <c r="K81" s="107">
        <v>45086</v>
      </c>
      <c r="L81" s="107" t="s">
        <v>513</v>
      </c>
      <c r="M81" s="107">
        <v>45086</v>
      </c>
      <c r="N81" s="107" t="s">
        <v>513</v>
      </c>
      <c r="O81" s="107">
        <v>181979</v>
      </c>
      <c r="P81" s="107">
        <v>12323</v>
      </c>
      <c r="Q81" s="107">
        <v>12323</v>
      </c>
      <c r="R81" s="108" t="s">
        <v>208</v>
      </c>
      <c r="S81" s="109"/>
    </row>
    <row r="82" spans="1:19" s="110" customFormat="1" ht="9.75" customHeight="1" x14ac:dyDescent="0.2">
      <c r="A82" s="830" t="s">
        <v>581</v>
      </c>
      <c r="B82" s="110">
        <v>151234</v>
      </c>
      <c r="C82" s="110" t="s">
        <v>513</v>
      </c>
      <c r="D82" s="110">
        <v>113505</v>
      </c>
      <c r="E82" s="110">
        <v>113505</v>
      </c>
      <c r="F82" s="110" t="s">
        <v>513</v>
      </c>
      <c r="G82" s="110">
        <v>37729</v>
      </c>
      <c r="H82" s="110" t="s">
        <v>513</v>
      </c>
      <c r="I82" s="110" t="s">
        <v>513</v>
      </c>
      <c r="J82" s="110">
        <v>101341</v>
      </c>
      <c r="K82" s="110">
        <v>101341</v>
      </c>
      <c r="L82" s="110">
        <v>48236</v>
      </c>
      <c r="M82" s="110">
        <v>53105</v>
      </c>
      <c r="N82" s="110" t="s">
        <v>513</v>
      </c>
      <c r="O82" s="110">
        <v>156427</v>
      </c>
      <c r="P82" s="110">
        <v>21104</v>
      </c>
      <c r="Q82" s="110">
        <v>21104</v>
      </c>
      <c r="R82" s="112" t="s">
        <v>492</v>
      </c>
      <c r="S82" s="109"/>
    </row>
    <row r="83" spans="1:19" s="110" customFormat="1" ht="9.75" customHeight="1" x14ac:dyDescent="0.2">
      <c r="A83" s="830" t="s">
        <v>602</v>
      </c>
      <c r="B83" s="110" t="s">
        <v>513</v>
      </c>
      <c r="C83" s="110" t="s">
        <v>513</v>
      </c>
      <c r="D83" s="110" t="s">
        <v>513</v>
      </c>
      <c r="E83" s="110" t="s">
        <v>513</v>
      </c>
      <c r="F83" s="110" t="s">
        <v>513</v>
      </c>
      <c r="G83" s="110" t="s">
        <v>513</v>
      </c>
      <c r="H83" s="110">
        <v>18857</v>
      </c>
      <c r="I83" s="110">
        <v>18857</v>
      </c>
      <c r="J83" s="110">
        <v>203276</v>
      </c>
      <c r="K83" s="110">
        <v>203276</v>
      </c>
      <c r="L83" s="110">
        <v>94981</v>
      </c>
      <c r="M83" s="110">
        <v>108295</v>
      </c>
      <c r="N83" s="110" t="s">
        <v>513</v>
      </c>
      <c r="O83" s="110">
        <v>154307</v>
      </c>
      <c r="P83" s="110">
        <v>24376</v>
      </c>
      <c r="Q83" s="110">
        <v>24376</v>
      </c>
      <c r="R83" s="112" t="s">
        <v>518</v>
      </c>
      <c r="S83" s="109"/>
    </row>
    <row r="84" spans="1:19" s="110" customFormat="1" ht="9.75" customHeight="1" x14ac:dyDescent="0.2">
      <c r="A84" s="830" t="s">
        <v>582</v>
      </c>
      <c r="B84" s="110" t="s">
        <v>513</v>
      </c>
      <c r="C84" s="110" t="s">
        <v>513</v>
      </c>
      <c r="D84" s="110" t="s">
        <v>513</v>
      </c>
      <c r="E84" s="110" t="s">
        <v>513</v>
      </c>
      <c r="F84" s="110" t="s">
        <v>513</v>
      </c>
      <c r="G84" s="110" t="s">
        <v>513</v>
      </c>
      <c r="H84" s="110" t="s">
        <v>513</v>
      </c>
      <c r="I84" s="110" t="s">
        <v>513</v>
      </c>
      <c r="J84" s="110">
        <v>54012</v>
      </c>
      <c r="K84" s="110">
        <v>54012</v>
      </c>
      <c r="L84" s="110" t="s">
        <v>513</v>
      </c>
      <c r="M84" s="110" t="s">
        <v>513</v>
      </c>
      <c r="N84" s="110">
        <v>54012</v>
      </c>
      <c r="O84" s="110">
        <v>136177</v>
      </c>
      <c r="P84" s="110">
        <v>8554</v>
      </c>
      <c r="Q84" s="110">
        <v>8554</v>
      </c>
      <c r="R84" s="112" t="s">
        <v>583</v>
      </c>
      <c r="S84" s="109"/>
    </row>
    <row r="85" spans="1:19" s="110" customFormat="1" ht="9.75" customHeight="1" x14ac:dyDescent="0.2">
      <c r="A85" s="830" t="s">
        <v>1459</v>
      </c>
      <c r="B85" s="110" t="s">
        <v>513</v>
      </c>
      <c r="C85" s="110" t="s">
        <v>513</v>
      </c>
      <c r="D85" s="110" t="s">
        <v>513</v>
      </c>
      <c r="E85" s="110" t="s">
        <v>513</v>
      </c>
      <c r="F85" s="110" t="s">
        <v>513</v>
      </c>
      <c r="G85" s="110" t="s">
        <v>513</v>
      </c>
      <c r="H85" s="110" t="s">
        <v>513</v>
      </c>
      <c r="I85" s="110" t="s">
        <v>513</v>
      </c>
      <c r="J85" s="110" t="s">
        <v>513</v>
      </c>
      <c r="K85" s="110" t="s">
        <v>513</v>
      </c>
      <c r="L85" s="110" t="s">
        <v>513</v>
      </c>
      <c r="M85" s="110" t="s">
        <v>513</v>
      </c>
      <c r="N85" s="110" t="s">
        <v>513</v>
      </c>
      <c r="O85" s="110">
        <v>104211</v>
      </c>
      <c r="P85" s="110" t="s">
        <v>513</v>
      </c>
      <c r="Q85" s="110" t="s">
        <v>513</v>
      </c>
      <c r="R85" s="112" t="s">
        <v>814</v>
      </c>
      <c r="S85" s="109"/>
    </row>
    <row r="86" spans="1:19" s="110" customFormat="1" ht="9.75" customHeight="1" x14ac:dyDescent="0.2">
      <c r="A86" s="830"/>
      <c r="R86" s="112"/>
      <c r="S86" s="109"/>
    </row>
    <row r="87" spans="1:19" s="110" customFormat="1" ht="9.75" customHeight="1" x14ac:dyDescent="0.2">
      <c r="A87" s="830" t="s">
        <v>815</v>
      </c>
      <c r="B87" s="110" t="s">
        <v>513</v>
      </c>
      <c r="C87" s="110" t="s">
        <v>513</v>
      </c>
      <c r="D87" s="110" t="s">
        <v>513</v>
      </c>
      <c r="E87" s="110" t="s">
        <v>513</v>
      </c>
      <c r="F87" s="110" t="s">
        <v>513</v>
      </c>
      <c r="G87" s="110" t="s">
        <v>513</v>
      </c>
      <c r="H87" s="110" t="s">
        <v>513</v>
      </c>
      <c r="I87" s="110" t="s">
        <v>513</v>
      </c>
      <c r="J87" s="110">
        <v>54012</v>
      </c>
      <c r="K87" s="110">
        <v>54012</v>
      </c>
      <c r="L87" s="110" t="s">
        <v>513</v>
      </c>
      <c r="M87" s="110" t="s">
        <v>513</v>
      </c>
      <c r="N87" s="110">
        <v>54012</v>
      </c>
      <c r="O87" s="110">
        <v>126686</v>
      </c>
      <c r="P87" s="110">
        <v>1701</v>
      </c>
      <c r="Q87" s="110">
        <v>1701</v>
      </c>
      <c r="R87" s="112" t="s">
        <v>584</v>
      </c>
      <c r="S87" s="109"/>
    </row>
    <row r="88" spans="1:19" s="110" customFormat="1" ht="9.75" customHeight="1" x14ac:dyDescent="0.2">
      <c r="A88" s="830" t="s">
        <v>813</v>
      </c>
      <c r="B88" s="110" t="s">
        <v>513</v>
      </c>
      <c r="C88" s="110" t="s">
        <v>513</v>
      </c>
      <c r="D88" s="110" t="s">
        <v>513</v>
      </c>
      <c r="E88" s="110" t="s">
        <v>513</v>
      </c>
      <c r="F88" s="110" t="s">
        <v>513</v>
      </c>
      <c r="G88" s="110" t="s">
        <v>513</v>
      </c>
      <c r="H88" s="110" t="s">
        <v>513</v>
      </c>
      <c r="I88" s="110" t="s">
        <v>513</v>
      </c>
      <c r="J88" s="110" t="s">
        <v>513</v>
      </c>
      <c r="K88" s="110" t="s">
        <v>513</v>
      </c>
      <c r="L88" s="110" t="s">
        <v>513</v>
      </c>
      <c r="M88" s="110" t="s">
        <v>513</v>
      </c>
      <c r="N88" s="110" t="s">
        <v>513</v>
      </c>
      <c r="O88" s="110">
        <v>107359</v>
      </c>
      <c r="P88" s="110" t="s">
        <v>513</v>
      </c>
      <c r="Q88" s="110" t="s">
        <v>513</v>
      </c>
      <c r="R88" s="112" t="s">
        <v>816</v>
      </c>
      <c r="S88" s="109"/>
    </row>
    <row r="89" spans="1:19" s="110" customFormat="1" ht="9.75" customHeight="1" x14ac:dyDescent="0.2">
      <c r="A89" s="830"/>
      <c r="R89" s="112"/>
      <c r="S89" s="109"/>
    </row>
    <row r="90" spans="1:19" s="110" customFormat="1" ht="9.75" customHeight="1" x14ac:dyDescent="0.2">
      <c r="A90" s="830" t="s">
        <v>817</v>
      </c>
      <c r="B90" s="110" t="s">
        <v>513</v>
      </c>
      <c r="C90" s="110" t="s">
        <v>513</v>
      </c>
      <c r="D90" s="110" t="s">
        <v>513</v>
      </c>
      <c r="E90" s="110" t="s">
        <v>513</v>
      </c>
      <c r="F90" s="110" t="s">
        <v>513</v>
      </c>
      <c r="G90" s="110" t="s">
        <v>513</v>
      </c>
      <c r="H90" s="110" t="s">
        <v>513</v>
      </c>
      <c r="I90" s="110" t="s">
        <v>513</v>
      </c>
      <c r="J90" s="110" t="s">
        <v>513</v>
      </c>
      <c r="K90" s="110" t="s">
        <v>513</v>
      </c>
      <c r="L90" s="110" t="s">
        <v>513</v>
      </c>
      <c r="M90" s="110" t="s">
        <v>513</v>
      </c>
      <c r="N90" s="110" t="s">
        <v>513</v>
      </c>
      <c r="O90" s="110">
        <v>31239</v>
      </c>
      <c r="P90" s="110" t="s">
        <v>513</v>
      </c>
      <c r="Q90" s="110" t="s">
        <v>513</v>
      </c>
      <c r="R90" s="112" t="s">
        <v>587</v>
      </c>
      <c r="S90" s="109"/>
    </row>
    <row r="91" spans="1:19" s="110" customFormat="1" ht="9.75" customHeight="1" x14ac:dyDescent="0.2">
      <c r="A91" s="830" t="s">
        <v>585</v>
      </c>
      <c r="B91" s="110" t="s">
        <v>513</v>
      </c>
      <c r="C91" s="110" t="s">
        <v>513</v>
      </c>
      <c r="D91" s="110" t="s">
        <v>513</v>
      </c>
      <c r="E91" s="110" t="s">
        <v>513</v>
      </c>
      <c r="F91" s="110" t="s">
        <v>513</v>
      </c>
      <c r="G91" s="110" t="s">
        <v>513</v>
      </c>
      <c r="H91" s="110" t="s">
        <v>513</v>
      </c>
      <c r="I91" s="110" t="s">
        <v>513</v>
      </c>
      <c r="J91" s="110" t="s">
        <v>513</v>
      </c>
      <c r="K91" s="110" t="s">
        <v>513</v>
      </c>
      <c r="L91" s="110" t="s">
        <v>513</v>
      </c>
      <c r="M91" s="110" t="s">
        <v>513</v>
      </c>
      <c r="N91" s="110" t="s">
        <v>513</v>
      </c>
      <c r="O91" s="110">
        <v>27794</v>
      </c>
      <c r="P91" s="110" t="s">
        <v>513</v>
      </c>
      <c r="Q91" s="110" t="s">
        <v>513</v>
      </c>
      <c r="R91" s="112" t="s">
        <v>94</v>
      </c>
      <c r="S91" s="109"/>
    </row>
    <row r="92" spans="1:19" s="110" customFormat="1" ht="9.75" customHeight="1" x14ac:dyDescent="0.2">
      <c r="A92" s="830" t="s">
        <v>1473</v>
      </c>
      <c r="B92" s="110" t="s">
        <v>513</v>
      </c>
      <c r="C92" s="110" t="s">
        <v>513</v>
      </c>
      <c r="D92" s="110" t="s">
        <v>513</v>
      </c>
      <c r="E92" s="110" t="s">
        <v>513</v>
      </c>
      <c r="F92" s="110" t="s">
        <v>513</v>
      </c>
      <c r="G92" s="110" t="s">
        <v>513</v>
      </c>
      <c r="H92" s="110" t="s">
        <v>513</v>
      </c>
      <c r="I92" s="110" t="s">
        <v>513</v>
      </c>
      <c r="J92" s="110" t="s">
        <v>513</v>
      </c>
      <c r="K92" s="110" t="s">
        <v>513</v>
      </c>
      <c r="L92" s="110" t="s">
        <v>513</v>
      </c>
      <c r="M92" s="110" t="s">
        <v>513</v>
      </c>
      <c r="N92" s="110" t="s">
        <v>513</v>
      </c>
      <c r="O92" s="110">
        <v>18648</v>
      </c>
      <c r="P92" s="110" t="s">
        <v>513</v>
      </c>
      <c r="Q92" s="110" t="s">
        <v>513</v>
      </c>
      <c r="R92" s="112" t="s">
        <v>95</v>
      </c>
      <c r="S92" s="109"/>
    </row>
    <row r="93" spans="1:19" s="110" customFormat="1" ht="9.75" customHeight="1" x14ac:dyDescent="0.2">
      <c r="A93" s="830" t="s">
        <v>586</v>
      </c>
      <c r="B93" s="110" t="s">
        <v>513</v>
      </c>
      <c r="C93" s="110" t="s">
        <v>513</v>
      </c>
      <c r="D93" s="110" t="s">
        <v>513</v>
      </c>
      <c r="E93" s="110" t="s">
        <v>513</v>
      </c>
      <c r="F93" s="110" t="s">
        <v>513</v>
      </c>
      <c r="G93" s="110" t="s">
        <v>513</v>
      </c>
      <c r="H93" s="110" t="s">
        <v>513</v>
      </c>
      <c r="I93" s="110" t="s">
        <v>513</v>
      </c>
      <c r="J93" s="110" t="s">
        <v>513</v>
      </c>
      <c r="K93" s="110" t="s">
        <v>513</v>
      </c>
      <c r="L93" s="110" t="s">
        <v>513</v>
      </c>
      <c r="M93" s="110" t="s">
        <v>513</v>
      </c>
      <c r="N93" s="110" t="s">
        <v>513</v>
      </c>
      <c r="O93" s="110">
        <v>26530</v>
      </c>
      <c r="P93" s="110" t="s">
        <v>513</v>
      </c>
      <c r="Q93" s="110" t="s">
        <v>513</v>
      </c>
      <c r="R93" s="112" t="s">
        <v>96</v>
      </c>
      <c r="S93" s="109"/>
    </row>
    <row r="94" spans="1:19" s="110" customFormat="1" ht="9.75" customHeight="1" x14ac:dyDescent="0.2">
      <c r="A94" s="830" t="s">
        <v>1474</v>
      </c>
      <c r="B94" s="110" t="s">
        <v>513</v>
      </c>
      <c r="C94" s="110" t="s">
        <v>513</v>
      </c>
      <c r="D94" s="110" t="s">
        <v>513</v>
      </c>
      <c r="E94" s="110" t="s">
        <v>513</v>
      </c>
      <c r="F94" s="110" t="s">
        <v>513</v>
      </c>
      <c r="G94" s="110" t="s">
        <v>513</v>
      </c>
      <c r="H94" s="110" t="s">
        <v>513</v>
      </c>
      <c r="I94" s="110" t="s">
        <v>513</v>
      </c>
      <c r="J94" s="110" t="s">
        <v>513</v>
      </c>
      <c r="K94" s="110" t="s">
        <v>513</v>
      </c>
      <c r="L94" s="110" t="s">
        <v>513</v>
      </c>
      <c r="M94" s="110" t="s">
        <v>513</v>
      </c>
      <c r="N94" s="110" t="s">
        <v>513</v>
      </c>
      <c r="O94" s="110">
        <v>34387</v>
      </c>
      <c r="P94" s="110" t="s">
        <v>513</v>
      </c>
      <c r="Q94" s="110" t="s">
        <v>513</v>
      </c>
      <c r="R94" s="112" t="s">
        <v>820</v>
      </c>
      <c r="S94" s="109"/>
    </row>
    <row r="95" spans="1:19" s="110" customFormat="1" ht="9.75" customHeight="1" x14ac:dyDescent="0.2">
      <c r="A95" s="830"/>
      <c r="R95" s="112"/>
      <c r="S95" s="109"/>
    </row>
    <row r="96" spans="1:19" s="110" customFormat="1" ht="9.75" customHeight="1" x14ac:dyDescent="0.2">
      <c r="A96" s="830" t="s">
        <v>597</v>
      </c>
      <c r="B96" s="110" t="s">
        <v>513</v>
      </c>
      <c r="C96" s="110" t="s">
        <v>513</v>
      </c>
      <c r="D96" s="110" t="s">
        <v>513</v>
      </c>
      <c r="E96" s="110" t="s">
        <v>513</v>
      </c>
      <c r="F96" s="110" t="s">
        <v>513</v>
      </c>
      <c r="G96" s="110" t="s">
        <v>513</v>
      </c>
      <c r="H96" s="110" t="s">
        <v>513</v>
      </c>
      <c r="I96" s="110" t="s">
        <v>513</v>
      </c>
      <c r="J96" s="110" t="s">
        <v>513</v>
      </c>
      <c r="K96" s="110" t="s">
        <v>513</v>
      </c>
      <c r="L96" s="110" t="s">
        <v>513</v>
      </c>
      <c r="M96" s="110" t="s">
        <v>513</v>
      </c>
      <c r="N96" s="110" t="s">
        <v>513</v>
      </c>
      <c r="O96" s="110">
        <v>6947</v>
      </c>
      <c r="P96" s="110" t="s">
        <v>513</v>
      </c>
      <c r="Q96" s="110" t="s">
        <v>513</v>
      </c>
      <c r="R96" s="112" t="s">
        <v>598</v>
      </c>
      <c r="S96" s="109"/>
    </row>
    <row r="97" spans="1:19" s="110" customFormat="1" ht="9.75" customHeight="1" x14ac:dyDescent="0.2">
      <c r="A97" s="830" t="s">
        <v>1475</v>
      </c>
      <c r="B97" s="110" t="s">
        <v>513</v>
      </c>
      <c r="C97" s="110" t="s">
        <v>513</v>
      </c>
      <c r="D97" s="110" t="s">
        <v>513</v>
      </c>
      <c r="E97" s="110" t="s">
        <v>513</v>
      </c>
      <c r="F97" s="110" t="s">
        <v>513</v>
      </c>
      <c r="G97" s="110" t="s">
        <v>513</v>
      </c>
      <c r="H97" s="110" t="s">
        <v>513</v>
      </c>
      <c r="I97" s="110" t="s">
        <v>513</v>
      </c>
      <c r="J97" s="110" t="s">
        <v>513</v>
      </c>
      <c r="K97" s="110" t="s">
        <v>513</v>
      </c>
      <c r="L97" s="110" t="s">
        <v>513</v>
      </c>
      <c r="M97" s="110" t="s">
        <v>513</v>
      </c>
      <c r="N97" s="110" t="s">
        <v>513</v>
      </c>
      <c r="O97" s="110">
        <v>10036</v>
      </c>
      <c r="P97" s="110" t="s">
        <v>513</v>
      </c>
      <c r="Q97" s="110" t="s">
        <v>513</v>
      </c>
      <c r="R97" s="112" t="s">
        <v>82</v>
      </c>
      <c r="S97" s="109"/>
    </row>
    <row r="98" spans="1:19" s="110" customFormat="1" ht="9.75" customHeight="1" x14ac:dyDescent="0.2">
      <c r="A98" s="830" t="s">
        <v>599</v>
      </c>
      <c r="B98" s="110" t="s">
        <v>513</v>
      </c>
      <c r="C98" s="110" t="s">
        <v>513</v>
      </c>
      <c r="D98" s="110" t="s">
        <v>513</v>
      </c>
      <c r="E98" s="110" t="s">
        <v>513</v>
      </c>
      <c r="F98" s="110" t="s">
        <v>513</v>
      </c>
      <c r="G98" s="110" t="s">
        <v>513</v>
      </c>
      <c r="H98" s="110" t="s">
        <v>513</v>
      </c>
      <c r="I98" s="110" t="s">
        <v>513</v>
      </c>
      <c r="J98" s="110" t="s">
        <v>513</v>
      </c>
      <c r="K98" s="110" t="s">
        <v>513</v>
      </c>
      <c r="L98" s="110" t="s">
        <v>513</v>
      </c>
      <c r="M98" s="110" t="s">
        <v>513</v>
      </c>
      <c r="N98" s="110" t="s">
        <v>513</v>
      </c>
      <c r="O98" s="110">
        <v>14256</v>
      </c>
      <c r="P98" s="110" t="s">
        <v>513</v>
      </c>
      <c r="Q98" s="110" t="s">
        <v>513</v>
      </c>
      <c r="R98" s="112" t="s">
        <v>83</v>
      </c>
      <c r="S98" s="109"/>
    </row>
    <row r="99" spans="1:19" s="110" customFormat="1" ht="9.75" customHeight="1" x14ac:dyDescent="0.2">
      <c r="A99" s="830" t="s">
        <v>1476</v>
      </c>
      <c r="B99" s="110" t="s">
        <v>513</v>
      </c>
      <c r="C99" s="110" t="s">
        <v>513</v>
      </c>
      <c r="D99" s="110" t="s">
        <v>513</v>
      </c>
      <c r="E99" s="110" t="s">
        <v>513</v>
      </c>
      <c r="F99" s="110" t="s">
        <v>513</v>
      </c>
      <c r="G99" s="110" t="s">
        <v>513</v>
      </c>
      <c r="H99" s="110" t="s">
        <v>513</v>
      </c>
      <c r="I99" s="110" t="s">
        <v>513</v>
      </c>
      <c r="J99" s="110" t="s">
        <v>513</v>
      </c>
      <c r="K99" s="110" t="s">
        <v>513</v>
      </c>
      <c r="L99" s="110" t="s">
        <v>513</v>
      </c>
      <c r="M99" s="110" t="s">
        <v>513</v>
      </c>
      <c r="N99" s="110" t="s">
        <v>513</v>
      </c>
      <c r="O99" s="110">
        <v>8597</v>
      </c>
      <c r="P99" s="110" t="s">
        <v>513</v>
      </c>
      <c r="Q99" s="110" t="s">
        <v>513</v>
      </c>
      <c r="R99" s="112" t="s">
        <v>84</v>
      </c>
      <c r="S99" s="109"/>
    </row>
    <row r="100" spans="1:19" s="110" customFormat="1" ht="9.75" customHeight="1" x14ac:dyDescent="0.2">
      <c r="A100" s="830" t="s">
        <v>1477</v>
      </c>
      <c r="B100" s="110" t="s">
        <v>513</v>
      </c>
      <c r="C100" s="110" t="s">
        <v>513</v>
      </c>
      <c r="D100" s="110" t="s">
        <v>513</v>
      </c>
      <c r="E100" s="110" t="s">
        <v>513</v>
      </c>
      <c r="F100" s="110" t="s">
        <v>513</v>
      </c>
      <c r="G100" s="110" t="s">
        <v>513</v>
      </c>
      <c r="H100" s="110" t="s">
        <v>513</v>
      </c>
      <c r="I100" s="110" t="s">
        <v>513</v>
      </c>
      <c r="J100" s="110" t="s">
        <v>513</v>
      </c>
      <c r="K100" s="110" t="s">
        <v>513</v>
      </c>
      <c r="L100" s="110" t="s">
        <v>513</v>
      </c>
      <c r="M100" s="110" t="s">
        <v>513</v>
      </c>
      <c r="N100" s="110" t="s">
        <v>513</v>
      </c>
      <c r="O100" s="110">
        <v>10293</v>
      </c>
      <c r="P100" s="110" t="s">
        <v>513</v>
      </c>
      <c r="Q100" s="110" t="s">
        <v>513</v>
      </c>
      <c r="R100" s="113" t="s">
        <v>97</v>
      </c>
      <c r="S100" s="109"/>
    </row>
    <row r="101" spans="1:19" s="110" customFormat="1" ht="9.75" customHeight="1" x14ac:dyDescent="0.2">
      <c r="A101" s="830" t="s">
        <v>1478</v>
      </c>
      <c r="B101" s="110" t="s">
        <v>513</v>
      </c>
      <c r="C101" s="110" t="s">
        <v>513</v>
      </c>
      <c r="D101" s="110" t="s">
        <v>513</v>
      </c>
      <c r="E101" s="110" t="s">
        <v>513</v>
      </c>
      <c r="F101" s="110" t="s">
        <v>513</v>
      </c>
      <c r="G101" s="110" t="s">
        <v>513</v>
      </c>
      <c r="H101" s="110" t="s">
        <v>513</v>
      </c>
      <c r="I101" s="110" t="s">
        <v>513</v>
      </c>
      <c r="J101" s="110" t="s">
        <v>513</v>
      </c>
      <c r="K101" s="110" t="s">
        <v>513</v>
      </c>
      <c r="L101" s="110" t="s">
        <v>513</v>
      </c>
      <c r="M101" s="110" t="s">
        <v>513</v>
      </c>
      <c r="N101" s="110" t="s">
        <v>513</v>
      </c>
      <c r="O101" s="110">
        <v>8904</v>
      </c>
      <c r="P101" s="110" t="s">
        <v>513</v>
      </c>
      <c r="Q101" s="110" t="s">
        <v>513</v>
      </c>
      <c r="R101" s="112" t="s">
        <v>98</v>
      </c>
      <c r="S101" s="109"/>
    </row>
    <row r="102" spans="1:19" s="110" customFormat="1" ht="9.75" customHeight="1" x14ac:dyDescent="0.2">
      <c r="A102" s="830" t="s">
        <v>1479</v>
      </c>
      <c r="B102" s="110" t="s">
        <v>513</v>
      </c>
      <c r="C102" s="110" t="s">
        <v>513</v>
      </c>
      <c r="D102" s="110" t="s">
        <v>513</v>
      </c>
      <c r="E102" s="110" t="s">
        <v>513</v>
      </c>
      <c r="F102" s="110" t="s">
        <v>513</v>
      </c>
      <c r="G102" s="110" t="s">
        <v>513</v>
      </c>
      <c r="H102" s="110" t="s">
        <v>513</v>
      </c>
      <c r="I102" s="110" t="s">
        <v>513</v>
      </c>
      <c r="J102" s="110" t="s">
        <v>513</v>
      </c>
      <c r="K102" s="110" t="s">
        <v>513</v>
      </c>
      <c r="L102" s="110" t="s">
        <v>513</v>
      </c>
      <c r="M102" s="110" t="s">
        <v>513</v>
      </c>
      <c r="N102" s="110" t="s">
        <v>513</v>
      </c>
      <c r="O102" s="110">
        <v>7297</v>
      </c>
      <c r="P102" s="110" t="s">
        <v>513</v>
      </c>
      <c r="Q102" s="110" t="s">
        <v>513</v>
      </c>
      <c r="R102" s="112" t="s">
        <v>99</v>
      </c>
      <c r="S102" s="109"/>
    </row>
    <row r="103" spans="1:19" s="110" customFormat="1" ht="9.75" customHeight="1" x14ac:dyDescent="0.2">
      <c r="A103" s="830" t="s">
        <v>592</v>
      </c>
      <c r="B103" s="110" t="s">
        <v>513</v>
      </c>
      <c r="C103" s="110" t="s">
        <v>513</v>
      </c>
      <c r="D103" s="110" t="s">
        <v>513</v>
      </c>
      <c r="E103" s="110" t="s">
        <v>513</v>
      </c>
      <c r="F103" s="110" t="s">
        <v>513</v>
      </c>
      <c r="G103" s="110" t="s">
        <v>513</v>
      </c>
      <c r="H103" s="110" t="s">
        <v>513</v>
      </c>
      <c r="I103" s="110" t="s">
        <v>513</v>
      </c>
      <c r="J103" s="110" t="s">
        <v>513</v>
      </c>
      <c r="K103" s="110" t="s">
        <v>513</v>
      </c>
      <c r="L103" s="110" t="s">
        <v>513</v>
      </c>
      <c r="M103" s="110" t="s">
        <v>513</v>
      </c>
      <c r="N103" s="110" t="s">
        <v>513</v>
      </c>
      <c r="O103" s="110">
        <v>7252</v>
      </c>
      <c r="P103" s="110" t="s">
        <v>513</v>
      </c>
      <c r="Q103" s="110" t="s">
        <v>513</v>
      </c>
      <c r="R103" s="112" t="s">
        <v>100</v>
      </c>
      <c r="S103" s="109"/>
    </row>
    <row r="104" spans="1:19" s="110" customFormat="1" ht="9.75" customHeight="1" x14ac:dyDescent="0.2">
      <c r="A104" s="830" t="s">
        <v>1480</v>
      </c>
      <c r="B104" s="110" t="s">
        <v>513</v>
      </c>
      <c r="C104" s="110" t="s">
        <v>513</v>
      </c>
      <c r="D104" s="110" t="s">
        <v>513</v>
      </c>
      <c r="E104" s="110" t="s">
        <v>513</v>
      </c>
      <c r="F104" s="110" t="s">
        <v>513</v>
      </c>
      <c r="G104" s="110" t="s">
        <v>513</v>
      </c>
      <c r="H104" s="110" t="s">
        <v>513</v>
      </c>
      <c r="I104" s="110" t="s">
        <v>513</v>
      </c>
      <c r="J104" s="110" t="s">
        <v>513</v>
      </c>
      <c r="K104" s="110" t="s">
        <v>513</v>
      </c>
      <c r="L104" s="110" t="s">
        <v>513</v>
      </c>
      <c r="M104" s="110" t="s">
        <v>513</v>
      </c>
      <c r="N104" s="110" t="s">
        <v>513</v>
      </c>
      <c r="O104" s="110">
        <v>4099</v>
      </c>
      <c r="P104" s="110" t="s">
        <v>513</v>
      </c>
      <c r="Q104" s="110" t="s">
        <v>513</v>
      </c>
      <c r="R104" s="112" t="s">
        <v>101</v>
      </c>
      <c r="S104" s="109"/>
    </row>
    <row r="105" spans="1:19" s="110" customFormat="1" ht="9.75" customHeight="1" x14ac:dyDescent="0.2">
      <c r="A105" s="830" t="s">
        <v>1481</v>
      </c>
      <c r="B105" s="110" t="s">
        <v>513</v>
      </c>
      <c r="C105" s="110" t="s">
        <v>513</v>
      </c>
      <c r="D105" s="110" t="s">
        <v>513</v>
      </c>
      <c r="E105" s="110" t="s">
        <v>513</v>
      </c>
      <c r="F105" s="110" t="s">
        <v>513</v>
      </c>
      <c r="G105" s="110" t="s">
        <v>513</v>
      </c>
      <c r="H105" s="110" t="s">
        <v>513</v>
      </c>
      <c r="I105" s="110" t="s">
        <v>513</v>
      </c>
      <c r="J105" s="110" t="s">
        <v>513</v>
      </c>
      <c r="K105" s="110" t="s">
        <v>513</v>
      </c>
      <c r="L105" s="110" t="s">
        <v>513</v>
      </c>
      <c r="M105" s="110" t="s">
        <v>513</v>
      </c>
      <c r="N105" s="110" t="s">
        <v>513</v>
      </c>
      <c r="O105" s="110">
        <v>11988</v>
      </c>
      <c r="P105" s="110" t="s">
        <v>513</v>
      </c>
      <c r="Q105" s="110" t="s">
        <v>513</v>
      </c>
      <c r="R105" s="112" t="s">
        <v>85</v>
      </c>
      <c r="S105" s="109"/>
    </row>
    <row r="106" spans="1:19" s="110" customFormat="1" ht="9.75" customHeight="1" x14ac:dyDescent="0.2">
      <c r="A106" s="830" t="s">
        <v>1482</v>
      </c>
      <c r="B106" s="110" t="s">
        <v>513</v>
      </c>
      <c r="C106" s="110" t="s">
        <v>513</v>
      </c>
      <c r="D106" s="110" t="s">
        <v>513</v>
      </c>
      <c r="E106" s="110" t="s">
        <v>513</v>
      </c>
      <c r="F106" s="110" t="s">
        <v>513</v>
      </c>
      <c r="G106" s="110" t="s">
        <v>513</v>
      </c>
      <c r="H106" s="110" t="s">
        <v>513</v>
      </c>
      <c r="I106" s="110" t="s">
        <v>513</v>
      </c>
      <c r="J106" s="110" t="s">
        <v>513</v>
      </c>
      <c r="K106" s="110" t="s">
        <v>513</v>
      </c>
      <c r="L106" s="110" t="s">
        <v>513</v>
      </c>
      <c r="M106" s="110" t="s">
        <v>513</v>
      </c>
      <c r="N106" s="110" t="s">
        <v>513</v>
      </c>
      <c r="O106" s="110">
        <v>6949</v>
      </c>
      <c r="P106" s="110" t="s">
        <v>513</v>
      </c>
      <c r="Q106" s="110" t="s">
        <v>513</v>
      </c>
      <c r="R106" s="112" t="s">
        <v>86</v>
      </c>
      <c r="S106" s="109"/>
    </row>
    <row r="107" spans="1:19" s="110" customFormat="1" ht="9.75" customHeight="1" x14ac:dyDescent="0.2">
      <c r="A107" s="830" t="s">
        <v>596</v>
      </c>
      <c r="B107" s="110" t="s">
        <v>513</v>
      </c>
      <c r="C107" s="110" t="s">
        <v>513</v>
      </c>
      <c r="D107" s="110" t="s">
        <v>513</v>
      </c>
      <c r="E107" s="110" t="s">
        <v>513</v>
      </c>
      <c r="F107" s="110" t="s">
        <v>513</v>
      </c>
      <c r="G107" s="110" t="s">
        <v>513</v>
      </c>
      <c r="H107" s="110" t="s">
        <v>513</v>
      </c>
      <c r="I107" s="110" t="s">
        <v>513</v>
      </c>
      <c r="J107" s="110" t="s">
        <v>513</v>
      </c>
      <c r="K107" s="110" t="s">
        <v>513</v>
      </c>
      <c r="L107" s="110" t="s">
        <v>513</v>
      </c>
      <c r="M107" s="110" t="s">
        <v>513</v>
      </c>
      <c r="N107" s="110" t="s">
        <v>513</v>
      </c>
      <c r="O107" s="110">
        <v>7593</v>
      </c>
      <c r="P107" s="110" t="s">
        <v>513</v>
      </c>
      <c r="Q107" s="110" t="s">
        <v>513</v>
      </c>
      <c r="R107" s="112" t="s">
        <v>87</v>
      </c>
      <c r="S107" s="109"/>
    </row>
    <row r="108" spans="1:19" s="110" customFormat="1" ht="9.75" customHeight="1" x14ac:dyDescent="0.2">
      <c r="A108" s="830" t="s">
        <v>1483</v>
      </c>
      <c r="B108" s="110" t="s">
        <v>513</v>
      </c>
      <c r="C108" s="110" t="s">
        <v>513</v>
      </c>
      <c r="D108" s="110" t="s">
        <v>513</v>
      </c>
      <c r="E108" s="110" t="s">
        <v>513</v>
      </c>
      <c r="F108" s="110" t="s">
        <v>513</v>
      </c>
      <c r="G108" s="110" t="s">
        <v>513</v>
      </c>
      <c r="H108" s="110" t="s">
        <v>513</v>
      </c>
      <c r="I108" s="110" t="s">
        <v>513</v>
      </c>
      <c r="J108" s="110" t="s">
        <v>513</v>
      </c>
      <c r="K108" s="110" t="s">
        <v>513</v>
      </c>
      <c r="L108" s="110" t="s">
        <v>513</v>
      </c>
      <c r="M108" s="110" t="s">
        <v>513</v>
      </c>
      <c r="N108" s="110" t="s">
        <v>513</v>
      </c>
      <c r="O108" s="110">
        <v>12297</v>
      </c>
      <c r="P108" s="110" t="s">
        <v>513</v>
      </c>
      <c r="Q108" s="110" t="s">
        <v>513</v>
      </c>
      <c r="R108" s="112" t="s">
        <v>823</v>
      </c>
      <c r="S108" s="109"/>
    </row>
    <row r="109" spans="1:19" s="110" customFormat="1" ht="9.75" customHeight="1" x14ac:dyDescent="0.2">
      <c r="A109" s="830" t="s">
        <v>1475</v>
      </c>
      <c r="B109" s="110" t="s">
        <v>513</v>
      </c>
      <c r="C109" s="110" t="s">
        <v>513</v>
      </c>
      <c r="D109" s="110" t="s">
        <v>513</v>
      </c>
      <c r="E109" s="110" t="s">
        <v>513</v>
      </c>
      <c r="F109" s="110" t="s">
        <v>513</v>
      </c>
      <c r="G109" s="110" t="s">
        <v>513</v>
      </c>
      <c r="H109" s="110" t="s">
        <v>513</v>
      </c>
      <c r="I109" s="110" t="s">
        <v>513</v>
      </c>
      <c r="J109" s="110" t="s">
        <v>513</v>
      </c>
      <c r="K109" s="110" t="s">
        <v>513</v>
      </c>
      <c r="L109" s="110" t="s">
        <v>513</v>
      </c>
      <c r="M109" s="110" t="s">
        <v>513</v>
      </c>
      <c r="N109" s="110" t="s">
        <v>513</v>
      </c>
      <c r="O109" s="110">
        <v>9980</v>
      </c>
      <c r="P109" s="110" t="s">
        <v>513</v>
      </c>
      <c r="Q109" s="110" t="s">
        <v>513</v>
      </c>
      <c r="R109" s="112" t="s">
        <v>82</v>
      </c>
      <c r="S109" s="109"/>
    </row>
    <row r="110" spans="1:19" s="110" customFormat="1" ht="9.75" customHeight="1" x14ac:dyDescent="0.2">
      <c r="A110" s="831" t="s">
        <v>599</v>
      </c>
      <c r="B110" s="114" t="s">
        <v>513</v>
      </c>
      <c r="C110" s="115" t="s">
        <v>513</v>
      </c>
      <c r="D110" s="115" t="s">
        <v>513</v>
      </c>
      <c r="E110" s="115" t="s">
        <v>513</v>
      </c>
      <c r="F110" s="115" t="s">
        <v>513</v>
      </c>
      <c r="G110" s="115" t="s">
        <v>513</v>
      </c>
      <c r="H110" s="115" t="s">
        <v>513</v>
      </c>
      <c r="I110" s="115" t="s">
        <v>513</v>
      </c>
      <c r="J110" s="115" t="s">
        <v>513</v>
      </c>
      <c r="K110" s="115" t="s">
        <v>513</v>
      </c>
      <c r="L110" s="115" t="s">
        <v>513</v>
      </c>
      <c r="M110" s="115" t="s">
        <v>513</v>
      </c>
      <c r="N110" s="115" t="s">
        <v>513</v>
      </c>
      <c r="O110" s="115">
        <v>12110</v>
      </c>
      <c r="P110" s="115" t="s">
        <v>513</v>
      </c>
      <c r="Q110" s="115" t="s">
        <v>513</v>
      </c>
      <c r="R110" s="116" t="s">
        <v>83</v>
      </c>
      <c r="S110" s="109"/>
    </row>
    <row r="111" spans="1:19" ht="21.75" customHeight="1" x14ac:dyDescent="0.25">
      <c r="I111" s="64" t="s">
        <v>102</v>
      </c>
    </row>
    <row r="112" spans="1:19" s="119" customFormat="1" ht="12" customHeight="1" x14ac:dyDescent="0.25">
      <c r="A112" s="98"/>
      <c r="B112" s="118" t="s">
        <v>226</v>
      </c>
      <c r="C112" s="101"/>
      <c r="D112" s="101"/>
      <c r="E112" s="101"/>
      <c r="F112" s="101"/>
      <c r="G112" s="101"/>
      <c r="H112" s="101"/>
      <c r="I112" s="98"/>
      <c r="J112" s="1053" t="s">
        <v>88</v>
      </c>
      <c r="S112" s="102"/>
    </row>
    <row r="113" spans="1:19" s="52" customFormat="1" ht="13.5" customHeight="1" x14ac:dyDescent="0.25">
      <c r="A113" s="50"/>
      <c r="B113" s="912"/>
      <c r="C113" s="103"/>
      <c r="D113" s="103"/>
      <c r="E113" s="103"/>
      <c r="F113" s="103"/>
      <c r="G113" s="105"/>
      <c r="H113" s="912"/>
      <c r="I113" s="105"/>
      <c r="J113" s="1060"/>
      <c r="S113" s="104"/>
    </row>
    <row r="114" spans="1:19" s="52" customFormat="1" ht="33.75" customHeight="1" x14ac:dyDescent="0.25">
      <c r="A114" s="50" t="s">
        <v>205</v>
      </c>
      <c r="B114" s="43" t="s">
        <v>91</v>
      </c>
      <c r="C114" s="912" t="s">
        <v>52</v>
      </c>
      <c r="D114" s="103"/>
      <c r="E114" s="105"/>
      <c r="F114" s="40" t="s">
        <v>227</v>
      </c>
      <c r="G114" s="120" t="s">
        <v>223</v>
      </c>
      <c r="H114" s="43" t="s">
        <v>119</v>
      </c>
      <c r="I114" s="40" t="s">
        <v>1484</v>
      </c>
      <c r="J114" s="1060"/>
      <c r="S114" s="104"/>
    </row>
    <row r="115" spans="1:19" s="52" customFormat="1" ht="22.5" customHeight="1" x14ac:dyDescent="0.25">
      <c r="A115" s="50"/>
      <c r="B115" s="43" t="s">
        <v>49</v>
      </c>
      <c r="C115" s="825" t="s">
        <v>36</v>
      </c>
      <c r="D115" s="40" t="s">
        <v>53</v>
      </c>
      <c r="E115" s="40" t="s">
        <v>1485</v>
      </c>
      <c r="F115" s="40" t="s">
        <v>55</v>
      </c>
      <c r="G115" s="40" t="s">
        <v>170</v>
      </c>
      <c r="H115" s="43" t="s">
        <v>58</v>
      </c>
      <c r="I115" s="40" t="s">
        <v>202</v>
      </c>
      <c r="J115" s="1060"/>
      <c r="S115" s="104"/>
    </row>
    <row r="116" spans="1:19" s="52" customFormat="1" ht="13.5" customHeight="1" x14ac:dyDescent="0.25">
      <c r="A116" s="41"/>
      <c r="B116" s="35"/>
      <c r="C116" s="35"/>
      <c r="D116" s="35" t="str">
        <f>PROPER("ARAB-L")</f>
        <v>Arab-L</v>
      </c>
      <c r="E116" s="35" t="str">
        <f>PROPER("ARAB-M")</f>
        <v>Arab-M</v>
      </c>
      <c r="F116" s="35" t="str">
        <f>PROPER("A-SHAHEN")</f>
        <v>A-Shahen</v>
      </c>
      <c r="G116" s="35" t="str">
        <f>PROPER("DAS")</f>
        <v>Das</v>
      </c>
      <c r="H116" s="35"/>
      <c r="I116" s="35" t="str">
        <f>PROPER("WANDOO")</f>
        <v>Wandoo</v>
      </c>
      <c r="J116" s="1061"/>
      <c r="S116" s="104"/>
    </row>
    <row r="117" spans="1:19" s="110" customFormat="1" ht="9.75" customHeight="1" x14ac:dyDescent="0.2">
      <c r="A117" s="829" t="s">
        <v>811</v>
      </c>
      <c r="B117" s="106">
        <v>37522</v>
      </c>
      <c r="C117" s="107">
        <v>31232</v>
      </c>
      <c r="D117" s="107">
        <v>7900</v>
      </c>
      <c r="E117" s="107">
        <v>23332</v>
      </c>
      <c r="F117" s="107">
        <v>1940</v>
      </c>
      <c r="G117" s="107">
        <v>4350</v>
      </c>
      <c r="H117" s="107">
        <v>132134</v>
      </c>
      <c r="I117" s="121">
        <v>132134</v>
      </c>
      <c r="J117" s="108" t="s">
        <v>208</v>
      </c>
      <c r="S117" s="109"/>
    </row>
    <row r="118" spans="1:19" s="110" customFormat="1" ht="9.75" customHeight="1" x14ac:dyDescent="0.2">
      <c r="A118" s="830" t="s">
        <v>581</v>
      </c>
      <c r="B118" s="110">
        <v>8244</v>
      </c>
      <c r="C118" s="110">
        <v>8244</v>
      </c>
      <c r="D118" s="110">
        <v>8244</v>
      </c>
      <c r="E118" s="110" t="s">
        <v>513</v>
      </c>
      <c r="F118" s="110" t="s">
        <v>513</v>
      </c>
      <c r="G118" s="110" t="s">
        <v>513</v>
      </c>
      <c r="H118" s="110">
        <v>127079</v>
      </c>
      <c r="I118" s="122">
        <v>127079</v>
      </c>
      <c r="J118" s="112" t="s">
        <v>492</v>
      </c>
      <c r="S118" s="109"/>
    </row>
    <row r="119" spans="1:19" s="110" customFormat="1" ht="9.75" customHeight="1" x14ac:dyDescent="0.2">
      <c r="A119" s="830" t="s">
        <v>1486</v>
      </c>
      <c r="B119" s="110">
        <v>5202</v>
      </c>
      <c r="C119" s="110">
        <v>5202</v>
      </c>
      <c r="D119" s="110">
        <v>5202</v>
      </c>
      <c r="E119" s="110" t="s">
        <v>513</v>
      </c>
      <c r="F119" s="110" t="s">
        <v>513</v>
      </c>
      <c r="G119" s="110" t="s">
        <v>513</v>
      </c>
      <c r="H119" s="110">
        <v>124729</v>
      </c>
      <c r="I119" s="122">
        <v>124729</v>
      </c>
      <c r="J119" s="112" t="s">
        <v>518</v>
      </c>
      <c r="S119" s="109"/>
    </row>
    <row r="120" spans="1:19" s="110" customFormat="1" ht="9.75" customHeight="1" x14ac:dyDescent="0.2">
      <c r="A120" s="830" t="s">
        <v>582</v>
      </c>
      <c r="B120" s="110">
        <v>5037</v>
      </c>
      <c r="C120" s="110">
        <v>5037</v>
      </c>
      <c r="D120" s="110">
        <v>5037</v>
      </c>
      <c r="E120" s="110" t="s">
        <v>513</v>
      </c>
      <c r="F120" s="110" t="s">
        <v>513</v>
      </c>
      <c r="G120" s="110" t="s">
        <v>513</v>
      </c>
      <c r="H120" s="110">
        <v>122586</v>
      </c>
      <c r="I120" s="122">
        <v>122586</v>
      </c>
      <c r="J120" s="112" t="s">
        <v>583</v>
      </c>
      <c r="S120" s="109"/>
    </row>
    <row r="121" spans="1:19" s="110" customFormat="1" ht="9.75" customHeight="1" x14ac:dyDescent="0.2">
      <c r="A121" s="830" t="s">
        <v>813</v>
      </c>
      <c r="B121" s="110">
        <v>5050</v>
      </c>
      <c r="C121" s="110">
        <v>5050</v>
      </c>
      <c r="D121" s="110">
        <v>5050</v>
      </c>
      <c r="E121" s="110" t="s">
        <v>513</v>
      </c>
      <c r="F121" s="110" t="s">
        <v>513</v>
      </c>
      <c r="G121" s="110" t="s">
        <v>513</v>
      </c>
      <c r="H121" s="110">
        <v>99161</v>
      </c>
      <c r="I121" s="122">
        <v>99161</v>
      </c>
      <c r="J121" s="112" t="s">
        <v>814</v>
      </c>
      <c r="S121" s="109"/>
    </row>
    <row r="122" spans="1:19" s="110" customFormat="1" ht="9.75" customHeight="1" x14ac:dyDescent="0.2">
      <c r="A122" s="830"/>
      <c r="I122" s="122"/>
      <c r="J122" s="112"/>
      <c r="S122" s="109"/>
    </row>
    <row r="123" spans="1:19" s="110" customFormat="1" ht="9.75" customHeight="1" x14ac:dyDescent="0.2">
      <c r="A123" s="830" t="s">
        <v>815</v>
      </c>
      <c r="B123" s="110">
        <v>5099</v>
      </c>
      <c r="C123" s="110">
        <v>5099</v>
      </c>
      <c r="D123" s="110">
        <v>5099</v>
      </c>
      <c r="E123" s="110" t="s">
        <v>513</v>
      </c>
      <c r="F123" s="110" t="s">
        <v>513</v>
      </c>
      <c r="G123" s="110" t="s">
        <v>513</v>
      </c>
      <c r="H123" s="110">
        <v>119886</v>
      </c>
      <c r="I123" s="122">
        <v>119886</v>
      </c>
      <c r="J123" s="112" t="s">
        <v>584</v>
      </c>
      <c r="S123" s="109"/>
    </row>
    <row r="124" spans="1:19" s="110" customFormat="1" ht="9.75" customHeight="1" x14ac:dyDescent="0.2">
      <c r="A124" s="830" t="s">
        <v>813</v>
      </c>
      <c r="B124" s="110">
        <v>4881</v>
      </c>
      <c r="C124" s="110">
        <v>4881</v>
      </c>
      <c r="D124" s="110">
        <v>4881</v>
      </c>
      <c r="E124" s="110" t="s">
        <v>513</v>
      </c>
      <c r="F124" s="110" t="s">
        <v>513</v>
      </c>
      <c r="G124" s="110" t="s">
        <v>513</v>
      </c>
      <c r="H124" s="110">
        <v>102478</v>
      </c>
      <c r="I124" s="122">
        <v>102478</v>
      </c>
      <c r="J124" s="112" t="s">
        <v>816</v>
      </c>
      <c r="S124" s="109"/>
    </row>
    <row r="125" spans="1:19" s="110" customFormat="1" ht="9.75" customHeight="1" x14ac:dyDescent="0.2">
      <c r="A125" s="830"/>
      <c r="I125" s="122"/>
      <c r="J125" s="112"/>
      <c r="S125" s="109"/>
    </row>
    <row r="126" spans="1:19" s="110" customFormat="1" ht="9.75" customHeight="1" x14ac:dyDescent="0.2">
      <c r="A126" s="830" t="s">
        <v>817</v>
      </c>
      <c r="B126" s="110">
        <v>1400</v>
      </c>
      <c r="C126" s="110">
        <v>1400</v>
      </c>
      <c r="D126" s="110">
        <v>1400</v>
      </c>
      <c r="E126" s="110" t="s">
        <v>513</v>
      </c>
      <c r="F126" s="110" t="s">
        <v>513</v>
      </c>
      <c r="G126" s="110" t="s">
        <v>513</v>
      </c>
      <c r="H126" s="110">
        <v>29839</v>
      </c>
      <c r="I126" s="122">
        <v>29839</v>
      </c>
      <c r="J126" s="112" t="s">
        <v>587</v>
      </c>
      <c r="S126" s="109"/>
    </row>
    <row r="127" spans="1:19" s="110" customFormat="1" ht="9.75" customHeight="1" x14ac:dyDescent="0.2">
      <c r="A127" s="830" t="s">
        <v>585</v>
      </c>
      <c r="B127" s="110">
        <v>1400</v>
      </c>
      <c r="C127" s="110">
        <v>1400</v>
      </c>
      <c r="D127" s="110">
        <v>1400</v>
      </c>
      <c r="E127" s="110" t="s">
        <v>513</v>
      </c>
      <c r="F127" s="110" t="s">
        <v>513</v>
      </c>
      <c r="G127" s="110" t="s">
        <v>513</v>
      </c>
      <c r="H127" s="110">
        <v>26394</v>
      </c>
      <c r="I127" s="122">
        <v>26394</v>
      </c>
      <c r="J127" s="112" t="s">
        <v>94</v>
      </c>
      <c r="S127" s="109"/>
    </row>
    <row r="128" spans="1:19" s="110" customFormat="1" ht="9.75" customHeight="1" x14ac:dyDescent="0.2">
      <c r="A128" s="830" t="s">
        <v>818</v>
      </c>
      <c r="B128" s="110">
        <v>1050</v>
      </c>
      <c r="C128" s="110">
        <v>1050</v>
      </c>
      <c r="D128" s="110">
        <v>1050</v>
      </c>
      <c r="E128" s="110" t="s">
        <v>513</v>
      </c>
      <c r="F128" s="110" t="s">
        <v>513</v>
      </c>
      <c r="G128" s="110" t="s">
        <v>513</v>
      </c>
      <c r="H128" s="110">
        <v>17598</v>
      </c>
      <c r="I128" s="122">
        <v>17598</v>
      </c>
      <c r="J128" s="112" t="s">
        <v>95</v>
      </c>
      <c r="S128" s="109"/>
    </row>
    <row r="129" spans="1:19" s="110" customFormat="1" ht="9.75" customHeight="1" x14ac:dyDescent="0.2">
      <c r="A129" s="830" t="s">
        <v>586</v>
      </c>
      <c r="B129" s="110">
        <v>1200</v>
      </c>
      <c r="C129" s="110">
        <v>1200</v>
      </c>
      <c r="D129" s="110">
        <v>1200</v>
      </c>
      <c r="E129" s="110" t="s">
        <v>513</v>
      </c>
      <c r="F129" s="110" t="s">
        <v>513</v>
      </c>
      <c r="G129" s="110" t="s">
        <v>513</v>
      </c>
      <c r="H129" s="110">
        <v>25330</v>
      </c>
      <c r="I129" s="122">
        <v>25330</v>
      </c>
      <c r="J129" s="112" t="s">
        <v>96</v>
      </c>
      <c r="S129" s="109"/>
    </row>
    <row r="130" spans="1:19" s="110" customFormat="1" ht="9.75" customHeight="1" x14ac:dyDescent="0.2">
      <c r="A130" s="830" t="s">
        <v>1487</v>
      </c>
      <c r="B130" s="110">
        <v>1231</v>
      </c>
      <c r="C130" s="110">
        <v>1231</v>
      </c>
      <c r="D130" s="110">
        <v>1231</v>
      </c>
      <c r="E130" s="110" t="s">
        <v>513</v>
      </c>
      <c r="F130" s="110" t="s">
        <v>513</v>
      </c>
      <c r="G130" s="110" t="s">
        <v>513</v>
      </c>
      <c r="H130" s="110">
        <v>33156</v>
      </c>
      <c r="I130" s="122">
        <v>33156</v>
      </c>
      <c r="J130" s="112" t="s">
        <v>820</v>
      </c>
      <c r="S130" s="109"/>
    </row>
    <row r="131" spans="1:19" s="110" customFormat="1" ht="9.75" customHeight="1" x14ac:dyDescent="0.2">
      <c r="A131" s="830"/>
      <c r="I131" s="122"/>
      <c r="J131" s="112"/>
      <c r="S131" s="109"/>
    </row>
    <row r="132" spans="1:19" s="110" customFormat="1" ht="9.75" customHeight="1" x14ac:dyDescent="0.2">
      <c r="A132" s="830" t="s">
        <v>597</v>
      </c>
      <c r="B132" s="110" t="s">
        <v>513</v>
      </c>
      <c r="C132" s="110" t="s">
        <v>513</v>
      </c>
      <c r="D132" s="110" t="s">
        <v>513</v>
      </c>
      <c r="E132" s="110" t="s">
        <v>513</v>
      </c>
      <c r="F132" s="110" t="s">
        <v>513</v>
      </c>
      <c r="G132" s="110" t="s">
        <v>513</v>
      </c>
      <c r="H132" s="110">
        <v>6947</v>
      </c>
      <c r="I132" s="122">
        <v>6947</v>
      </c>
      <c r="J132" s="112" t="s">
        <v>598</v>
      </c>
      <c r="S132" s="109"/>
    </row>
    <row r="133" spans="1:19" s="110" customFormat="1" ht="9.75" customHeight="1" x14ac:dyDescent="0.2">
      <c r="A133" s="830" t="s">
        <v>588</v>
      </c>
      <c r="B133" s="110">
        <v>1400</v>
      </c>
      <c r="C133" s="110">
        <v>1400</v>
      </c>
      <c r="D133" s="110">
        <v>1400</v>
      </c>
      <c r="E133" s="110" t="s">
        <v>513</v>
      </c>
      <c r="F133" s="110" t="s">
        <v>513</v>
      </c>
      <c r="G133" s="110" t="s">
        <v>513</v>
      </c>
      <c r="H133" s="110">
        <v>8636</v>
      </c>
      <c r="I133" s="122">
        <v>8636</v>
      </c>
      <c r="J133" s="112" t="s">
        <v>82</v>
      </c>
      <c r="S133" s="109"/>
    </row>
    <row r="134" spans="1:19" s="110" customFormat="1" ht="9.75" customHeight="1" x14ac:dyDescent="0.2">
      <c r="A134" s="830" t="s">
        <v>599</v>
      </c>
      <c r="B134" s="110" t="s">
        <v>513</v>
      </c>
      <c r="C134" s="110" t="s">
        <v>513</v>
      </c>
      <c r="D134" s="110" t="s">
        <v>513</v>
      </c>
      <c r="E134" s="110" t="s">
        <v>513</v>
      </c>
      <c r="F134" s="110" t="s">
        <v>513</v>
      </c>
      <c r="G134" s="110" t="s">
        <v>513</v>
      </c>
      <c r="H134" s="110">
        <v>14256</v>
      </c>
      <c r="I134" s="122">
        <v>14256</v>
      </c>
      <c r="J134" s="112" t="s">
        <v>83</v>
      </c>
      <c r="S134" s="109"/>
    </row>
    <row r="135" spans="1:19" s="110" customFormat="1" ht="9.75" customHeight="1" x14ac:dyDescent="0.2">
      <c r="A135" s="830" t="s">
        <v>589</v>
      </c>
      <c r="B135" s="110">
        <v>1400</v>
      </c>
      <c r="C135" s="110">
        <v>1400</v>
      </c>
      <c r="D135" s="110">
        <v>1400</v>
      </c>
      <c r="E135" s="110" t="s">
        <v>513</v>
      </c>
      <c r="F135" s="110" t="s">
        <v>513</v>
      </c>
      <c r="G135" s="110" t="s">
        <v>513</v>
      </c>
      <c r="H135" s="110">
        <v>7197</v>
      </c>
      <c r="I135" s="122">
        <v>7197</v>
      </c>
      <c r="J135" s="112" t="s">
        <v>84</v>
      </c>
      <c r="S135" s="109"/>
    </row>
    <row r="136" spans="1:19" s="110" customFormat="1" ht="9.75" customHeight="1" x14ac:dyDescent="0.2">
      <c r="A136" s="830" t="s">
        <v>821</v>
      </c>
      <c r="B136" s="110" t="s">
        <v>513</v>
      </c>
      <c r="C136" s="110" t="s">
        <v>513</v>
      </c>
      <c r="D136" s="110" t="s">
        <v>513</v>
      </c>
      <c r="E136" s="110" t="s">
        <v>513</v>
      </c>
      <c r="F136" s="110" t="s">
        <v>513</v>
      </c>
      <c r="G136" s="110" t="s">
        <v>513</v>
      </c>
      <c r="H136" s="110">
        <v>10293</v>
      </c>
      <c r="I136" s="122">
        <v>10293</v>
      </c>
      <c r="J136" s="113" t="s">
        <v>97</v>
      </c>
      <c r="S136" s="109"/>
    </row>
    <row r="137" spans="1:19" s="110" customFormat="1" ht="9.75" customHeight="1" x14ac:dyDescent="0.2">
      <c r="A137" s="830" t="s">
        <v>590</v>
      </c>
      <c r="B137" s="110" t="s">
        <v>513</v>
      </c>
      <c r="C137" s="110" t="s">
        <v>513</v>
      </c>
      <c r="D137" s="110" t="s">
        <v>513</v>
      </c>
      <c r="E137" s="110" t="s">
        <v>513</v>
      </c>
      <c r="F137" s="110" t="s">
        <v>513</v>
      </c>
      <c r="G137" s="110" t="s">
        <v>513</v>
      </c>
      <c r="H137" s="110">
        <v>8904</v>
      </c>
      <c r="I137" s="122">
        <v>8904</v>
      </c>
      <c r="J137" s="112" t="s">
        <v>98</v>
      </c>
      <c r="S137" s="109"/>
    </row>
    <row r="138" spans="1:19" s="110" customFormat="1" ht="9.75" customHeight="1" x14ac:dyDescent="0.2">
      <c r="A138" s="830" t="s">
        <v>591</v>
      </c>
      <c r="B138" s="110">
        <v>1050</v>
      </c>
      <c r="C138" s="110">
        <v>1050</v>
      </c>
      <c r="D138" s="110">
        <v>1050</v>
      </c>
      <c r="E138" s="110" t="s">
        <v>513</v>
      </c>
      <c r="F138" s="110" t="s">
        <v>513</v>
      </c>
      <c r="G138" s="110" t="s">
        <v>513</v>
      </c>
      <c r="H138" s="110">
        <v>6247</v>
      </c>
      <c r="I138" s="122">
        <v>6247</v>
      </c>
      <c r="J138" s="112" t="s">
        <v>99</v>
      </c>
      <c r="S138" s="109"/>
    </row>
    <row r="139" spans="1:19" s="110" customFormat="1" ht="9.75" customHeight="1" x14ac:dyDescent="0.2">
      <c r="A139" s="830" t="s">
        <v>592</v>
      </c>
      <c r="B139" s="110" t="s">
        <v>513</v>
      </c>
      <c r="C139" s="110" t="s">
        <v>513</v>
      </c>
      <c r="D139" s="110" t="s">
        <v>513</v>
      </c>
      <c r="E139" s="110" t="s">
        <v>513</v>
      </c>
      <c r="F139" s="110" t="s">
        <v>513</v>
      </c>
      <c r="G139" s="110" t="s">
        <v>513</v>
      </c>
      <c r="H139" s="110">
        <v>7252</v>
      </c>
      <c r="I139" s="122">
        <v>7252</v>
      </c>
      <c r="J139" s="112" t="s">
        <v>100</v>
      </c>
      <c r="S139" s="109"/>
    </row>
    <row r="140" spans="1:19" s="110" customFormat="1" ht="9.75" customHeight="1" x14ac:dyDescent="0.2">
      <c r="A140" s="830" t="s">
        <v>593</v>
      </c>
      <c r="B140" s="110" t="s">
        <v>513</v>
      </c>
      <c r="C140" s="110" t="s">
        <v>513</v>
      </c>
      <c r="D140" s="110" t="s">
        <v>513</v>
      </c>
      <c r="E140" s="110" t="s">
        <v>513</v>
      </c>
      <c r="F140" s="110" t="s">
        <v>513</v>
      </c>
      <c r="G140" s="110" t="s">
        <v>513</v>
      </c>
      <c r="H140" s="110">
        <v>4099</v>
      </c>
      <c r="I140" s="122">
        <v>4099</v>
      </c>
      <c r="J140" s="112" t="s">
        <v>101</v>
      </c>
      <c r="S140" s="109"/>
    </row>
    <row r="141" spans="1:19" s="110" customFormat="1" ht="9.75" customHeight="1" x14ac:dyDescent="0.2">
      <c r="A141" s="830" t="s">
        <v>1488</v>
      </c>
      <c r="B141" s="110" t="s">
        <v>513</v>
      </c>
      <c r="C141" s="110" t="s">
        <v>513</v>
      </c>
      <c r="D141" s="110" t="s">
        <v>513</v>
      </c>
      <c r="E141" s="110" t="s">
        <v>513</v>
      </c>
      <c r="F141" s="110" t="s">
        <v>513</v>
      </c>
      <c r="G141" s="110" t="s">
        <v>513</v>
      </c>
      <c r="H141" s="110">
        <v>11988</v>
      </c>
      <c r="I141" s="122">
        <v>11988</v>
      </c>
      <c r="J141" s="112" t="s">
        <v>85</v>
      </c>
      <c r="S141" s="109"/>
    </row>
    <row r="142" spans="1:19" s="110" customFormat="1" ht="9.75" customHeight="1" x14ac:dyDescent="0.2">
      <c r="A142" s="830" t="s">
        <v>595</v>
      </c>
      <c r="B142" s="110" t="s">
        <v>513</v>
      </c>
      <c r="C142" s="110" t="s">
        <v>513</v>
      </c>
      <c r="D142" s="110" t="s">
        <v>513</v>
      </c>
      <c r="E142" s="110" t="s">
        <v>513</v>
      </c>
      <c r="F142" s="110" t="s">
        <v>513</v>
      </c>
      <c r="G142" s="110" t="s">
        <v>513</v>
      </c>
      <c r="H142" s="110">
        <v>6949</v>
      </c>
      <c r="I142" s="122">
        <v>6949</v>
      </c>
      <c r="J142" s="112" t="s">
        <v>86</v>
      </c>
      <c r="S142" s="109"/>
    </row>
    <row r="143" spans="1:19" s="110" customFormat="1" ht="9.75" customHeight="1" x14ac:dyDescent="0.2">
      <c r="A143" s="830" t="s">
        <v>596</v>
      </c>
      <c r="B143" s="110">
        <v>1200</v>
      </c>
      <c r="C143" s="110">
        <v>1200</v>
      </c>
      <c r="D143" s="110">
        <v>1200</v>
      </c>
      <c r="E143" s="110" t="s">
        <v>513</v>
      </c>
      <c r="F143" s="110" t="s">
        <v>513</v>
      </c>
      <c r="G143" s="110" t="s">
        <v>513</v>
      </c>
      <c r="H143" s="110">
        <v>6393</v>
      </c>
      <c r="I143" s="122">
        <v>6393</v>
      </c>
      <c r="J143" s="112" t="s">
        <v>87</v>
      </c>
      <c r="S143" s="109"/>
    </row>
    <row r="144" spans="1:19" s="110" customFormat="1" ht="9.75" customHeight="1" x14ac:dyDescent="0.2">
      <c r="A144" s="830" t="s">
        <v>822</v>
      </c>
      <c r="B144" s="110" t="s">
        <v>513</v>
      </c>
      <c r="C144" s="110" t="s">
        <v>513</v>
      </c>
      <c r="D144" s="110" t="s">
        <v>513</v>
      </c>
      <c r="E144" s="110" t="s">
        <v>513</v>
      </c>
      <c r="F144" s="110" t="s">
        <v>513</v>
      </c>
      <c r="G144" s="110" t="s">
        <v>513</v>
      </c>
      <c r="H144" s="110">
        <v>12297</v>
      </c>
      <c r="I144" s="122">
        <v>12297</v>
      </c>
      <c r="J144" s="112" t="s">
        <v>823</v>
      </c>
      <c r="S144" s="109"/>
    </row>
    <row r="145" spans="1:19" s="110" customFormat="1" ht="9.75" customHeight="1" x14ac:dyDescent="0.2">
      <c r="A145" s="830" t="s">
        <v>588</v>
      </c>
      <c r="B145" s="110">
        <v>1231</v>
      </c>
      <c r="C145" s="110">
        <v>1231</v>
      </c>
      <c r="D145" s="110">
        <v>1231</v>
      </c>
      <c r="E145" s="110" t="s">
        <v>513</v>
      </c>
      <c r="F145" s="110" t="s">
        <v>513</v>
      </c>
      <c r="G145" s="110" t="s">
        <v>513</v>
      </c>
      <c r="H145" s="110">
        <v>8749</v>
      </c>
      <c r="I145" s="122">
        <v>8749</v>
      </c>
      <c r="J145" s="112" t="s">
        <v>82</v>
      </c>
      <c r="S145" s="109"/>
    </row>
    <row r="146" spans="1:19" s="110" customFormat="1" ht="9.75" customHeight="1" x14ac:dyDescent="0.2">
      <c r="A146" s="831" t="s">
        <v>599</v>
      </c>
      <c r="B146" s="114" t="s">
        <v>513</v>
      </c>
      <c r="C146" s="115" t="s">
        <v>513</v>
      </c>
      <c r="D146" s="115" t="s">
        <v>513</v>
      </c>
      <c r="E146" s="115" t="s">
        <v>513</v>
      </c>
      <c r="F146" s="115" t="s">
        <v>513</v>
      </c>
      <c r="G146" s="115" t="s">
        <v>513</v>
      </c>
      <c r="H146" s="115">
        <v>12110</v>
      </c>
      <c r="I146" s="123">
        <v>12110</v>
      </c>
      <c r="J146" s="116" t="s">
        <v>83</v>
      </c>
      <c r="S146" s="109"/>
    </row>
    <row r="147" spans="1:19" ht="21.75" customHeight="1" x14ac:dyDescent="0.25"/>
  </sheetData>
  <mergeCells count="4">
    <mergeCell ref="R4:R8"/>
    <mergeCell ref="R40:R44"/>
    <mergeCell ref="R76:R80"/>
    <mergeCell ref="J112:J116"/>
  </mergeCells>
  <phoneticPr fontId="29"/>
  <pageMargins left="0.59055118110236227" right="0.59055118110236227" top="0.59055118110236227" bottom="0.59055118110236227" header="0.31496062992125984" footer="0.11811023622047245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23"/>
  <sheetViews>
    <sheetView view="pageBreakPreview" zoomScaleNormal="100" zoomScaleSheetLayoutView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ColWidth="9" defaultRowHeight="13.3" x14ac:dyDescent="0.25"/>
  <cols>
    <col min="1" max="1" width="3.3828125" style="124" customWidth="1"/>
    <col min="2" max="2" width="3.23046875" style="124" customWidth="1"/>
    <col min="3" max="3" width="6.15234375" style="124" customWidth="1"/>
    <col min="4" max="4" width="0.84375" style="124" customWidth="1"/>
    <col min="5" max="11" width="10.61328125" style="124" customWidth="1"/>
    <col min="12" max="20" width="8.61328125" style="124" customWidth="1"/>
    <col min="21" max="21" width="8.3828125" style="124" customWidth="1"/>
    <col min="22" max="22" width="2.61328125" style="124" customWidth="1"/>
    <col min="23" max="23" width="7.4609375" style="124" customWidth="1"/>
    <col min="24" max="16384" width="9" style="124"/>
  </cols>
  <sheetData>
    <row r="1" spans="1:22" ht="12.75" customHeight="1" x14ac:dyDescent="0.25"/>
    <row r="2" spans="1:22" s="171" customFormat="1" ht="12.75" customHeight="1" x14ac:dyDescent="0.25">
      <c r="A2" s="199" t="s">
        <v>241</v>
      </c>
      <c r="B2" s="199"/>
      <c r="C2" s="199"/>
      <c r="D2" s="199"/>
      <c r="E2" s="199"/>
      <c r="F2" s="820"/>
      <c r="G2" s="198"/>
      <c r="H2" s="198"/>
      <c r="I2" s="197"/>
      <c r="J2" s="197"/>
      <c r="K2" s="197"/>
      <c r="L2" s="197"/>
      <c r="M2" s="197"/>
      <c r="N2" s="197"/>
      <c r="O2" s="197"/>
      <c r="P2" s="197"/>
      <c r="Q2" s="197"/>
    </row>
    <row r="3" spans="1:22" s="171" customFormat="1" ht="12.75" customHeight="1" x14ac:dyDescent="0.25">
      <c r="A3" s="175" t="s">
        <v>240</v>
      </c>
      <c r="B3" s="367"/>
      <c r="C3" s="196"/>
      <c r="D3" s="196"/>
      <c r="E3" s="196"/>
      <c r="F3" s="821"/>
      <c r="G3" s="822"/>
      <c r="H3" s="822"/>
      <c r="I3" s="195"/>
      <c r="J3" s="195"/>
      <c r="K3" s="36" t="s">
        <v>102</v>
      </c>
      <c r="L3" s="195"/>
      <c r="M3" s="195"/>
      <c r="N3" s="195"/>
      <c r="O3" s="195"/>
      <c r="P3" s="174" t="s">
        <v>237</v>
      </c>
      <c r="Q3" s="174"/>
      <c r="R3" s="194"/>
    </row>
    <row r="4" spans="1:22" s="147" customFormat="1" ht="10.5" customHeight="1" x14ac:dyDescent="0.25">
      <c r="A4" s="1064" t="s">
        <v>942</v>
      </c>
      <c r="B4" s="1064"/>
      <c r="C4" s="1064"/>
      <c r="D4" s="1065"/>
      <c r="E4" s="193"/>
      <c r="F4" s="1071"/>
      <c r="G4" s="1071"/>
      <c r="H4" s="1071"/>
      <c r="I4" s="1071"/>
      <c r="J4" s="1071"/>
      <c r="K4" s="1071"/>
      <c r="L4" s="1071"/>
      <c r="M4" s="1071"/>
      <c r="N4" s="1071"/>
      <c r="O4" s="1071"/>
      <c r="P4" s="1072"/>
      <c r="Q4" s="1073" t="s">
        <v>943</v>
      </c>
      <c r="R4" s="870"/>
      <c r="S4" s="171"/>
      <c r="T4" s="171"/>
      <c r="U4" s="171"/>
      <c r="V4" s="171"/>
    </row>
    <row r="5" spans="1:22" s="147" customFormat="1" ht="11.5" customHeight="1" x14ac:dyDescent="0.25">
      <c r="A5" s="1066"/>
      <c r="B5" s="1066"/>
      <c r="C5" s="1066"/>
      <c r="D5" s="1067"/>
      <c r="E5" s="153" t="s">
        <v>236</v>
      </c>
      <c r="F5" s="168"/>
      <c r="G5" s="168"/>
      <c r="H5" s="164" t="s">
        <v>235</v>
      </c>
      <c r="I5" s="868"/>
      <c r="J5" s="167"/>
      <c r="K5" s="164" t="s">
        <v>234</v>
      </c>
      <c r="L5" s="868"/>
      <c r="M5" s="869"/>
      <c r="N5" s="164" t="s">
        <v>233</v>
      </c>
      <c r="O5" s="166"/>
      <c r="P5" s="165"/>
      <c r="Q5" s="1074"/>
      <c r="R5" s="870"/>
      <c r="S5" s="171"/>
      <c r="T5" s="171"/>
      <c r="U5" s="171"/>
      <c r="V5" s="171"/>
    </row>
    <row r="6" spans="1:22" s="147" customFormat="1" ht="11.5" customHeight="1" x14ac:dyDescent="0.25">
      <c r="A6" s="1066"/>
      <c r="B6" s="1066"/>
      <c r="C6" s="1066"/>
      <c r="D6" s="1067"/>
      <c r="E6" s="193"/>
      <c r="F6" s="161"/>
      <c r="G6" s="161"/>
      <c r="H6" s="153" t="s">
        <v>230</v>
      </c>
      <c r="I6" s="872"/>
      <c r="J6" s="160"/>
      <c r="K6" s="153" t="s">
        <v>231</v>
      </c>
      <c r="L6" s="192"/>
      <c r="M6" s="873"/>
      <c r="N6" s="153" t="s">
        <v>230</v>
      </c>
      <c r="O6" s="157"/>
      <c r="P6" s="871"/>
      <c r="Q6" s="1074"/>
      <c r="R6" s="870"/>
      <c r="S6" s="171"/>
      <c r="T6" s="171"/>
      <c r="U6" s="171"/>
      <c r="V6" s="171"/>
    </row>
    <row r="7" spans="1:22" s="147" customFormat="1" ht="11.5" customHeight="1" x14ac:dyDescent="0.25">
      <c r="A7" s="1066"/>
      <c r="B7" s="1066"/>
      <c r="C7" s="1066"/>
      <c r="D7" s="1067"/>
      <c r="E7" s="153" t="s">
        <v>944</v>
      </c>
      <c r="F7" s="154" t="s">
        <v>945</v>
      </c>
      <c r="G7" s="154" t="s">
        <v>946</v>
      </c>
      <c r="H7" s="154" t="s">
        <v>239</v>
      </c>
      <c r="I7" s="870" t="s">
        <v>947</v>
      </c>
      <c r="J7" s="152" t="s">
        <v>948</v>
      </c>
      <c r="K7" s="1062" t="s">
        <v>229</v>
      </c>
      <c r="L7" s="152" t="s">
        <v>945</v>
      </c>
      <c r="M7" s="152" t="s">
        <v>946</v>
      </c>
      <c r="N7" s="1062" t="s">
        <v>949</v>
      </c>
      <c r="O7" s="164" t="s">
        <v>947</v>
      </c>
      <c r="P7" s="152" t="s">
        <v>946</v>
      </c>
      <c r="Q7" s="1074"/>
      <c r="R7" s="870"/>
      <c r="S7" s="171"/>
      <c r="T7" s="171"/>
      <c r="U7" s="171"/>
      <c r="V7" s="171"/>
    </row>
    <row r="8" spans="1:22" s="147" customFormat="1" ht="11.5" customHeight="1" x14ac:dyDescent="0.25">
      <c r="A8" s="1066"/>
      <c r="B8" s="1066"/>
      <c r="C8" s="1066"/>
      <c r="D8" s="1067"/>
      <c r="E8" s="1062"/>
      <c r="F8" s="1062" t="s">
        <v>950</v>
      </c>
      <c r="G8" s="1062" t="s">
        <v>951</v>
      </c>
      <c r="H8" s="151" t="s">
        <v>61</v>
      </c>
      <c r="I8" s="1062" t="s">
        <v>952</v>
      </c>
      <c r="J8" s="1062" t="s">
        <v>953</v>
      </c>
      <c r="K8" s="1062"/>
      <c r="L8" s="1062" t="s">
        <v>954</v>
      </c>
      <c r="M8" s="1062" t="s">
        <v>953</v>
      </c>
      <c r="N8" s="1062"/>
      <c r="O8" s="1062" t="s">
        <v>950</v>
      </c>
      <c r="P8" s="1062" t="s">
        <v>955</v>
      </c>
      <c r="Q8" s="1074"/>
      <c r="R8" s="870"/>
      <c r="S8" s="171"/>
      <c r="T8" s="171"/>
      <c r="U8" s="171"/>
      <c r="V8" s="171"/>
    </row>
    <row r="9" spans="1:22" s="147" customFormat="1" ht="11.5" customHeight="1" x14ac:dyDescent="0.25">
      <c r="A9" s="1068"/>
      <c r="B9" s="1068"/>
      <c r="C9" s="1068"/>
      <c r="D9" s="1069"/>
      <c r="E9" s="1075"/>
      <c r="F9" s="1063"/>
      <c r="G9" s="1063"/>
      <c r="H9" s="874"/>
      <c r="I9" s="1063"/>
      <c r="J9" s="1063"/>
      <c r="K9" s="874" t="s">
        <v>956</v>
      </c>
      <c r="L9" s="1063"/>
      <c r="M9" s="1063"/>
      <c r="N9" s="150" t="s">
        <v>956</v>
      </c>
      <c r="O9" s="1063"/>
      <c r="P9" s="1063"/>
      <c r="Q9" s="149"/>
      <c r="R9" s="148"/>
      <c r="S9" s="171"/>
      <c r="T9" s="171"/>
      <c r="U9" s="171"/>
      <c r="V9" s="171"/>
    </row>
    <row r="10" spans="1:22" s="126" customFormat="1" ht="9.75" customHeight="1" x14ac:dyDescent="0.25">
      <c r="A10" s="832" t="s">
        <v>280</v>
      </c>
      <c r="B10" s="833" t="s">
        <v>957</v>
      </c>
      <c r="C10" s="834"/>
      <c r="D10" s="359"/>
      <c r="E10" s="186">
        <v>191119527</v>
      </c>
      <c r="F10" s="185">
        <v>190583327</v>
      </c>
      <c r="G10" s="185">
        <v>536200</v>
      </c>
      <c r="H10" s="185">
        <v>190865372</v>
      </c>
      <c r="I10" s="185">
        <v>190330980</v>
      </c>
      <c r="J10" s="185">
        <v>534392</v>
      </c>
      <c r="K10" s="185">
        <v>252347</v>
      </c>
      <c r="L10" s="185">
        <v>252347</v>
      </c>
      <c r="M10" s="185" t="s">
        <v>754</v>
      </c>
      <c r="N10" s="185">
        <v>1808</v>
      </c>
      <c r="O10" s="185" t="s">
        <v>754</v>
      </c>
      <c r="P10" s="185">
        <v>1808</v>
      </c>
      <c r="Q10" s="146" t="s">
        <v>958</v>
      </c>
      <c r="R10" s="189"/>
      <c r="S10" s="171"/>
      <c r="T10" s="171"/>
      <c r="U10" s="171"/>
      <c r="V10" s="171"/>
    </row>
    <row r="11" spans="1:22" s="126" customFormat="1" ht="9.75" customHeight="1" x14ac:dyDescent="0.25">
      <c r="A11" s="835" t="s">
        <v>279</v>
      </c>
      <c r="B11" s="833">
        <v>29</v>
      </c>
      <c r="C11" s="834"/>
      <c r="D11" s="359"/>
      <c r="E11" s="186">
        <v>186785831</v>
      </c>
      <c r="F11" s="185">
        <v>186237686</v>
      </c>
      <c r="G11" s="185">
        <v>548145</v>
      </c>
      <c r="H11" s="185">
        <v>186534133</v>
      </c>
      <c r="I11" s="185">
        <v>185985988</v>
      </c>
      <c r="J11" s="185">
        <v>548145</v>
      </c>
      <c r="K11" s="185">
        <v>251698</v>
      </c>
      <c r="L11" s="185">
        <v>251698</v>
      </c>
      <c r="M11" s="185" t="s">
        <v>754</v>
      </c>
      <c r="N11" s="185" t="s">
        <v>754</v>
      </c>
      <c r="O11" s="185" t="s">
        <v>754</v>
      </c>
      <c r="P11" s="185" t="s">
        <v>754</v>
      </c>
      <c r="Q11" s="146" t="s">
        <v>959</v>
      </c>
      <c r="R11" s="189"/>
      <c r="S11" s="171"/>
      <c r="T11" s="171"/>
      <c r="U11" s="171"/>
      <c r="V11" s="171"/>
    </row>
    <row r="12" spans="1:22" s="126" customFormat="1" ht="9.75" customHeight="1" x14ac:dyDescent="0.25">
      <c r="A12" s="835" t="s">
        <v>279</v>
      </c>
      <c r="B12" s="833">
        <v>30</v>
      </c>
      <c r="C12" s="834"/>
      <c r="D12" s="359"/>
      <c r="E12" s="186">
        <v>177770647</v>
      </c>
      <c r="F12" s="185">
        <v>177250238</v>
      </c>
      <c r="G12" s="185">
        <v>520409</v>
      </c>
      <c r="H12" s="185">
        <v>177502877</v>
      </c>
      <c r="I12" s="185">
        <v>176982468</v>
      </c>
      <c r="J12" s="185">
        <v>520409</v>
      </c>
      <c r="K12" s="185">
        <v>267770</v>
      </c>
      <c r="L12" s="185">
        <v>267770</v>
      </c>
      <c r="M12" s="185" t="s">
        <v>754</v>
      </c>
      <c r="N12" s="185" t="s">
        <v>754</v>
      </c>
      <c r="O12" s="185" t="s">
        <v>754</v>
      </c>
      <c r="P12" s="185" t="s">
        <v>754</v>
      </c>
      <c r="Q12" s="146" t="s">
        <v>960</v>
      </c>
      <c r="R12" s="189"/>
      <c r="S12" s="171"/>
      <c r="T12" s="171"/>
      <c r="U12" s="171"/>
      <c r="V12" s="171"/>
    </row>
    <row r="13" spans="1:22" s="126" customFormat="1" ht="9.75" customHeight="1" x14ac:dyDescent="0.25">
      <c r="A13" s="835" t="s">
        <v>620</v>
      </c>
      <c r="B13" s="835" t="s">
        <v>961</v>
      </c>
      <c r="C13" s="834"/>
      <c r="D13" s="359"/>
      <c r="E13" s="186">
        <v>177048024</v>
      </c>
      <c r="F13" s="185">
        <v>176540466</v>
      </c>
      <c r="G13" s="185">
        <v>507558</v>
      </c>
      <c r="H13" s="185">
        <v>176787722</v>
      </c>
      <c r="I13" s="185">
        <v>176280164</v>
      </c>
      <c r="J13" s="185">
        <v>507558</v>
      </c>
      <c r="K13" s="185">
        <v>260302</v>
      </c>
      <c r="L13" s="185">
        <v>260302</v>
      </c>
      <c r="M13" s="185" t="s">
        <v>754</v>
      </c>
      <c r="N13" s="185" t="s">
        <v>754</v>
      </c>
      <c r="O13" s="185" t="s">
        <v>754</v>
      </c>
      <c r="P13" s="185" t="s">
        <v>754</v>
      </c>
      <c r="Q13" s="146" t="s">
        <v>962</v>
      </c>
      <c r="R13" s="189"/>
      <c r="S13" s="171"/>
      <c r="T13" s="171"/>
      <c r="U13" s="171"/>
      <c r="V13" s="171"/>
    </row>
    <row r="14" spans="1:22" s="126" customFormat="1" ht="9.75" customHeight="1" x14ac:dyDescent="0.25">
      <c r="A14" s="835"/>
      <c r="B14" s="835" t="s">
        <v>963</v>
      </c>
      <c r="C14" s="834"/>
      <c r="D14" s="359"/>
      <c r="E14" s="186">
        <v>145229769</v>
      </c>
      <c r="F14" s="185">
        <v>144787326</v>
      </c>
      <c r="G14" s="185">
        <v>442443</v>
      </c>
      <c r="H14" s="185">
        <v>145016852</v>
      </c>
      <c r="I14" s="185">
        <v>144574409</v>
      </c>
      <c r="J14" s="185">
        <v>442443</v>
      </c>
      <c r="K14" s="185">
        <v>212917</v>
      </c>
      <c r="L14" s="185">
        <v>212917</v>
      </c>
      <c r="M14" s="185" t="s">
        <v>754</v>
      </c>
      <c r="N14" s="185" t="s">
        <v>754</v>
      </c>
      <c r="O14" s="185" t="s">
        <v>754</v>
      </c>
      <c r="P14" s="185" t="s">
        <v>754</v>
      </c>
      <c r="Q14" s="146" t="s">
        <v>964</v>
      </c>
      <c r="R14" s="189"/>
      <c r="S14" s="171"/>
      <c r="T14" s="171"/>
      <c r="U14" s="171"/>
      <c r="V14" s="171"/>
    </row>
    <row r="15" spans="1:22" s="126" customFormat="1" ht="9.75" customHeight="1" x14ac:dyDescent="0.25">
      <c r="A15" s="835"/>
      <c r="B15" s="835"/>
      <c r="C15" s="836"/>
      <c r="D15" s="348"/>
      <c r="E15" s="186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40"/>
      <c r="R15" s="162"/>
      <c r="S15" s="171"/>
      <c r="T15" s="171"/>
      <c r="U15" s="171"/>
      <c r="V15" s="171"/>
    </row>
    <row r="16" spans="1:22" s="126" customFormat="1" ht="9.75" customHeight="1" x14ac:dyDescent="0.25">
      <c r="A16" s="835" t="s">
        <v>620</v>
      </c>
      <c r="B16" s="833" t="s">
        <v>965</v>
      </c>
      <c r="C16" s="837"/>
      <c r="D16" s="352"/>
      <c r="E16" s="186">
        <v>173951247</v>
      </c>
      <c r="F16" s="185">
        <v>173462627</v>
      </c>
      <c r="G16" s="185">
        <v>488620</v>
      </c>
      <c r="H16" s="185">
        <v>173701069</v>
      </c>
      <c r="I16" s="185">
        <v>173212449</v>
      </c>
      <c r="J16" s="185">
        <v>488620</v>
      </c>
      <c r="K16" s="185">
        <v>250178</v>
      </c>
      <c r="L16" s="185">
        <v>250178</v>
      </c>
      <c r="M16" s="185" t="s">
        <v>754</v>
      </c>
      <c r="N16" s="191" t="s">
        <v>754</v>
      </c>
      <c r="O16" s="185" t="s">
        <v>754</v>
      </c>
      <c r="P16" s="191" t="s">
        <v>754</v>
      </c>
      <c r="Q16" s="145" t="s">
        <v>966</v>
      </c>
      <c r="R16" s="189"/>
      <c r="S16" s="171"/>
      <c r="T16" s="171"/>
      <c r="U16" s="171"/>
      <c r="V16" s="171"/>
    </row>
    <row r="17" spans="1:22" s="126" customFormat="1" ht="9.75" customHeight="1" x14ac:dyDescent="0.25">
      <c r="A17" s="835"/>
      <c r="B17" s="835" t="s">
        <v>967</v>
      </c>
      <c r="C17" s="837"/>
      <c r="D17" s="352"/>
      <c r="E17" s="186">
        <v>139267534</v>
      </c>
      <c r="F17" s="185">
        <v>138804519</v>
      </c>
      <c r="G17" s="185">
        <v>463015</v>
      </c>
      <c r="H17" s="185">
        <v>139050670</v>
      </c>
      <c r="I17" s="185">
        <v>138587655</v>
      </c>
      <c r="J17" s="185">
        <v>463015</v>
      </c>
      <c r="K17" s="185">
        <v>216864</v>
      </c>
      <c r="L17" s="185">
        <v>216864</v>
      </c>
      <c r="M17" s="185" t="s">
        <v>754</v>
      </c>
      <c r="N17" s="191" t="s">
        <v>754</v>
      </c>
      <c r="O17" s="185" t="s">
        <v>754</v>
      </c>
      <c r="P17" s="191" t="s">
        <v>754</v>
      </c>
      <c r="Q17" s="145" t="s">
        <v>968</v>
      </c>
      <c r="R17" s="189"/>
      <c r="S17" s="171"/>
      <c r="T17" s="171"/>
      <c r="U17" s="171"/>
      <c r="V17" s="171"/>
    </row>
    <row r="18" spans="1:22" s="126" customFormat="1" ht="9.75" customHeight="1" x14ac:dyDescent="0.25">
      <c r="A18" s="835"/>
      <c r="B18" s="835"/>
      <c r="C18" s="836"/>
      <c r="D18" s="348"/>
      <c r="E18" s="186"/>
      <c r="F18" s="185"/>
      <c r="G18" s="185"/>
      <c r="H18" s="185"/>
      <c r="I18" s="185"/>
      <c r="J18" s="185"/>
      <c r="K18" s="185"/>
      <c r="L18" s="185"/>
      <c r="M18" s="185"/>
      <c r="N18" s="185"/>
      <c r="O18" s="190"/>
      <c r="P18" s="185"/>
      <c r="Q18" s="140"/>
      <c r="R18" s="162"/>
      <c r="S18" s="187"/>
      <c r="T18" s="171"/>
      <c r="U18" s="171"/>
      <c r="V18" s="171"/>
    </row>
    <row r="19" spans="1:22" s="126" customFormat="1" ht="9.75" customHeight="1" x14ac:dyDescent="0.25">
      <c r="A19" s="835" t="s">
        <v>620</v>
      </c>
      <c r="B19" s="833" t="s">
        <v>969</v>
      </c>
      <c r="C19" s="833" t="s">
        <v>970</v>
      </c>
      <c r="D19" s="352"/>
      <c r="E19" s="186">
        <v>42866187</v>
      </c>
      <c r="F19" s="185">
        <v>42754283</v>
      </c>
      <c r="G19" s="185">
        <v>111904</v>
      </c>
      <c r="H19" s="185">
        <v>42802908</v>
      </c>
      <c r="I19" s="185">
        <v>42691004</v>
      </c>
      <c r="J19" s="185">
        <v>111904</v>
      </c>
      <c r="K19" s="185">
        <v>63279</v>
      </c>
      <c r="L19" s="185">
        <v>63279</v>
      </c>
      <c r="M19" s="185" t="s">
        <v>754</v>
      </c>
      <c r="N19" s="185" t="s">
        <v>754</v>
      </c>
      <c r="O19" s="185" t="s">
        <v>754</v>
      </c>
      <c r="P19" s="185" t="s">
        <v>754</v>
      </c>
      <c r="Q19" s="141" t="s">
        <v>971</v>
      </c>
      <c r="R19" s="189"/>
      <c r="S19" s="187"/>
      <c r="T19" s="171"/>
      <c r="U19" s="171"/>
      <c r="V19" s="171"/>
    </row>
    <row r="20" spans="1:22" s="126" customFormat="1" ht="9.75" customHeight="1" x14ac:dyDescent="0.25">
      <c r="A20" s="835" t="s">
        <v>279</v>
      </c>
      <c r="B20" s="835" t="s">
        <v>279</v>
      </c>
      <c r="C20" s="833" t="s">
        <v>972</v>
      </c>
      <c r="D20" s="352"/>
      <c r="E20" s="186">
        <v>32484720</v>
      </c>
      <c r="F20" s="185">
        <v>32360001</v>
      </c>
      <c r="G20" s="185">
        <v>124719</v>
      </c>
      <c r="H20" s="185">
        <v>32430901</v>
      </c>
      <c r="I20" s="185">
        <v>32306182</v>
      </c>
      <c r="J20" s="185">
        <v>124719</v>
      </c>
      <c r="K20" s="185">
        <v>53819</v>
      </c>
      <c r="L20" s="185">
        <v>53819</v>
      </c>
      <c r="M20" s="185" t="s">
        <v>754</v>
      </c>
      <c r="N20" s="185" t="s">
        <v>754</v>
      </c>
      <c r="O20" s="185" t="s">
        <v>754</v>
      </c>
      <c r="P20" s="185" t="s">
        <v>754</v>
      </c>
      <c r="Q20" s="144" t="s">
        <v>973</v>
      </c>
      <c r="R20" s="189"/>
      <c r="S20" s="187"/>
      <c r="T20" s="171"/>
      <c r="U20" s="171"/>
      <c r="V20" s="171"/>
    </row>
    <row r="21" spans="1:22" s="126" customFormat="1" ht="9.75" customHeight="1" x14ac:dyDescent="0.25">
      <c r="A21" s="835"/>
      <c r="B21" s="835"/>
      <c r="C21" s="833" t="s">
        <v>974</v>
      </c>
      <c r="D21" s="352"/>
      <c r="E21" s="186">
        <v>33002093</v>
      </c>
      <c r="F21" s="185">
        <v>32909101</v>
      </c>
      <c r="G21" s="185">
        <v>92992</v>
      </c>
      <c r="H21" s="185">
        <v>32954846</v>
      </c>
      <c r="I21" s="185">
        <v>32861854</v>
      </c>
      <c r="J21" s="185">
        <v>92992</v>
      </c>
      <c r="K21" s="185">
        <v>47247</v>
      </c>
      <c r="L21" s="185">
        <v>47247</v>
      </c>
      <c r="M21" s="185" t="s">
        <v>754</v>
      </c>
      <c r="N21" s="185" t="s">
        <v>754</v>
      </c>
      <c r="O21" s="185" t="s">
        <v>754</v>
      </c>
      <c r="P21" s="185" t="s">
        <v>754</v>
      </c>
      <c r="Q21" s="143" t="s">
        <v>975</v>
      </c>
      <c r="R21" s="179"/>
      <c r="S21" s="187"/>
      <c r="T21" s="171"/>
      <c r="U21" s="171"/>
      <c r="V21" s="171"/>
    </row>
    <row r="22" spans="1:22" s="126" customFormat="1" ht="9.75" customHeight="1" x14ac:dyDescent="0.25">
      <c r="A22" s="835" t="s">
        <v>279</v>
      </c>
      <c r="B22" s="835" t="s">
        <v>279</v>
      </c>
      <c r="C22" s="833" t="s">
        <v>976</v>
      </c>
      <c r="D22" s="352"/>
      <c r="E22" s="186">
        <v>36876769</v>
      </c>
      <c r="F22" s="185">
        <v>36763941</v>
      </c>
      <c r="G22" s="185">
        <v>112828</v>
      </c>
      <c r="H22" s="185">
        <v>36828197</v>
      </c>
      <c r="I22" s="185">
        <v>36715369</v>
      </c>
      <c r="J22" s="185">
        <v>112828</v>
      </c>
      <c r="K22" s="185">
        <v>48572</v>
      </c>
      <c r="L22" s="185">
        <v>48572</v>
      </c>
      <c r="M22" s="185" t="s">
        <v>754</v>
      </c>
      <c r="N22" s="185" t="s">
        <v>754</v>
      </c>
      <c r="O22" s="185" t="s">
        <v>754</v>
      </c>
      <c r="P22" s="185" t="s">
        <v>754</v>
      </c>
      <c r="Q22" s="142" t="s">
        <v>977</v>
      </c>
      <c r="R22" s="179"/>
      <c r="S22" s="187"/>
      <c r="T22" s="171"/>
      <c r="U22" s="171"/>
      <c r="V22" s="171"/>
    </row>
    <row r="23" spans="1:22" s="126" customFormat="1" ht="9.75" customHeight="1" x14ac:dyDescent="0.25">
      <c r="A23" s="835" t="s">
        <v>620</v>
      </c>
      <c r="B23" s="838" t="s">
        <v>978</v>
      </c>
      <c r="C23" s="833" t="s">
        <v>970</v>
      </c>
      <c r="D23" s="352"/>
      <c r="E23" s="186">
        <v>36903952</v>
      </c>
      <c r="F23" s="185">
        <v>36771476</v>
      </c>
      <c r="G23" s="185">
        <v>132476</v>
      </c>
      <c r="H23" s="185">
        <v>36836726</v>
      </c>
      <c r="I23" s="185">
        <v>36704250</v>
      </c>
      <c r="J23" s="185">
        <v>132476</v>
      </c>
      <c r="K23" s="185">
        <v>67226</v>
      </c>
      <c r="L23" s="185">
        <v>67226</v>
      </c>
      <c r="M23" s="185" t="s">
        <v>754</v>
      </c>
      <c r="N23" s="185" t="s">
        <v>754</v>
      </c>
      <c r="O23" s="185" t="s">
        <v>754</v>
      </c>
      <c r="P23" s="185" t="s">
        <v>754</v>
      </c>
      <c r="Q23" s="141" t="s">
        <v>979</v>
      </c>
      <c r="R23" s="179"/>
      <c r="S23" s="187"/>
      <c r="T23" s="171"/>
      <c r="U23" s="171"/>
      <c r="V23" s="171"/>
    </row>
    <row r="24" spans="1:22" s="126" customFormat="1" ht="9.75" customHeight="1" x14ac:dyDescent="0.25">
      <c r="A24" s="835"/>
      <c r="B24" s="835"/>
      <c r="C24" s="836"/>
      <c r="D24" s="348"/>
      <c r="E24" s="186"/>
      <c r="F24" s="185"/>
      <c r="G24" s="185"/>
      <c r="H24" s="185"/>
      <c r="I24" s="185"/>
      <c r="J24" s="185"/>
      <c r="K24" s="185"/>
      <c r="L24" s="185"/>
      <c r="M24" s="185"/>
      <c r="N24" s="185"/>
      <c r="O24" s="190"/>
      <c r="P24" s="185"/>
      <c r="Q24" s="140"/>
      <c r="R24" s="189"/>
      <c r="S24" s="187"/>
      <c r="T24" s="171"/>
      <c r="U24" s="171"/>
      <c r="V24" s="171"/>
    </row>
    <row r="25" spans="1:22" s="126" customFormat="1" ht="9.75" customHeight="1" x14ac:dyDescent="0.25">
      <c r="A25" s="835" t="s">
        <v>620</v>
      </c>
      <c r="B25" s="838" t="s">
        <v>622</v>
      </c>
      <c r="C25" s="835" t="s">
        <v>980</v>
      </c>
      <c r="D25" s="344"/>
      <c r="E25" s="186">
        <v>15292984</v>
      </c>
      <c r="F25" s="185">
        <v>15260170</v>
      </c>
      <c r="G25" s="185">
        <v>32814</v>
      </c>
      <c r="H25" s="185">
        <v>15271857</v>
      </c>
      <c r="I25" s="185">
        <v>15239043</v>
      </c>
      <c r="J25" s="185">
        <v>32814</v>
      </c>
      <c r="K25" s="185">
        <v>21127</v>
      </c>
      <c r="L25" s="185">
        <v>21127</v>
      </c>
      <c r="M25" s="185" t="s">
        <v>754</v>
      </c>
      <c r="N25" s="185" t="s">
        <v>754</v>
      </c>
      <c r="O25" s="185" t="s">
        <v>754</v>
      </c>
      <c r="P25" s="185" t="s">
        <v>754</v>
      </c>
      <c r="Q25" s="139" t="s">
        <v>981</v>
      </c>
      <c r="R25" s="179"/>
      <c r="S25" s="187"/>
      <c r="T25" s="171"/>
      <c r="U25" s="171"/>
      <c r="V25" s="171"/>
    </row>
    <row r="26" spans="1:22" s="126" customFormat="1" ht="9.75" customHeight="1" x14ac:dyDescent="0.25">
      <c r="A26" s="835" t="s">
        <v>279</v>
      </c>
      <c r="B26" s="835" t="s">
        <v>279</v>
      </c>
      <c r="C26" s="835" t="s">
        <v>982</v>
      </c>
      <c r="D26" s="344"/>
      <c r="E26" s="186">
        <v>13430745</v>
      </c>
      <c r="F26" s="185">
        <v>13389618</v>
      </c>
      <c r="G26" s="185">
        <v>41127</v>
      </c>
      <c r="H26" s="185">
        <v>13408567</v>
      </c>
      <c r="I26" s="185">
        <v>13367440</v>
      </c>
      <c r="J26" s="185">
        <v>41127</v>
      </c>
      <c r="K26" s="185">
        <v>22178</v>
      </c>
      <c r="L26" s="185">
        <v>22178</v>
      </c>
      <c r="M26" s="185" t="s">
        <v>754</v>
      </c>
      <c r="N26" s="185" t="s">
        <v>754</v>
      </c>
      <c r="O26" s="185" t="s">
        <v>754</v>
      </c>
      <c r="P26" s="185" t="s">
        <v>754</v>
      </c>
      <c r="Q26" s="134" t="s">
        <v>983</v>
      </c>
      <c r="R26" s="179"/>
      <c r="S26" s="187"/>
      <c r="T26" s="171"/>
      <c r="U26" s="171"/>
      <c r="V26" s="171"/>
    </row>
    <row r="27" spans="1:22" s="126" customFormat="1" ht="9.75" customHeight="1" x14ac:dyDescent="0.25">
      <c r="A27" s="835" t="s">
        <v>279</v>
      </c>
      <c r="B27" s="835" t="s">
        <v>279</v>
      </c>
      <c r="C27" s="835" t="s">
        <v>984</v>
      </c>
      <c r="D27" s="344"/>
      <c r="E27" s="186">
        <v>14142458</v>
      </c>
      <c r="F27" s="185">
        <v>14104495</v>
      </c>
      <c r="G27" s="185">
        <v>37963</v>
      </c>
      <c r="H27" s="185">
        <v>14122484</v>
      </c>
      <c r="I27" s="185">
        <v>14084521</v>
      </c>
      <c r="J27" s="185">
        <v>37963</v>
      </c>
      <c r="K27" s="185">
        <v>19974</v>
      </c>
      <c r="L27" s="185">
        <v>19974</v>
      </c>
      <c r="M27" s="185" t="s">
        <v>754</v>
      </c>
      <c r="N27" s="185" t="s">
        <v>754</v>
      </c>
      <c r="O27" s="185" t="s">
        <v>754</v>
      </c>
      <c r="P27" s="188" t="s">
        <v>754</v>
      </c>
      <c r="Q27" s="134" t="s">
        <v>985</v>
      </c>
      <c r="R27" s="179"/>
      <c r="S27" s="187"/>
      <c r="T27" s="171"/>
      <c r="U27" s="171"/>
      <c r="V27" s="171"/>
    </row>
    <row r="28" spans="1:22" s="126" customFormat="1" ht="9.75" customHeight="1" x14ac:dyDescent="0.25">
      <c r="A28" s="835" t="s">
        <v>279</v>
      </c>
      <c r="B28" s="835" t="s">
        <v>279</v>
      </c>
      <c r="C28" s="835" t="s">
        <v>986</v>
      </c>
      <c r="D28" s="344"/>
      <c r="E28" s="186">
        <v>12344030</v>
      </c>
      <c r="F28" s="185">
        <v>12291766</v>
      </c>
      <c r="G28" s="185">
        <v>52264</v>
      </c>
      <c r="H28" s="185">
        <v>12327302</v>
      </c>
      <c r="I28" s="185">
        <v>12275038</v>
      </c>
      <c r="J28" s="185">
        <v>52264</v>
      </c>
      <c r="K28" s="185">
        <v>16728</v>
      </c>
      <c r="L28" s="185">
        <v>16728</v>
      </c>
      <c r="M28" s="185" t="s">
        <v>754</v>
      </c>
      <c r="N28" s="185" t="s">
        <v>754</v>
      </c>
      <c r="O28" s="185" t="s">
        <v>754</v>
      </c>
      <c r="P28" s="185" t="s">
        <v>754</v>
      </c>
      <c r="Q28" s="134" t="s">
        <v>987</v>
      </c>
      <c r="R28" s="179"/>
      <c r="S28" s="187"/>
      <c r="T28" s="171"/>
      <c r="U28" s="171"/>
      <c r="V28" s="171"/>
    </row>
    <row r="29" spans="1:22" s="126" customFormat="1" ht="9.75" customHeight="1" x14ac:dyDescent="0.25">
      <c r="A29" s="835"/>
      <c r="B29" s="838"/>
      <c r="C29" s="835" t="s">
        <v>988</v>
      </c>
      <c r="D29" s="344"/>
      <c r="E29" s="186">
        <v>10222839</v>
      </c>
      <c r="F29" s="185">
        <v>10189511</v>
      </c>
      <c r="G29" s="185">
        <v>33328</v>
      </c>
      <c r="H29" s="185">
        <v>10204610</v>
      </c>
      <c r="I29" s="185">
        <v>10171282</v>
      </c>
      <c r="J29" s="185">
        <v>33328</v>
      </c>
      <c r="K29" s="185">
        <v>18229</v>
      </c>
      <c r="L29" s="185">
        <v>18229</v>
      </c>
      <c r="M29" s="185" t="s">
        <v>754</v>
      </c>
      <c r="N29" s="185" t="s">
        <v>754</v>
      </c>
      <c r="O29" s="185" t="s">
        <v>754</v>
      </c>
      <c r="P29" s="185" t="s">
        <v>754</v>
      </c>
      <c r="Q29" s="134" t="s">
        <v>989</v>
      </c>
      <c r="R29" s="179"/>
      <c r="S29" s="187"/>
      <c r="T29" s="171"/>
      <c r="U29" s="171"/>
      <c r="V29" s="171"/>
    </row>
    <row r="30" spans="1:22" s="126" customFormat="1" ht="9.75" customHeight="1" x14ac:dyDescent="0.25">
      <c r="A30" s="835" t="s">
        <v>279</v>
      </c>
      <c r="B30" s="835" t="s">
        <v>279</v>
      </c>
      <c r="C30" s="835" t="s">
        <v>990</v>
      </c>
      <c r="D30" s="344"/>
      <c r="E30" s="186">
        <v>9917851</v>
      </c>
      <c r="F30" s="185">
        <v>9878724</v>
      </c>
      <c r="G30" s="185">
        <v>39127</v>
      </c>
      <c r="H30" s="185">
        <v>9898989</v>
      </c>
      <c r="I30" s="185">
        <v>9859862</v>
      </c>
      <c r="J30" s="185">
        <v>39127</v>
      </c>
      <c r="K30" s="185">
        <v>18862</v>
      </c>
      <c r="L30" s="185">
        <v>18862</v>
      </c>
      <c r="M30" s="185" t="s">
        <v>754</v>
      </c>
      <c r="N30" s="185" t="s">
        <v>754</v>
      </c>
      <c r="O30" s="185" t="s">
        <v>754</v>
      </c>
      <c r="P30" s="185" t="s">
        <v>754</v>
      </c>
      <c r="Q30" s="134" t="s">
        <v>991</v>
      </c>
      <c r="R30" s="179"/>
      <c r="S30" s="187"/>
      <c r="T30" s="171"/>
      <c r="U30" s="171"/>
      <c r="V30" s="171"/>
    </row>
    <row r="31" spans="1:22" s="126" customFormat="1" ht="9.75" customHeight="1" x14ac:dyDescent="0.25">
      <c r="A31" s="835" t="s">
        <v>279</v>
      </c>
      <c r="B31" s="835" t="s">
        <v>279</v>
      </c>
      <c r="C31" s="835" t="s">
        <v>992</v>
      </c>
      <c r="D31" s="344"/>
      <c r="E31" s="186">
        <v>10338433</v>
      </c>
      <c r="F31" s="185">
        <v>10305838</v>
      </c>
      <c r="G31" s="185">
        <v>32595</v>
      </c>
      <c r="H31" s="185">
        <v>10328077</v>
      </c>
      <c r="I31" s="185">
        <v>10295482</v>
      </c>
      <c r="J31" s="185">
        <v>32595</v>
      </c>
      <c r="K31" s="185">
        <v>10356</v>
      </c>
      <c r="L31" s="185">
        <v>10356</v>
      </c>
      <c r="M31" s="185" t="s">
        <v>754</v>
      </c>
      <c r="N31" s="185" t="s">
        <v>754</v>
      </c>
      <c r="O31" s="185" t="s">
        <v>754</v>
      </c>
      <c r="P31" s="185" t="s">
        <v>754</v>
      </c>
      <c r="Q31" s="134" t="s">
        <v>993</v>
      </c>
      <c r="R31" s="179"/>
      <c r="S31" s="171"/>
      <c r="T31" s="171"/>
      <c r="U31" s="171"/>
      <c r="V31" s="171"/>
    </row>
    <row r="32" spans="1:22" s="126" customFormat="1" ht="9.75" customHeight="1" x14ac:dyDescent="0.25">
      <c r="A32" s="835" t="s">
        <v>279</v>
      </c>
      <c r="B32" s="835" t="s">
        <v>279</v>
      </c>
      <c r="C32" s="835" t="s">
        <v>994</v>
      </c>
      <c r="D32" s="344"/>
      <c r="E32" s="186">
        <v>11572362</v>
      </c>
      <c r="F32" s="185">
        <v>11530206</v>
      </c>
      <c r="G32" s="185">
        <v>42156</v>
      </c>
      <c r="H32" s="185">
        <v>11552964</v>
      </c>
      <c r="I32" s="185">
        <v>11510808</v>
      </c>
      <c r="J32" s="185">
        <v>42156</v>
      </c>
      <c r="K32" s="185">
        <v>19398</v>
      </c>
      <c r="L32" s="185">
        <v>19398</v>
      </c>
      <c r="M32" s="185" t="s">
        <v>754</v>
      </c>
      <c r="N32" s="185" t="s">
        <v>754</v>
      </c>
      <c r="O32" s="185" t="s">
        <v>754</v>
      </c>
      <c r="P32" s="185" t="s">
        <v>754</v>
      </c>
      <c r="Q32" s="134" t="s">
        <v>995</v>
      </c>
      <c r="R32" s="179"/>
      <c r="S32" s="171"/>
      <c r="T32" s="171"/>
      <c r="U32" s="171"/>
      <c r="V32" s="171"/>
    </row>
    <row r="33" spans="1:25" s="126" customFormat="1" ht="9.75" customHeight="1" x14ac:dyDescent="0.25">
      <c r="A33" s="835" t="s">
        <v>279</v>
      </c>
      <c r="B33" s="835" t="s">
        <v>279</v>
      </c>
      <c r="C33" s="835" t="s">
        <v>996</v>
      </c>
      <c r="D33" s="344"/>
      <c r="E33" s="186">
        <v>11091298</v>
      </c>
      <c r="F33" s="185">
        <v>11073057</v>
      </c>
      <c r="G33" s="185">
        <v>18241</v>
      </c>
      <c r="H33" s="185">
        <v>11073805</v>
      </c>
      <c r="I33" s="185">
        <v>11055564</v>
      </c>
      <c r="J33" s="185">
        <v>18241</v>
      </c>
      <c r="K33" s="185">
        <v>17493</v>
      </c>
      <c r="L33" s="185">
        <v>17493</v>
      </c>
      <c r="M33" s="185" t="s">
        <v>754</v>
      </c>
      <c r="N33" s="185" t="s">
        <v>754</v>
      </c>
      <c r="O33" s="185" t="s">
        <v>754</v>
      </c>
      <c r="P33" s="185" t="s">
        <v>754</v>
      </c>
      <c r="Q33" s="134" t="s">
        <v>997</v>
      </c>
      <c r="R33" s="179"/>
      <c r="S33" s="171"/>
      <c r="T33" s="171"/>
      <c r="U33" s="171"/>
      <c r="V33" s="171"/>
    </row>
    <row r="34" spans="1:25" s="126" customFormat="1" ht="9.75" customHeight="1" x14ac:dyDescent="0.25">
      <c r="A34" s="835" t="s">
        <v>279</v>
      </c>
      <c r="B34" s="835" t="s">
        <v>279</v>
      </c>
      <c r="C34" s="839" t="s">
        <v>998</v>
      </c>
      <c r="D34" s="344"/>
      <c r="E34" s="186">
        <v>11234302</v>
      </c>
      <c r="F34" s="185">
        <v>11200330</v>
      </c>
      <c r="G34" s="185">
        <v>33972</v>
      </c>
      <c r="H34" s="185">
        <v>11215667</v>
      </c>
      <c r="I34" s="185">
        <v>11181695</v>
      </c>
      <c r="J34" s="185">
        <v>33972</v>
      </c>
      <c r="K34" s="185">
        <v>18635</v>
      </c>
      <c r="L34" s="185">
        <v>18635</v>
      </c>
      <c r="M34" s="185" t="s">
        <v>754</v>
      </c>
      <c r="N34" s="185" t="s">
        <v>754</v>
      </c>
      <c r="O34" s="185" t="s">
        <v>754</v>
      </c>
      <c r="P34" s="185" t="s">
        <v>754</v>
      </c>
      <c r="Q34" s="134" t="s">
        <v>999</v>
      </c>
      <c r="R34" s="179"/>
      <c r="S34" s="171"/>
      <c r="T34" s="171"/>
      <c r="U34" s="171"/>
      <c r="V34" s="171"/>
    </row>
    <row r="35" spans="1:25" s="126" customFormat="1" ht="9.75" customHeight="1" x14ac:dyDescent="0.25">
      <c r="A35" s="835" t="s">
        <v>279</v>
      </c>
      <c r="B35" s="835" t="s">
        <v>279</v>
      </c>
      <c r="C35" s="839" t="s">
        <v>625</v>
      </c>
      <c r="D35" s="344"/>
      <c r="E35" s="186">
        <v>11987910</v>
      </c>
      <c r="F35" s="185">
        <v>11951209</v>
      </c>
      <c r="G35" s="185">
        <v>36701</v>
      </c>
      <c r="H35" s="185">
        <v>11976125</v>
      </c>
      <c r="I35" s="185">
        <v>11939424</v>
      </c>
      <c r="J35" s="185">
        <v>36701</v>
      </c>
      <c r="K35" s="185">
        <v>11785</v>
      </c>
      <c r="L35" s="185">
        <v>11785</v>
      </c>
      <c r="M35" s="185" t="s">
        <v>754</v>
      </c>
      <c r="N35" s="185" t="s">
        <v>754</v>
      </c>
      <c r="O35" s="185" t="s">
        <v>754</v>
      </c>
      <c r="P35" s="185" t="s">
        <v>754</v>
      </c>
      <c r="Q35" s="134" t="s">
        <v>1000</v>
      </c>
      <c r="R35" s="179"/>
      <c r="S35" s="171"/>
      <c r="T35" s="171"/>
      <c r="U35" s="171"/>
      <c r="V35" s="171"/>
    </row>
    <row r="36" spans="1:25" s="126" customFormat="1" ht="9.75" customHeight="1" x14ac:dyDescent="0.25">
      <c r="A36" s="835" t="s">
        <v>279</v>
      </c>
      <c r="B36" s="835" t="s">
        <v>279</v>
      </c>
      <c r="C36" s="839" t="s">
        <v>627</v>
      </c>
      <c r="D36" s="344"/>
      <c r="E36" s="186">
        <v>13654557</v>
      </c>
      <c r="F36" s="185">
        <v>13612402</v>
      </c>
      <c r="G36" s="185">
        <v>42155</v>
      </c>
      <c r="H36" s="185">
        <v>13636405</v>
      </c>
      <c r="I36" s="185">
        <v>13594250</v>
      </c>
      <c r="J36" s="185">
        <v>42155</v>
      </c>
      <c r="K36" s="185">
        <v>18152</v>
      </c>
      <c r="L36" s="185">
        <v>18152</v>
      </c>
      <c r="M36" s="185" t="s">
        <v>754</v>
      </c>
      <c r="N36" s="185" t="s">
        <v>754</v>
      </c>
      <c r="O36" s="185" t="s">
        <v>754</v>
      </c>
      <c r="P36" s="185" t="s">
        <v>754</v>
      </c>
      <c r="Q36" s="134" t="s">
        <v>1001</v>
      </c>
      <c r="R36" s="179"/>
      <c r="S36" s="171"/>
      <c r="T36" s="171"/>
      <c r="U36" s="171"/>
      <c r="V36" s="171"/>
    </row>
    <row r="37" spans="1:25" s="126" customFormat="1" ht="9.75" customHeight="1" x14ac:dyDescent="0.25">
      <c r="A37" s="835" t="s">
        <v>620</v>
      </c>
      <c r="B37" s="838" t="s">
        <v>978</v>
      </c>
      <c r="C37" s="835" t="s">
        <v>1002</v>
      </c>
      <c r="D37" s="344"/>
      <c r="E37" s="186">
        <v>13447394</v>
      </c>
      <c r="F37" s="185">
        <v>13409757</v>
      </c>
      <c r="G37" s="185">
        <v>37637</v>
      </c>
      <c r="H37" s="185">
        <v>13424764</v>
      </c>
      <c r="I37" s="185">
        <v>13387127</v>
      </c>
      <c r="J37" s="185">
        <v>37637</v>
      </c>
      <c r="K37" s="185">
        <v>22630</v>
      </c>
      <c r="L37" s="185">
        <v>22630</v>
      </c>
      <c r="M37" s="185" t="s">
        <v>754</v>
      </c>
      <c r="N37" s="185" t="s">
        <v>754</v>
      </c>
      <c r="O37" s="185" t="s">
        <v>754</v>
      </c>
      <c r="P37" s="185" t="s">
        <v>754</v>
      </c>
      <c r="Q37" s="139" t="s">
        <v>1003</v>
      </c>
      <c r="R37" s="179"/>
      <c r="S37" s="171"/>
      <c r="T37" s="171"/>
      <c r="U37" s="171"/>
      <c r="V37" s="171"/>
    </row>
    <row r="38" spans="1:25" s="126" customFormat="1" ht="9.75" customHeight="1" x14ac:dyDescent="0.25">
      <c r="A38" s="835" t="s">
        <v>279</v>
      </c>
      <c r="B38" s="835" t="s">
        <v>279</v>
      </c>
      <c r="C38" s="835" t="s">
        <v>982</v>
      </c>
      <c r="D38" s="344"/>
      <c r="E38" s="186">
        <v>11321526</v>
      </c>
      <c r="F38" s="185">
        <v>11275706</v>
      </c>
      <c r="G38" s="185">
        <v>45820</v>
      </c>
      <c r="H38" s="185">
        <v>11301028</v>
      </c>
      <c r="I38" s="185">
        <v>11255208</v>
      </c>
      <c r="J38" s="185">
        <v>45820</v>
      </c>
      <c r="K38" s="185">
        <v>20498</v>
      </c>
      <c r="L38" s="185">
        <v>20498</v>
      </c>
      <c r="M38" s="185" t="s">
        <v>754</v>
      </c>
      <c r="N38" s="185" t="s">
        <v>754</v>
      </c>
      <c r="O38" s="185" t="s">
        <v>754</v>
      </c>
      <c r="P38" s="185" t="s">
        <v>754</v>
      </c>
      <c r="Q38" s="134" t="s">
        <v>983</v>
      </c>
      <c r="R38" s="179"/>
      <c r="S38" s="171"/>
      <c r="T38" s="171"/>
      <c r="U38" s="171"/>
      <c r="V38" s="171"/>
    </row>
    <row r="39" spans="1:25" s="126" customFormat="1" ht="9.75" customHeight="1" x14ac:dyDescent="0.25">
      <c r="A39" s="840" t="s">
        <v>279</v>
      </c>
      <c r="B39" s="840" t="s">
        <v>279</v>
      </c>
      <c r="C39" s="841" t="s">
        <v>1004</v>
      </c>
      <c r="D39" s="342"/>
      <c r="E39" s="184">
        <v>12135032</v>
      </c>
      <c r="F39" s="183">
        <v>12086013</v>
      </c>
      <c r="G39" s="183">
        <v>49019</v>
      </c>
      <c r="H39" s="183">
        <v>12110934</v>
      </c>
      <c r="I39" s="183">
        <v>12061915</v>
      </c>
      <c r="J39" s="183">
        <v>49019</v>
      </c>
      <c r="K39" s="183">
        <v>24098</v>
      </c>
      <c r="L39" s="183">
        <v>24098</v>
      </c>
      <c r="M39" s="183" t="s">
        <v>754</v>
      </c>
      <c r="N39" s="183" t="s">
        <v>754</v>
      </c>
      <c r="O39" s="183" t="s">
        <v>754</v>
      </c>
      <c r="P39" s="183" t="s">
        <v>754</v>
      </c>
      <c r="Q39" s="130" t="s">
        <v>985</v>
      </c>
      <c r="R39" s="179"/>
      <c r="S39" s="171"/>
      <c r="T39" s="171"/>
      <c r="U39" s="171"/>
      <c r="V39" s="171"/>
    </row>
    <row r="40" spans="1:25" s="126" customFormat="1" ht="9.75" customHeight="1" x14ac:dyDescent="0.25">
      <c r="A40" s="182"/>
      <c r="B40" s="182"/>
      <c r="C40" s="189"/>
      <c r="D40" s="182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0"/>
      <c r="R40" s="179"/>
      <c r="S40" s="171"/>
      <c r="T40" s="171"/>
      <c r="U40" s="171"/>
      <c r="V40" s="171"/>
    </row>
    <row r="41" spans="1:25" s="176" customFormat="1" ht="9.75" customHeight="1" x14ac:dyDescent="0.25">
      <c r="A41" s="178"/>
      <c r="B41" s="178"/>
      <c r="C41" s="178"/>
      <c r="D41" s="178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1"/>
      <c r="T41" s="171"/>
      <c r="U41" s="171"/>
      <c r="V41" s="171"/>
    </row>
    <row r="42" spans="1:25" s="171" customFormat="1" ht="12.75" customHeight="1" x14ac:dyDescent="0.25">
      <c r="A42" s="175" t="s">
        <v>238</v>
      </c>
      <c r="B42" s="823"/>
      <c r="C42" s="173"/>
      <c r="D42" s="173"/>
      <c r="E42" s="173"/>
      <c r="F42" s="173"/>
      <c r="G42" s="173"/>
      <c r="H42" s="173"/>
      <c r="I42" s="173"/>
      <c r="J42" s="173"/>
      <c r="K42" s="33" t="s">
        <v>102</v>
      </c>
      <c r="L42" s="173"/>
      <c r="M42" s="173"/>
      <c r="N42" s="173"/>
      <c r="O42" s="173"/>
      <c r="P42" s="173"/>
      <c r="Q42" s="173"/>
      <c r="R42" s="173"/>
      <c r="S42" s="173"/>
      <c r="T42" s="174" t="s">
        <v>237</v>
      </c>
      <c r="U42" s="173"/>
      <c r="V42" s="172"/>
      <c r="W42" s="172"/>
      <c r="X42" s="172"/>
      <c r="Y42" s="172"/>
    </row>
    <row r="43" spans="1:25" s="147" customFormat="1" ht="10.5" customHeight="1" x14ac:dyDescent="0.25">
      <c r="A43" s="1064" t="s">
        <v>1005</v>
      </c>
      <c r="B43" s="1064"/>
      <c r="C43" s="1064"/>
      <c r="D43" s="1065"/>
      <c r="E43" s="153"/>
      <c r="F43" s="1068"/>
      <c r="G43" s="1068"/>
      <c r="H43" s="1068"/>
      <c r="I43" s="1068"/>
      <c r="J43" s="1068"/>
      <c r="K43" s="1068"/>
      <c r="L43" s="1068"/>
      <c r="M43" s="1068"/>
      <c r="N43" s="1068"/>
      <c r="O43" s="1068"/>
      <c r="P43" s="1068"/>
      <c r="Q43" s="1068"/>
      <c r="R43" s="1068"/>
      <c r="S43" s="170"/>
      <c r="T43" s="169"/>
      <c r="U43" s="1073" t="s">
        <v>1006</v>
      </c>
      <c r="V43" s="148"/>
      <c r="W43" s="148"/>
      <c r="X43" s="148"/>
      <c r="Y43" s="148"/>
    </row>
    <row r="44" spans="1:25" s="147" customFormat="1" ht="11.5" customHeight="1" x14ac:dyDescent="0.25">
      <c r="A44" s="1066"/>
      <c r="B44" s="1066"/>
      <c r="C44" s="1066"/>
      <c r="D44" s="1067"/>
      <c r="E44" s="153" t="s">
        <v>236</v>
      </c>
      <c r="F44" s="168"/>
      <c r="G44" s="869"/>
      <c r="H44" s="164" t="s">
        <v>235</v>
      </c>
      <c r="I44" s="868"/>
      <c r="J44" s="167"/>
      <c r="K44" s="164" t="s">
        <v>234</v>
      </c>
      <c r="L44" s="868"/>
      <c r="M44" s="869"/>
      <c r="N44" s="164" t="s">
        <v>233</v>
      </c>
      <c r="O44" s="166"/>
      <c r="P44" s="165"/>
      <c r="Q44" s="164" t="s">
        <v>1007</v>
      </c>
      <c r="R44" s="868"/>
      <c r="S44" s="163"/>
      <c r="T44" s="152" t="s">
        <v>232</v>
      </c>
      <c r="U44" s="1077"/>
      <c r="V44" s="162"/>
      <c r="W44" s="148"/>
      <c r="X44" s="148"/>
      <c r="Y44" s="148"/>
    </row>
    <row r="45" spans="1:25" s="147" customFormat="1" ht="21" customHeight="1" x14ac:dyDescent="0.25">
      <c r="A45" s="1066"/>
      <c r="B45" s="1066"/>
      <c r="C45" s="1066"/>
      <c r="D45" s="1067"/>
      <c r="E45" s="153"/>
      <c r="F45" s="161"/>
      <c r="G45" s="871"/>
      <c r="H45" s="153" t="s">
        <v>231</v>
      </c>
      <c r="I45" s="872"/>
      <c r="J45" s="160"/>
      <c r="K45" s="153" t="s">
        <v>231</v>
      </c>
      <c r="L45" s="159"/>
      <c r="M45" s="158"/>
      <c r="N45" s="153" t="s">
        <v>230</v>
      </c>
      <c r="O45" s="157"/>
      <c r="P45" s="871"/>
      <c r="Q45" s="151" t="s">
        <v>230</v>
      </c>
      <c r="R45" s="156"/>
      <c r="S45" s="155"/>
      <c r="T45" s="874" t="s">
        <v>1008</v>
      </c>
      <c r="U45" s="1077"/>
      <c r="V45" s="148"/>
      <c r="W45" s="148"/>
      <c r="X45" s="148"/>
      <c r="Y45" s="148"/>
    </row>
    <row r="46" spans="1:25" s="147" customFormat="1" ht="15" customHeight="1" x14ac:dyDescent="0.25">
      <c r="A46" s="1066"/>
      <c r="B46" s="1066"/>
      <c r="C46" s="1066"/>
      <c r="D46" s="1067"/>
      <c r="E46" s="153" t="s">
        <v>956</v>
      </c>
      <c r="F46" s="154" t="s">
        <v>1009</v>
      </c>
      <c r="G46" s="154" t="s">
        <v>1010</v>
      </c>
      <c r="H46" s="153" t="s">
        <v>1011</v>
      </c>
      <c r="I46" s="152" t="s">
        <v>1009</v>
      </c>
      <c r="J46" s="152" t="s">
        <v>1010</v>
      </c>
      <c r="K46" s="1062" t="s">
        <v>229</v>
      </c>
      <c r="L46" s="152" t="s">
        <v>1012</v>
      </c>
      <c r="M46" s="152" t="s">
        <v>946</v>
      </c>
      <c r="N46" s="1062" t="s">
        <v>1013</v>
      </c>
      <c r="O46" s="152" t="s">
        <v>1009</v>
      </c>
      <c r="P46" s="152" t="s">
        <v>946</v>
      </c>
      <c r="Q46" s="1062" t="s">
        <v>228</v>
      </c>
      <c r="R46" s="152" t="s">
        <v>1012</v>
      </c>
      <c r="S46" s="152" t="s">
        <v>1010</v>
      </c>
      <c r="T46" s="152" t="s">
        <v>1010</v>
      </c>
      <c r="U46" s="1077"/>
      <c r="V46" s="148"/>
      <c r="W46" s="148"/>
      <c r="X46" s="148"/>
      <c r="Y46" s="148"/>
    </row>
    <row r="47" spans="1:25" s="147" customFormat="1" ht="14.25" customHeight="1" x14ac:dyDescent="0.25">
      <c r="A47" s="1066"/>
      <c r="B47" s="1066"/>
      <c r="C47" s="1066"/>
      <c r="D47" s="1067"/>
      <c r="E47" s="1062"/>
      <c r="F47" s="1062" t="s">
        <v>1014</v>
      </c>
      <c r="G47" s="1062" t="s">
        <v>953</v>
      </c>
      <c r="H47" s="151" t="s">
        <v>61</v>
      </c>
      <c r="I47" s="1062" t="s">
        <v>1014</v>
      </c>
      <c r="J47" s="1062" t="s">
        <v>953</v>
      </c>
      <c r="K47" s="1062"/>
      <c r="L47" s="1062" t="s">
        <v>1014</v>
      </c>
      <c r="M47" s="1062" t="s">
        <v>1015</v>
      </c>
      <c r="N47" s="1062"/>
      <c r="O47" s="1062" t="s">
        <v>1016</v>
      </c>
      <c r="P47" s="1062" t="s">
        <v>953</v>
      </c>
      <c r="Q47" s="1062"/>
      <c r="R47" s="1062" t="s">
        <v>1016</v>
      </c>
      <c r="S47" s="1062" t="s">
        <v>1015</v>
      </c>
      <c r="T47" s="1062" t="s">
        <v>1015</v>
      </c>
      <c r="U47" s="1077"/>
      <c r="V47" s="148"/>
      <c r="W47" s="148"/>
      <c r="X47" s="148"/>
      <c r="Y47" s="148"/>
    </row>
    <row r="48" spans="1:25" s="147" customFormat="1" ht="11.5" customHeight="1" x14ac:dyDescent="0.25">
      <c r="A48" s="1068"/>
      <c r="B48" s="1068"/>
      <c r="C48" s="1068"/>
      <c r="D48" s="1069"/>
      <c r="E48" s="1076"/>
      <c r="F48" s="1070"/>
      <c r="G48" s="1070"/>
      <c r="H48" s="874"/>
      <c r="I48" s="1070"/>
      <c r="J48" s="1070"/>
      <c r="K48" s="874" t="s">
        <v>1017</v>
      </c>
      <c r="L48" s="1070"/>
      <c r="M48" s="1070"/>
      <c r="N48" s="150" t="s">
        <v>1017</v>
      </c>
      <c r="O48" s="1070"/>
      <c r="P48" s="1070"/>
      <c r="Q48" s="874" t="s">
        <v>1017</v>
      </c>
      <c r="R48" s="1070"/>
      <c r="S48" s="1070"/>
      <c r="T48" s="1070"/>
      <c r="U48" s="149"/>
      <c r="V48" s="148"/>
      <c r="W48" s="148"/>
      <c r="X48" s="148"/>
      <c r="Y48" s="148"/>
    </row>
    <row r="49" spans="1:25" s="126" customFormat="1" ht="9.75" customHeight="1" x14ac:dyDescent="0.25">
      <c r="A49" s="832" t="s">
        <v>280</v>
      </c>
      <c r="B49" s="833" t="s">
        <v>1018</v>
      </c>
      <c r="C49" s="834"/>
      <c r="D49" s="359"/>
      <c r="E49" s="138">
        <v>14076605</v>
      </c>
      <c r="F49" s="136">
        <v>13964669</v>
      </c>
      <c r="G49" s="136">
        <v>111936</v>
      </c>
      <c r="H49" s="136">
        <v>10371286</v>
      </c>
      <c r="I49" s="136">
        <v>10310222</v>
      </c>
      <c r="J49" s="136">
        <v>61064</v>
      </c>
      <c r="K49" s="136">
        <v>9626</v>
      </c>
      <c r="L49" s="136">
        <v>9626</v>
      </c>
      <c r="M49" s="136" t="s">
        <v>754</v>
      </c>
      <c r="N49" s="136" t="s">
        <v>754</v>
      </c>
      <c r="O49" s="136" t="s">
        <v>754</v>
      </c>
      <c r="P49" s="136" t="s">
        <v>754</v>
      </c>
      <c r="Q49" s="136">
        <v>3658995</v>
      </c>
      <c r="R49" s="136">
        <v>3644821</v>
      </c>
      <c r="S49" s="136">
        <v>14174</v>
      </c>
      <c r="T49" s="135">
        <v>36698</v>
      </c>
      <c r="U49" s="146" t="s">
        <v>1019</v>
      </c>
      <c r="V49" s="129"/>
      <c r="W49" s="913"/>
      <c r="X49" s="913"/>
      <c r="Y49" s="914"/>
    </row>
    <row r="50" spans="1:25" s="126" customFormat="1" ht="9.75" customHeight="1" x14ac:dyDescent="0.25">
      <c r="A50" s="835" t="s">
        <v>279</v>
      </c>
      <c r="B50" s="833">
        <v>29</v>
      </c>
      <c r="C50" s="834"/>
      <c r="D50" s="359"/>
      <c r="E50" s="138">
        <v>13662704</v>
      </c>
      <c r="F50" s="136">
        <v>13554898</v>
      </c>
      <c r="G50" s="136">
        <v>107806</v>
      </c>
      <c r="H50" s="136">
        <v>10286517</v>
      </c>
      <c r="I50" s="136">
        <v>10229574</v>
      </c>
      <c r="J50" s="136">
        <v>56943</v>
      </c>
      <c r="K50" s="136">
        <v>9471</v>
      </c>
      <c r="L50" s="136">
        <v>9471</v>
      </c>
      <c r="M50" s="136" t="s">
        <v>754</v>
      </c>
      <c r="N50" s="136" t="s">
        <v>754</v>
      </c>
      <c r="O50" s="136" t="s">
        <v>754</v>
      </c>
      <c r="P50" s="136" t="s">
        <v>754</v>
      </c>
      <c r="Q50" s="136">
        <v>3330939</v>
      </c>
      <c r="R50" s="136">
        <v>3315853</v>
      </c>
      <c r="S50" s="136">
        <v>15086</v>
      </c>
      <c r="T50" s="135">
        <v>35777</v>
      </c>
      <c r="U50" s="146" t="s">
        <v>1020</v>
      </c>
      <c r="V50" s="129"/>
      <c r="W50" s="913"/>
      <c r="X50" s="913"/>
      <c r="Y50" s="914"/>
    </row>
    <row r="51" spans="1:25" s="126" customFormat="1" ht="9.75" customHeight="1" x14ac:dyDescent="0.25">
      <c r="A51" s="835" t="s">
        <v>279</v>
      </c>
      <c r="B51" s="833">
        <v>30</v>
      </c>
      <c r="C51" s="834"/>
      <c r="D51" s="359"/>
      <c r="E51" s="138">
        <v>12659407</v>
      </c>
      <c r="F51" s="136">
        <v>12587807</v>
      </c>
      <c r="G51" s="136">
        <v>71600</v>
      </c>
      <c r="H51" s="136">
        <v>9365920</v>
      </c>
      <c r="I51" s="136">
        <v>9338176</v>
      </c>
      <c r="J51" s="136">
        <v>27744</v>
      </c>
      <c r="K51" s="136">
        <v>8692</v>
      </c>
      <c r="L51" s="136">
        <v>8692</v>
      </c>
      <c r="M51" s="136" t="s">
        <v>754</v>
      </c>
      <c r="N51" s="136" t="s">
        <v>754</v>
      </c>
      <c r="O51" s="136" t="s">
        <v>754</v>
      </c>
      <c r="P51" s="136" t="s">
        <v>754</v>
      </c>
      <c r="Q51" s="136">
        <v>3250976</v>
      </c>
      <c r="R51" s="136">
        <v>3240939</v>
      </c>
      <c r="S51" s="136">
        <v>10037</v>
      </c>
      <c r="T51" s="135">
        <v>33819</v>
      </c>
      <c r="U51" s="146" t="s">
        <v>1021</v>
      </c>
      <c r="V51" s="129"/>
      <c r="W51" s="913"/>
      <c r="X51" s="913"/>
      <c r="Y51" s="914"/>
    </row>
    <row r="52" spans="1:25" s="126" customFormat="1" ht="9.75" customHeight="1" x14ac:dyDescent="0.25">
      <c r="A52" s="835" t="s">
        <v>620</v>
      </c>
      <c r="B52" s="835" t="s">
        <v>1022</v>
      </c>
      <c r="C52" s="834"/>
      <c r="D52" s="359"/>
      <c r="E52" s="138">
        <v>11745857</v>
      </c>
      <c r="F52" s="136">
        <v>11672724</v>
      </c>
      <c r="G52" s="136">
        <v>73133</v>
      </c>
      <c r="H52" s="136">
        <v>9867893</v>
      </c>
      <c r="I52" s="136">
        <v>9830995</v>
      </c>
      <c r="J52" s="136">
        <v>36898</v>
      </c>
      <c r="K52" s="136">
        <v>12293</v>
      </c>
      <c r="L52" s="136">
        <v>12293</v>
      </c>
      <c r="M52" s="136" t="s">
        <v>754</v>
      </c>
      <c r="N52" s="136" t="s">
        <v>754</v>
      </c>
      <c r="O52" s="136" t="s">
        <v>754</v>
      </c>
      <c r="P52" s="136" t="s">
        <v>754</v>
      </c>
      <c r="Q52" s="136">
        <v>1838252</v>
      </c>
      <c r="R52" s="136">
        <v>1829436</v>
      </c>
      <c r="S52" s="136">
        <v>8816</v>
      </c>
      <c r="T52" s="135">
        <v>27419</v>
      </c>
      <c r="U52" s="146" t="s">
        <v>1023</v>
      </c>
      <c r="V52" s="129"/>
      <c r="W52" s="913"/>
      <c r="X52" s="913"/>
      <c r="Y52" s="914"/>
    </row>
    <row r="53" spans="1:25" s="126" customFormat="1" ht="9.75" customHeight="1" x14ac:dyDescent="0.25">
      <c r="A53" s="835"/>
      <c r="B53" s="835" t="s">
        <v>967</v>
      </c>
      <c r="C53" s="834"/>
      <c r="D53" s="359"/>
      <c r="E53" s="138">
        <v>10603153</v>
      </c>
      <c r="F53" s="136">
        <v>10481207</v>
      </c>
      <c r="G53" s="136">
        <v>121946</v>
      </c>
      <c r="H53" s="136">
        <v>7998782</v>
      </c>
      <c r="I53" s="136">
        <v>7945265</v>
      </c>
      <c r="J53" s="136">
        <v>53517</v>
      </c>
      <c r="K53" s="136">
        <v>7834</v>
      </c>
      <c r="L53" s="136">
        <v>7834</v>
      </c>
      <c r="M53" s="136" t="s">
        <v>754</v>
      </c>
      <c r="N53" s="136" t="s">
        <v>754</v>
      </c>
      <c r="O53" s="136" t="s">
        <v>754</v>
      </c>
      <c r="P53" s="136" t="s">
        <v>754</v>
      </c>
      <c r="Q53" s="136">
        <v>2557914</v>
      </c>
      <c r="R53" s="136">
        <v>2528108</v>
      </c>
      <c r="S53" s="136">
        <v>29806</v>
      </c>
      <c r="T53" s="135">
        <v>38623</v>
      </c>
      <c r="U53" s="146" t="s">
        <v>1024</v>
      </c>
      <c r="V53" s="129"/>
      <c r="W53" s="913"/>
      <c r="X53" s="913"/>
      <c r="Y53" s="914"/>
    </row>
    <row r="54" spans="1:25" s="126" customFormat="1" ht="9.75" customHeight="1" x14ac:dyDescent="0.25">
      <c r="A54" s="835"/>
      <c r="B54" s="835"/>
      <c r="C54" s="836"/>
      <c r="D54" s="348"/>
      <c r="E54" s="138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5"/>
      <c r="U54" s="140"/>
      <c r="V54" s="129"/>
      <c r="W54" s="913"/>
      <c r="X54" s="913"/>
      <c r="Y54" s="914"/>
    </row>
    <row r="55" spans="1:25" s="126" customFormat="1" ht="9.75" customHeight="1" x14ac:dyDescent="0.25">
      <c r="A55" s="835" t="s">
        <v>620</v>
      </c>
      <c r="B55" s="833" t="s">
        <v>1025</v>
      </c>
      <c r="C55" s="837"/>
      <c r="D55" s="352"/>
      <c r="E55" s="138">
        <v>12195010</v>
      </c>
      <c r="F55" s="136">
        <v>12104198</v>
      </c>
      <c r="G55" s="136">
        <v>90812</v>
      </c>
      <c r="H55" s="136">
        <v>9388769</v>
      </c>
      <c r="I55" s="136">
        <v>9332872</v>
      </c>
      <c r="J55" s="136">
        <v>55897</v>
      </c>
      <c r="K55" s="136">
        <v>19943</v>
      </c>
      <c r="L55" s="136">
        <v>19943</v>
      </c>
      <c r="M55" s="136" t="s">
        <v>754</v>
      </c>
      <c r="N55" s="136" t="s">
        <v>754</v>
      </c>
      <c r="O55" s="136" t="s">
        <v>754</v>
      </c>
      <c r="P55" s="136" t="s">
        <v>754</v>
      </c>
      <c r="Q55" s="136">
        <v>2758992</v>
      </c>
      <c r="R55" s="136">
        <v>2751383</v>
      </c>
      <c r="S55" s="136">
        <v>7609</v>
      </c>
      <c r="T55" s="135">
        <v>27306</v>
      </c>
      <c r="U55" s="145" t="s">
        <v>966</v>
      </c>
      <c r="V55" s="136"/>
      <c r="W55" s="913"/>
      <c r="X55" s="913"/>
      <c r="Y55" s="914"/>
    </row>
    <row r="56" spans="1:25" s="126" customFormat="1" ht="9.75" customHeight="1" x14ac:dyDescent="0.25">
      <c r="A56" s="835"/>
      <c r="B56" s="835" t="s">
        <v>967</v>
      </c>
      <c r="C56" s="837"/>
      <c r="D56" s="352"/>
      <c r="E56" s="138">
        <v>9573050</v>
      </c>
      <c r="F56" s="136">
        <v>9470649</v>
      </c>
      <c r="G56" s="136">
        <v>102401</v>
      </c>
      <c r="H56" s="136">
        <v>7791139</v>
      </c>
      <c r="I56" s="136">
        <v>7739830</v>
      </c>
      <c r="J56" s="136">
        <v>51309</v>
      </c>
      <c r="K56" s="136">
        <v>7617</v>
      </c>
      <c r="L56" s="136">
        <v>7617</v>
      </c>
      <c r="M56" s="136" t="s">
        <v>754</v>
      </c>
      <c r="N56" s="136" t="s">
        <v>754</v>
      </c>
      <c r="O56" s="136" t="s">
        <v>754</v>
      </c>
      <c r="P56" s="136" t="s">
        <v>754</v>
      </c>
      <c r="Q56" s="136">
        <v>1735105</v>
      </c>
      <c r="R56" s="136">
        <v>1723202</v>
      </c>
      <c r="S56" s="136">
        <v>11903</v>
      </c>
      <c r="T56" s="135">
        <v>39189</v>
      </c>
      <c r="U56" s="145" t="s">
        <v>968</v>
      </c>
      <c r="V56" s="129"/>
      <c r="W56" s="913"/>
      <c r="X56" s="913"/>
      <c r="Y56" s="914"/>
    </row>
    <row r="57" spans="1:25" s="126" customFormat="1" ht="9.75" customHeight="1" x14ac:dyDescent="0.25">
      <c r="A57" s="835"/>
      <c r="B57" s="835"/>
      <c r="C57" s="836"/>
      <c r="D57" s="348"/>
      <c r="E57" s="138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5"/>
      <c r="U57" s="140"/>
      <c r="V57" s="129"/>
      <c r="W57" s="913"/>
      <c r="X57" s="913"/>
      <c r="Y57" s="914"/>
    </row>
    <row r="58" spans="1:25" s="126" customFormat="1" ht="9.75" customHeight="1" x14ac:dyDescent="0.25">
      <c r="A58" s="835" t="s">
        <v>620</v>
      </c>
      <c r="B58" s="833" t="s">
        <v>969</v>
      </c>
      <c r="C58" s="833" t="s">
        <v>970</v>
      </c>
      <c r="D58" s="352"/>
      <c r="E58" s="138">
        <v>12195010</v>
      </c>
      <c r="F58" s="136">
        <v>12104198</v>
      </c>
      <c r="G58" s="136">
        <v>90812</v>
      </c>
      <c r="H58" s="136">
        <v>9388769</v>
      </c>
      <c r="I58" s="136">
        <v>9332872</v>
      </c>
      <c r="J58" s="136">
        <v>55897</v>
      </c>
      <c r="K58" s="136">
        <v>19943</v>
      </c>
      <c r="L58" s="136">
        <v>19943</v>
      </c>
      <c r="M58" s="136" t="s">
        <v>754</v>
      </c>
      <c r="N58" s="136" t="s">
        <v>754</v>
      </c>
      <c r="O58" s="136" t="s">
        <v>754</v>
      </c>
      <c r="P58" s="136" t="s">
        <v>754</v>
      </c>
      <c r="Q58" s="136">
        <v>2758992</v>
      </c>
      <c r="R58" s="136">
        <v>2751383</v>
      </c>
      <c r="S58" s="136">
        <v>7609</v>
      </c>
      <c r="T58" s="135">
        <v>27306</v>
      </c>
      <c r="U58" s="141" t="s">
        <v>1026</v>
      </c>
      <c r="V58" s="129"/>
      <c r="W58" s="913"/>
      <c r="X58" s="913"/>
      <c r="Y58" s="914"/>
    </row>
    <row r="59" spans="1:25" s="126" customFormat="1" ht="9.75" customHeight="1" x14ac:dyDescent="0.25">
      <c r="A59" s="835" t="s">
        <v>279</v>
      </c>
      <c r="B59" s="835" t="s">
        <v>279</v>
      </c>
      <c r="C59" s="833" t="s">
        <v>972</v>
      </c>
      <c r="D59" s="352"/>
      <c r="E59" s="138">
        <v>13310010</v>
      </c>
      <c r="F59" s="136">
        <v>13223016</v>
      </c>
      <c r="G59" s="136">
        <v>86994</v>
      </c>
      <c r="H59" s="136">
        <v>9541120</v>
      </c>
      <c r="I59" s="136">
        <v>9502465</v>
      </c>
      <c r="J59" s="136">
        <v>38655</v>
      </c>
      <c r="K59" s="136">
        <v>9783</v>
      </c>
      <c r="L59" s="136">
        <v>9783</v>
      </c>
      <c r="M59" s="136" t="s">
        <v>754</v>
      </c>
      <c r="N59" s="136" t="s">
        <v>754</v>
      </c>
      <c r="O59" s="136" t="s">
        <v>754</v>
      </c>
      <c r="P59" s="136" t="s">
        <v>754</v>
      </c>
      <c r="Q59" s="136">
        <v>3723015</v>
      </c>
      <c r="R59" s="136">
        <v>3710768</v>
      </c>
      <c r="S59" s="136">
        <v>12247</v>
      </c>
      <c r="T59" s="135">
        <v>36092</v>
      </c>
      <c r="U59" s="144" t="s">
        <v>973</v>
      </c>
      <c r="V59" s="129"/>
      <c r="W59" s="913"/>
      <c r="X59" s="913"/>
      <c r="Y59" s="914"/>
    </row>
    <row r="60" spans="1:25" s="126" customFormat="1" ht="9.75" customHeight="1" x14ac:dyDescent="0.25">
      <c r="A60" s="835"/>
      <c r="B60" s="835"/>
      <c r="C60" s="833" t="s">
        <v>974</v>
      </c>
      <c r="D60" s="352"/>
      <c r="E60" s="138">
        <v>12558969</v>
      </c>
      <c r="F60" s="136">
        <v>12451043</v>
      </c>
      <c r="G60" s="136">
        <v>107926</v>
      </c>
      <c r="H60" s="136">
        <v>9229860</v>
      </c>
      <c r="I60" s="136">
        <v>9174261</v>
      </c>
      <c r="J60" s="136">
        <v>55599</v>
      </c>
      <c r="K60" s="136">
        <v>9480</v>
      </c>
      <c r="L60" s="136">
        <v>9480</v>
      </c>
      <c r="M60" s="136" t="s">
        <v>754</v>
      </c>
      <c r="N60" s="136" t="s">
        <v>754</v>
      </c>
      <c r="O60" s="136" t="s">
        <v>754</v>
      </c>
      <c r="P60" s="136" t="s">
        <v>754</v>
      </c>
      <c r="Q60" s="136">
        <v>3284448</v>
      </c>
      <c r="R60" s="136">
        <v>3267302</v>
      </c>
      <c r="S60" s="136">
        <v>17146</v>
      </c>
      <c r="T60" s="135">
        <v>35181</v>
      </c>
      <c r="U60" s="143" t="s">
        <v>1027</v>
      </c>
      <c r="V60" s="129"/>
      <c r="W60" s="913"/>
      <c r="X60" s="913"/>
      <c r="Y60" s="914"/>
    </row>
    <row r="61" spans="1:25" s="126" customFormat="1" ht="9.75" customHeight="1" x14ac:dyDescent="0.25">
      <c r="A61" s="835" t="s">
        <v>279</v>
      </c>
      <c r="B61" s="835" t="s">
        <v>279</v>
      </c>
      <c r="C61" s="833" t="s">
        <v>1028</v>
      </c>
      <c r="D61" s="352"/>
      <c r="E61" s="138">
        <v>10603153</v>
      </c>
      <c r="F61" s="136">
        <v>10481207</v>
      </c>
      <c r="G61" s="136">
        <v>121946</v>
      </c>
      <c r="H61" s="136">
        <v>7998782</v>
      </c>
      <c r="I61" s="136">
        <v>7945265</v>
      </c>
      <c r="J61" s="136">
        <v>53517</v>
      </c>
      <c r="K61" s="136">
        <v>7834</v>
      </c>
      <c r="L61" s="136">
        <v>7834</v>
      </c>
      <c r="M61" s="136" t="s">
        <v>754</v>
      </c>
      <c r="N61" s="136" t="s">
        <v>754</v>
      </c>
      <c r="O61" s="136" t="s">
        <v>754</v>
      </c>
      <c r="P61" s="136" t="s">
        <v>754</v>
      </c>
      <c r="Q61" s="136">
        <v>2557914</v>
      </c>
      <c r="R61" s="136">
        <v>2528108</v>
      </c>
      <c r="S61" s="136">
        <v>29806</v>
      </c>
      <c r="T61" s="135">
        <v>38623</v>
      </c>
      <c r="U61" s="142" t="s">
        <v>1029</v>
      </c>
      <c r="V61" s="129"/>
      <c r="W61" s="913"/>
      <c r="X61" s="913"/>
      <c r="Y61" s="914"/>
    </row>
    <row r="62" spans="1:25" s="126" customFormat="1" ht="9.75" customHeight="1" x14ac:dyDescent="0.25">
      <c r="A62" s="835" t="s">
        <v>620</v>
      </c>
      <c r="B62" s="838" t="s">
        <v>978</v>
      </c>
      <c r="C62" s="833" t="s">
        <v>970</v>
      </c>
      <c r="D62" s="352"/>
      <c r="E62" s="138">
        <v>9573050</v>
      </c>
      <c r="F62" s="136">
        <v>9470649</v>
      </c>
      <c r="G62" s="136">
        <v>102401</v>
      </c>
      <c r="H62" s="136">
        <v>7791139</v>
      </c>
      <c r="I62" s="136">
        <v>7739830</v>
      </c>
      <c r="J62" s="136">
        <v>51309</v>
      </c>
      <c r="K62" s="136">
        <v>7617</v>
      </c>
      <c r="L62" s="136">
        <v>7617</v>
      </c>
      <c r="M62" s="136" t="s">
        <v>754</v>
      </c>
      <c r="N62" s="136" t="s">
        <v>754</v>
      </c>
      <c r="O62" s="136" t="s">
        <v>754</v>
      </c>
      <c r="P62" s="136" t="s">
        <v>754</v>
      </c>
      <c r="Q62" s="136">
        <v>1735105</v>
      </c>
      <c r="R62" s="136">
        <v>1723202</v>
      </c>
      <c r="S62" s="136">
        <v>11903</v>
      </c>
      <c r="T62" s="135">
        <v>39189</v>
      </c>
      <c r="U62" s="141" t="s">
        <v>979</v>
      </c>
      <c r="V62" s="129"/>
      <c r="W62" s="913"/>
      <c r="X62" s="913"/>
      <c r="Y62" s="914"/>
    </row>
    <row r="63" spans="1:25" s="126" customFormat="1" ht="9.75" customHeight="1" x14ac:dyDescent="0.25">
      <c r="A63" s="835"/>
      <c r="B63" s="835"/>
      <c r="C63" s="836"/>
      <c r="D63" s="348"/>
      <c r="E63" s="138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5"/>
      <c r="U63" s="140"/>
      <c r="V63" s="129"/>
      <c r="W63" s="913"/>
      <c r="X63" s="913"/>
      <c r="Y63" s="914"/>
    </row>
    <row r="64" spans="1:25" s="126" customFormat="1" ht="9.75" customHeight="1" x14ac:dyDescent="0.25">
      <c r="A64" s="835" t="s">
        <v>620</v>
      </c>
      <c r="B64" s="838" t="s">
        <v>622</v>
      </c>
      <c r="C64" s="835" t="s">
        <v>980</v>
      </c>
      <c r="D64" s="344"/>
      <c r="E64" s="138">
        <v>11043832</v>
      </c>
      <c r="F64" s="136">
        <v>10957249</v>
      </c>
      <c r="G64" s="136">
        <v>86583</v>
      </c>
      <c r="H64" s="136">
        <v>9480350</v>
      </c>
      <c r="I64" s="136">
        <v>9438232</v>
      </c>
      <c r="J64" s="136">
        <v>42118</v>
      </c>
      <c r="K64" s="136">
        <v>9608</v>
      </c>
      <c r="L64" s="136">
        <v>9608</v>
      </c>
      <c r="M64" s="136" t="s">
        <v>754</v>
      </c>
      <c r="N64" s="136" t="s">
        <v>754</v>
      </c>
      <c r="O64" s="136" t="s">
        <v>754</v>
      </c>
      <c r="P64" s="136" t="s">
        <v>754</v>
      </c>
      <c r="Q64" s="137">
        <v>1523314</v>
      </c>
      <c r="R64" s="137">
        <v>1509409</v>
      </c>
      <c r="S64" s="136">
        <v>13905</v>
      </c>
      <c r="T64" s="135">
        <v>30560</v>
      </c>
      <c r="U64" s="139" t="s">
        <v>981</v>
      </c>
      <c r="V64" s="129"/>
      <c r="W64" s="913"/>
      <c r="X64" s="913"/>
      <c r="Y64" s="914"/>
    </row>
    <row r="65" spans="1:25" s="126" customFormat="1" ht="9.75" customHeight="1" x14ac:dyDescent="0.25">
      <c r="A65" s="835" t="s">
        <v>279</v>
      </c>
      <c r="B65" s="835" t="s">
        <v>279</v>
      </c>
      <c r="C65" s="835" t="s">
        <v>982</v>
      </c>
      <c r="D65" s="344"/>
      <c r="E65" s="138">
        <v>10870391</v>
      </c>
      <c r="F65" s="136">
        <v>10787047</v>
      </c>
      <c r="G65" s="136">
        <v>83344</v>
      </c>
      <c r="H65" s="136">
        <v>9180832</v>
      </c>
      <c r="I65" s="136">
        <v>9140246</v>
      </c>
      <c r="J65" s="136">
        <v>40586</v>
      </c>
      <c r="K65" s="136">
        <v>7031</v>
      </c>
      <c r="L65" s="136">
        <v>7031</v>
      </c>
      <c r="M65" s="136" t="s">
        <v>754</v>
      </c>
      <c r="N65" s="136" t="s">
        <v>754</v>
      </c>
      <c r="O65" s="136" t="s">
        <v>754</v>
      </c>
      <c r="P65" s="136" t="s">
        <v>754</v>
      </c>
      <c r="Q65" s="137">
        <v>1651669</v>
      </c>
      <c r="R65" s="137">
        <v>1639770</v>
      </c>
      <c r="S65" s="136">
        <v>11899</v>
      </c>
      <c r="T65" s="135">
        <v>30859</v>
      </c>
      <c r="U65" s="134" t="s">
        <v>983</v>
      </c>
      <c r="V65" s="129"/>
      <c r="W65" s="913"/>
      <c r="X65" s="913"/>
      <c r="Y65" s="914"/>
    </row>
    <row r="66" spans="1:25" s="126" customFormat="1" ht="9.75" customHeight="1" x14ac:dyDescent="0.25">
      <c r="A66" s="835" t="s">
        <v>279</v>
      </c>
      <c r="B66" s="835" t="s">
        <v>279</v>
      </c>
      <c r="C66" s="835" t="s">
        <v>984</v>
      </c>
      <c r="D66" s="344"/>
      <c r="E66" s="138">
        <v>12195010</v>
      </c>
      <c r="F66" s="136">
        <v>12104198</v>
      </c>
      <c r="G66" s="136">
        <v>90812</v>
      </c>
      <c r="H66" s="136">
        <v>9388769</v>
      </c>
      <c r="I66" s="136">
        <v>9332872</v>
      </c>
      <c r="J66" s="136">
        <v>55897</v>
      </c>
      <c r="K66" s="136">
        <v>19943</v>
      </c>
      <c r="L66" s="136">
        <v>19943</v>
      </c>
      <c r="M66" s="136" t="s">
        <v>754</v>
      </c>
      <c r="N66" s="136" t="s">
        <v>754</v>
      </c>
      <c r="O66" s="136" t="s">
        <v>754</v>
      </c>
      <c r="P66" s="136" t="s">
        <v>754</v>
      </c>
      <c r="Q66" s="137">
        <v>2758992</v>
      </c>
      <c r="R66" s="137">
        <v>2751383</v>
      </c>
      <c r="S66" s="136">
        <v>7609</v>
      </c>
      <c r="T66" s="135">
        <v>27306</v>
      </c>
      <c r="U66" s="134" t="s">
        <v>985</v>
      </c>
      <c r="V66" s="129"/>
      <c r="W66" s="913"/>
      <c r="X66" s="913"/>
      <c r="Y66" s="914"/>
    </row>
    <row r="67" spans="1:25" s="126" customFormat="1" ht="9.75" customHeight="1" x14ac:dyDescent="0.25">
      <c r="A67" s="835" t="s">
        <v>279</v>
      </c>
      <c r="B67" s="835" t="s">
        <v>279</v>
      </c>
      <c r="C67" s="835" t="s">
        <v>986</v>
      </c>
      <c r="D67" s="344"/>
      <c r="E67" s="138">
        <v>13029789</v>
      </c>
      <c r="F67" s="136">
        <v>12951288</v>
      </c>
      <c r="G67" s="136">
        <v>78501</v>
      </c>
      <c r="H67" s="136">
        <v>9526092</v>
      </c>
      <c r="I67" s="136">
        <v>9488893</v>
      </c>
      <c r="J67" s="136">
        <v>37199</v>
      </c>
      <c r="K67" s="136">
        <v>10127</v>
      </c>
      <c r="L67" s="136">
        <v>10127</v>
      </c>
      <c r="M67" s="136" t="s">
        <v>754</v>
      </c>
      <c r="N67" s="136" t="s">
        <v>754</v>
      </c>
      <c r="O67" s="136" t="s">
        <v>754</v>
      </c>
      <c r="P67" s="136" t="s">
        <v>754</v>
      </c>
      <c r="Q67" s="137">
        <v>3464181</v>
      </c>
      <c r="R67" s="137">
        <v>3452268</v>
      </c>
      <c r="S67" s="136">
        <v>11913</v>
      </c>
      <c r="T67" s="135">
        <v>29389</v>
      </c>
      <c r="U67" s="134" t="s">
        <v>987</v>
      </c>
      <c r="V67" s="129"/>
      <c r="W67" s="913"/>
      <c r="X67" s="913"/>
      <c r="Y67" s="914"/>
    </row>
    <row r="68" spans="1:25" s="126" customFormat="1" ht="9.75" customHeight="1" x14ac:dyDescent="0.25">
      <c r="A68" s="835"/>
      <c r="B68" s="838"/>
      <c r="C68" s="835" t="s">
        <v>988</v>
      </c>
      <c r="D68" s="344"/>
      <c r="E68" s="138">
        <v>14084692</v>
      </c>
      <c r="F68" s="136">
        <v>14002063</v>
      </c>
      <c r="G68" s="136">
        <v>82629</v>
      </c>
      <c r="H68" s="136">
        <v>10351963</v>
      </c>
      <c r="I68" s="136">
        <v>10309227</v>
      </c>
      <c r="J68" s="136">
        <v>42736</v>
      </c>
      <c r="K68" s="136">
        <v>11745</v>
      </c>
      <c r="L68" s="136">
        <v>11745</v>
      </c>
      <c r="M68" s="136" t="s">
        <v>754</v>
      </c>
      <c r="N68" s="136" t="s">
        <v>754</v>
      </c>
      <c r="O68" s="136" t="s">
        <v>754</v>
      </c>
      <c r="P68" s="136" t="s">
        <v>754</v>
      </c>
      <c r="Q68" s="137">
        <v>3691629</v>
      </c>
      <c r="R68" s="137">
        <v>3681091</v>
      </c>
      <c r="S68" s="136">
        <v>10538</v>
      </c>
      <c r="T68" s="135">
        <v>29355</v>
      </c>
      <c r="U68" s="134" t="s">
        <v>989</v>
      </c>
      <c r="V68" s="129"/>
      <c r="W68" s="913"/>
      <c r="X68" s="913"/>
      <c r="Y68" s="914"/>
    </row>
    <row r="69" spans="1:25" s="126" customFormat="1" ht="9.75" customHeight="1" x14ac:dyDescent="0.25">
      <c r="A69" s="835" t="s">
        <v>279</v>
      </c>
      <c r="B69" s="835" t="s">
        <v>279</v>
      </c>
      <c r="C69" s="835" t="s">
        <v>990</v>
      </c>
      <c r="D69" s="344"/>
      <c r="E69" s="138">
        <v>13310010</v>
      </c>
      <c r="F69" s="136">
        <v>13223016</v>
      </c>
      <c r="G69" s="136">
        <v>86994</v>
      </c>
      <c r="H69" s="136">
        <v>9541120</v>
      </c>
      <c r="I69" s="136">
        <v>9502465</v>
      </c>
      <c r="J69" s="136">
        <v>38655</v>
      </c>
      <c r="K69" s="136">
        <v>9783</v>
      </c>
      <c r="L69" s="136">
        <v>9783</v>
      </c>
      <c r="M69" s="136" t="s">
        <v>754</v>
      </c>
      <c r="N69" s="136" t="s">
        <v>754</v>
      </c>
      <c r="O69" s="136" t="s">
        <v>754</v>
      </c>
      <c r="P69" s="136" t="s">
        <v>754</v>
      </c>
      <c r="Q69" s="137">
        <v>3723015</v>
      </c>
      <c r="R69" s="137">
        <v>3710768</v>
      </c>
      <c r="S69" s="136">
        <v>12247</v>
      </c>
      <c r="T69" s="135">
        <v>36092</v>
      </c>
      <c r="U69" s="134" t="s">
        <v>991</v>
      </c>
      <c r="V69" s="129"/>
      <c r="W69" s="913"/>
      <c r="X69" s="913"/>
      <c r="Y69" s="914"/>
    </row>
    <row r="70" spans="1:25" s="126" customFormat="1" ht="9.75" customHeight="1" x14ac:dyDescent="0.25">
      <c r="A70" s="835" t="s">
        <v>279</v>
      </c>
      <c r="B70" s="835" t="s">
        <v>279</v>
      </c>
      <c r="C70" s="835" t="s">
        <v>992</v>
      </c>
      <c r="D70" s="344"/>
      <c r="E70" s="138">
        <v>13309075</v>
      </c>
      <c r="F70" s="136">
        <v>13214099</v>
      </c>
      <c r="G70" s="136">
        <v>94976</v>
      </c>
      <c r="H70" s="136">
        <v>10398668</v>
      </c>
      <c r="I70" s="136">
        <v>10346534</v>
      </c>
      <c r="J70" s="136">
        <v>52134</v>
      </c>
      <c r="K70" s="136">
        <v>13450</v>
      </c>
      <c r="L70" s="136">
        <v>13450</v>
      </c>
      <c r="M70" s="136" t="s">
        <v>754</v>
      </c>
      <c r="N70" s="136" t="s">
        <v>754</v>
      </c>
      <c r="O70" s="136" t="s">
        <v>754</v>
      </c>
      <c r="P70" s="136" t="s">
        <v>754</v>
      </c>
      <c r="Q70" s="137">
        <v>2863652</v>
      </c>
      <c r="R70" s="137">
        <v>2854115</v>
      </c>
      <c r="S70" s="136">
        <v>9537</v>
      </c>
      <c r="T70" s="135">
        <v>33305</v>
      </c>
      <c r="U70" s="134" t="s">
        <v>993</v>
      </c>
      <c r="V70" s="129"/>
      <c r="W70" s="913"/>
      <c r="X70" s="913"/>
      <c r="Y70" s="914"/>
    </row>
    <row r="71" spans="1:25" s="126" customFormat="1" ht="9.75" customHeight="1" x14ac:dyDescent="0.25">
      <c r="A71" s="835" t="s">
        <v>279</v>
      </c>
      <c r="B71" s="835" t="s">
        <v>279</v>
      </c>
      <c r="C71" s="835" t="s">
        <v>994</v>
      </c>
      <c r="D71" s="344"/>
      <c r="E71" s="138">
        <v>13391575</v>
      </c>
      <c r="F71" s="136">
        <v>13301508</v>
      </c>
      <c r="G71" s="136">
        <v>90067</v>
      </c>
      <c r="H71" s="136">
        <v>9975414</v>
      </c>
      <c r="I71" s="136">
        <v>9936245</v>
      </c>
      <c r="J71" s="136">
        <v>39169</v>
      </c>
      <c r="K71" s="136">
        <v>11500</v>
      </c>
      <c r="L71" s="136">
        <v>11500</v>
      </c>
      <c r="M71" s="136" t="s">
        <v>754</v>
      </c>
      <c r="N71" s="136" t="s">
        <v>754</v>
      </c>
      <c r="O71" s="136" t="s">
        <v>754</v>
      </c>
      <c r="P71" s="136" t="s">
        <v>754</v>
      </c>
      <c r="Q71" s="137">
        <v>3368830</v>
      </c>
      <c r="R71" s="137">
        <v>3353763</v>
      </c>
      <c r="S71" s="136">
        <v>15067</v>
      </c>
      <c r="T71" s="135">
        <v>35831</v>
      </c>
      <c r="U71" s="134" t="s">
        <v>995</v>
      </c>
      <c r="V71" s="129"/>
      <c r="W71" s="913"/>
      <c r="X71" s="913"/>
      <c r="Y71" s="914"/>
    </row>
    <row r="72" spans="1:25" s="126" customFormat="1" ht="9.75" customHeight="1" x14ac:dyDescent="0.25">
      <c r="A72" s="835" t="s">
        <v>279</v>
      </c>
      <c r="B72" s="835" t="s">
        <v>279</v>
      </c>
      <c r="C72" s="835" t="s">
        <v>996</v>
      </c>
      <c r="D72" s="344"/>
      <c r="E72" s="138">
        <v>12558969</v>
      </c>
      <c r="F72" s="136">
        <v>12451043</v>
      </c>
      <c r="G72" s="136">
        <v>107926</v>
      </c>
      <c r="H72" s="136">
        <v>9229860</v>
      </c>
      <c r="I72" s="136">
        <v>9174261</v>
      </c>
      <c r="J72" s="136">
        <v>55599</v>
      </c>
      <c r="K72" s="136">
        <v>9480</v>
      </c>
      <c r="L72" s="136">
        <v>9480</v>
      </c>
      <c r="M72" s="136" t="s">
        <v>754</v>
      </c>
      <c r="N72" s="136" t="s">
        <v>754</v>
      </c>
      <c r="O72" s="136" t="s">
        <v>754</v>
      </c>
      <c r="P72" s="136" t="s">
        <v>754</v>
      </c>
      <c r="Q72" s="137">
        <v>3284448</v>
      </c>
      <c r="R72" s="137">
        <v>3267302</v>
      </c>
      <c r="S72" s="136">
        <v>17146</v>
      </c>
      <c r="T72" s="135">
        <v>35181</v>
      </c>
      <c r="U72" s="134" t="s">
        <v>997</v>
      </c>
      <c r="V72" s="129"/>
      <c r="W72" s="913"/>
      <c r="X72" s="913"/>
      <c r="Y72" s="914"/>
    </row>
    <row r="73" spans="1:25" s="126" customFormat="1" ht="9.75" customHeight="1" x14ac:dyDescent="0.25">
      <c r="A73" s="835" t="s">
        <v>279</v>
      </c>
      <c r="B73" s="835" t="s">
        <v>279</v>
      </c>
      <c r="C73" s="839" t="s">
        <v>998</v>
      </c>
      <c r="D73" s="344"/>
      <c r="E73" s="138">
        <v>12504094</v>
      </c>
      <c r="F73" s="136">
        <v>12389237</v>
      </c>
      <c r="G73" s="136">
        <v>114857</v>
      </c>
      <c r="H73" s="136">
        <v>9517229</v>
      </c>
      <c r="I73" s="136">
        <v>9456915</v>
      </c>
      <c r="J73" s="136">
        <v>60314</v>
      </c>
      <c r="K73" s="136">
        <v>14061</v>
      </c>
      <c r="L73" s="136">
        <v>14061</v>
      </c>
      <c r="M73" s="136" t="s">
        <v>754</v>
      </c>
      <c r="N73" s="136" t="s">
        <v>754</v>
      </c>
      <c r="O73" s="136" t="s">
        <v>754</v>
      </c>
      <c r="P73" s="136" t="s">
        <v>754</v>
      </c>
      <c r="Q73" s="137">
        <v>2941269</v>
      </c>
      <c r="R73" s="137">
        <v>2918261</v>
      </c>
      <c r="S73" s="136">
        <v>23008</v>
      </c>
      <c r="T73" s="135">
        <v>31535</v>
      </c>
      <c r="U73" s="134" t="s">
        <v>999</v>
      </c>
      <c r="V73" s="129"/>
      <c r="W73" s="913"/>
      <c r="X73" s="913"/>
      <c r="Y73" s="914"/>
    </row>
    <row r="74" spans="1:25" s="126" customFormat="1" ht="9.75" customHeight="1" x14ac:dyDescent="0.25">
      <c r="A74" s="835" t="s">
        <v>279</v>
      </c>
      <c r="B74" s="835" t="s">
        <v>279</v>
      </c>
      <c r="C74" s="839" t="s">
        <v>625</v>
      </c>
      <c r="D74" s="344"/>
      <c r="E74" s="138">
        <v>11546290</v>
      </c>
      <c r="F74" s="136">
        <v>11425756</v>
      </c>
      <c r="G74" s="136">
        <v>120534</v>
      </c>
      <c r="H74" s="136">
        <v>8928954</v>
      </c>
      <c r="I74" s="136">
        <v>8867921</v>
      </c>
      <c r="J74" s="136">
        <v>61033</v>
      </c>
      <c r="K74" s="136">
        <v>9218</v>
      </c>
      <c r="L74" s="136">
        <v>9218</v>
      </c>
      <c r="M74" s="136" t="s">
        <v>754</v>
      </c>
      <c r="N74" s="136" t="s">
        <v>754</v>
      </c>
      <c r="O74" s="136" t="s">
        <v>754</v>
      </c>
      <c r="P74" s="136" t="s">
        <v>754</v>
      </c>
      <c r="Q74" s="137">
        <v>2573678</v>
      </c>
      <c r="R74" s="137">
        <v>2548617</v>
      </c>
      <c r="S74" s="136">
        <v>25061</v>
      </c>
      <c r="T74" s="135">
        <v>34440</v>
      </c>
      <c r="U74" s="134" t="s">
        <v>1000</v>
      </c>
      <c r="V74" s="129"/>
      <c r="W74" s="913"/>
      <c r="X74" s="913"/>
      <c r="Y74" s="914"/>
    </row>
    <row r="75" spans="1:25" s="126" customFormat="1" ht="9.75" customHeight="1" x14ac:dyDescent="0.25">
      <c r="A75" s="835" t="s">
        <v>279</v>
      </c>
      <c r="B75" s="835" t="s">
        <v>279</v>
      </c>
      <c r="C75" s="839" t="s">
        <v>627</v>
      </c>
      <c r="D75" s="344"/>
      <c r="E75" s="138">
        <v>10603153</v>
      </c>
      <c r="F75" s="136">
        <v>10481207</v>
      </c>
      <c r="G75" s="136">
        <v>121946</v>
      </c>
      <c r="H75" s="136">
        <v>7998782</v>
      </c>
      <c r="I75" s="136">
        <v>7945265</v>
      </c>
      <c r="J75" s="136">
        <v>53517</v>
      </c>
      <c r="K75" s="136">
        <v>7834</v>
      </c>
      <c r="L75" s="136">
        <v>7834</v>
      </c>
      <c r="M75" s="136" t="s">
        <v>754</v>
      </c>
      <c r="N75" s="136" t="s">
        <v>754</v>
      </c>
      <c r="O75" s="136" t="s">
        <v>754</v>
      </c>
      <c r="P75" s="136" t="s">
        <v>754</v>
      </c>
      <c r="Q75" s="137">
        <v>2557914</v>
      </c>
      <c r="R75" s="137">
        <v>2528108</v>
      </c>
      <c r="S75" s="136">
        <v>29806</v>
      </c>
      <c r="T75" s="135">
        <v>38623</v>
      </c>
      <c r="U75" s="134" t="s">
        <v>1001</v>
      </c>
      <c r="V75" s="129"/>
      <c r="W75" s="913"/>
      <c r="X75" s="913"/>
      <c r="Y75" s="914"/>
    </row>
    <row r="76" spans="1:25" s="126" customFormat="1" ht="9.75" customHeight="1" x14ac:dyDescent="0.25">
      <c r="A76" s="835" t="s">
        <v>620</v>
      </c>
      <c r="B76" s="838" t="s">
        <v>978</v>
      </c>
      <c r="C76" s="835" t="s">
        <v>1002</v>
      </c>
      <c r="D76" s="344"/>
      <c r="E76" s="138">
        <v>9939303</v>
      </c>
      <c r="F76" s="136">
        <v>9821626</v>
      </c>
      <c r="G76" s="136">
        <v>117677</v>
      </c>
      <c r="H76" s="136">
        <v>7682215</v>
      </c>
      <c r="I76" s="136">
        <v>7624780</v>
      </c>
      <c r="J76" s="136">
        <v>57435</v>
      </c>
      <c r="K76" s="136">
        <v>9595</v>
      </c>
      <c r="L76" s="136">
        <v>9595</v>
      </c>
      <c r="M76" s="136" t="s">
        <v>754</v>
      </c>
      <c r="N76" s="136" t="s">
        <v>754</v>
      </c>
      <c r="O76" s="136" t="s">
        <v>754</v>
      </c>
      <c r="P76" s="136" t="s">
        <v>754</v>
      </c>
      <c r="Q76" s="137">
        <v>2205232</v>
      </c>
      <c r="R76" s="137">
        <v>2187251</v>
      </c>
      <c r="S76" s="136">
        <v>17981</v>
      </c>
      <c r="T76" s="135">
        <v>42261</v>
      </c>
      <c r="U76" s="139" t="s">
        <v>1003</v>
      </c>
      <c r="V76" s="129"/>
      <c r="W76" s="913"/>
      <c r="X76" s="913"/>
      <c r="Y76" s="914"/>
    </row>
    <row r="77" spans="1:25" s="126" customFormat="1" ht="9.75" customHeight="1" x14ac:dyDescent="0.25">
      <c r="A77" s="835" t="s">
        <v>279</v>
      </c>
      <c r="B77" s="835" t="s">
        <v>279</v>
      </c>
      <c r="C77" s="835" t="s">
        <v>982</v>
      </c>
      <c r="D77" s="344"/>
      <c r="E77" s="138">
        <v>10106125</v>
      </c>
      <c r="F77" s="136">
        <v>10005332</v>
      </c>
      <c r="G77" s="136">
        <v>100793</v>
      </c>
      <c r="H77" s="136">
        <v>7858756</v>
      </c>
      <c r="I77" s="136">
        <v>7807110</v>
      </c>
      <c r="J77" s="136">
        <v>51646</v>
      </c>
      <c r="K77" s="136">
        <v>7473</v>
      </c>
      <c r="L77" s="136">
        <v>7473</v>
      </c>
      <c r="M77" s="136" t="s">
        <v>754</v>
      </c>
      <c r="N77" s="136" t="s">
        <v>754</v>
      </c>
      <c r="O77" s="136" t="s">
        <v>754</v>
      </c>
      <c r="P77" s="136" t="s">
        <v>754</v>
      </c>
      <c r="Q77" s="137">
        <v>2200230</v>
      </c>
      <c r="R77" s="137">
        <v>2190749</v>
      </c>
      <c r="S77" s="136">
        <v>9481</v>
      </c>
      <c r="T77" s="135">
        <v>39666</v>
      </c>
      <c r="U77" s="134" t="s">
        <v>983</v>
      </c>
      <c r="V77" s="129"/>
      <c r="W77" s="913"/>
      <c r="X77" s="913"/>
      <c r="Y77" s="914"/>
    </row>
    <row r="78" spans="1:25" s="126" customFormat="1" ht="9.75" customHeight="1" x14ac:dyDescent="0.25">
      <c r="A78" s="840" t="s">
        <v>279</v>
      </c>
      <c r="B78" s="840" t="s">
        <v>279</v>
      </c>
      <c r="C78" s="841" t="s">
        <v>1004</v>
      </c>
      <c r="D78" s="342"/>
      <c r="E78" s="133">
        <v>9573050</v>
      </c>
      <c r="F78" s="132">
        <v>9470649</v>
      </c>
      <c r="G78" s="132">
        <v>102401</v>
      </c>
      <c r="H78" s="132">
        <v>7791139</v>
      </c>
      <c r="I78" s="132">
        <v>7739830</v>
      </c>
      <c r="J78" s="132">
        <v>51309</v>
      </c>
      <c r="K78" s="132">
        <v>7617</v>
      </c>
      <c r="L78" s="132">
        <v>7617</v>
      </c>
      <c r="M78" s="132" t="s">
        <v>754</v>
      </c>
      <c r="N78" s="132" t="s">
        <v>754</v>
      </c>
      <c r="O78" s="132" t="s">
        <v>754</v>
      </c>
      <c r="P78" s="132" t="s">
        <v>754</v>
      </c>
      <c r="Q78" s="132">
        <v>1735105</v>
      </c>
      <c r="R78" s="132">
        <v>1723202</v>
      </c>
      <c r="S78" s="132">
        <v>11903</v>
      </c>
      <c r="T78" s="131">
        <v>39189</v>
      </c>
      <c r="U78" s="130" t="s">
        <v>985</v>
      </c>
      <c r="V78" s="129"/>
      <c r="W78" s="913"/>
      <c r="X78" s="913"/>
      <c r="Y78" s="914"/>
    </row>
    <row r="79" spans="1:25" s="126" customFormat="1" ht="10" customHeight="1" x14ac:dyDescent="0.25">
      <c r="A79" s="128"/>
      <c r="B79" s="128"/>
      <c r="C79" s="128"/>
      <c r="D79" s="128"/>
      <c r="N79" s="127"/>
      <c r="O79" s="127"/>
      <c r="P79" s="127"/>
    </row>
    <row r="80" spans="1:25" s="125" customFormat="1" ht="11.5" customHeight="1" x14ac:dyDescent="0.25"/>
    <row r="81" s="125" customFormat="1" ht="11.5" customHeight="1" x14ac:dyDescent="0.25"/>
    <row r="82" s="125" customFormat="1" ht="11.5" customHeight="1" x14ac:dyDescent="0.25"/>
    <row r="83" s="125" customFormat="1" ht="11.5" customHeight="1" x14ac:dyDescent="0.25"/>
    <row r="84" s="125" customFormat="1" ht="11.5" customHeight="1" x14ac:dyDescent="0.25"/>
    <row r="85" s="125" customFormat="1" ht="11.5" customHeight="1" x14ac:dyDescent="0.25"/>
    <row r="86" s="125" customFormat="1" ht="11.5" customHeight="1" x14ac:dyDescent="0.25"/>
    <row r="87" s="125" customFormat="1" ht="11.5" customHeight="1" x14ac:dyDescent="0.25"/>
    <row r="88" s="125" customFormat="1" ht="11.5" customHeight="1" x14ac:dyDescent="0.25"/>
    <row r="89" s="125" customFormat="1" ht="11.5" customHeight="1" x14ac:dyDescent="0.25"/>
    <row r="90" s="125" customFormat="1" ht="11.5" customHeight="1" x14ac:dyDescent="0.25"/>
    <row r="91" s="125" customFormat="1" ht="11.5" customHeight="1" x14ac:dyDescent="0.25"/>
    <row r="92" ht="11.5" customHeight="1" x14ac:dyDescent="0.25"/>
    <row r="93" ht="11.5" customHeight="1" x14ac:dyDescent="0.25"/>
    <row r="94" ht="11.5" customHeight="1" x14ac:dyDescent="0.25"/>
    <row r="95" ht="11.5" customHeight="1" x14ac:dyDescent="0.25"/>
    <row r="96" ht="11.5" customHeight="1" x14ac:dyDescent="0.25"/>
    <row r="97" ht="11.5" customHeight="1" x14ac:dyDescent="0.25"/>
    <row r="98" ht="11.5" customHeight="1" x14ac:dyDescent="0.25"/>
    <row r="99" ht="11.5" customHeight="1" x14ac:dyDescent="0.25"/>
    <row r="100" ht="11.5" customHeight="1" x14ac:dyDescent="0.25"/>
    <row r="101" ht="11.5" customHeight="1" x14ac:dyDescent="0.25"/>
    <row r="102" ht="11.5" customHeight="1" x14ac:dyDescent="0.25"/>
    <row r="103" ht="11.5" customHeight="1" x14ac:dyDescent="0.25"/>
    <row r="104" ht="11.5" customHeight="1" x14ac:dyDescent="0.25"/>
    <row r="105" ht="11.5" customHeight="1" x14ac:dyDescent="0.25"/>
    <row r="106" ht="11.5" customHeight="1" x14ac:dyDescent="0.25"/>
    <row r="107" ht="11.5" customHeight="1" x14ac:dyDescent="0.25"/>
    <row r="108" ht="11.5" customHeight="1" x14ac:dyDescent="0.25"/>
    <row r="109" ht="11.5" customHeight="1" x14ac:dyDescent="0.25"/>
    <row r="110" ht="13" customHeight="1" x14ac:dyDescent="0.25"/>
    <row r="111" ht="13" customHeight="1" x14ac:dyDescent="0.25"/>
    <row r="112" ht="13" customHeight="1" x14ac:dyDescent="0.25"/>
    <row r="113" ht="13" customHeight="1" x14ac:dyDescent="0.25"/>
    <row r="114" ht="13" customHeight="1" x14ac:dyDescent="0.25"/>
    <row r="115" ht="13" customHeight="1" x14ac:dyDescent="0.25"/>
    <row r="116" ht="13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</sheetData>
  <mergeCells count="32">
    <mergeCell ref="T47:T48"/>
    <mergeCell ref="U43:U47"/>
    <mergeCell ref="K46:K47"/>
    <mergeCell ref="N46:N47"/>
    <mergeCell ref="Q46:Q47"/>
    <mergeCell ref="L47:L48"/>
    <mergeCell ref="F47:F48"/>
    <mergeCell ref="G47:G48"/>
    <mergeCell ref="I47:I48"/>
    <mergeCell ref="J47:J48"/>
    <mergeCell ref="S47:S48"/>
    <mergeCell ref="M8:M9"/>
    <mergeCell ref="O8:O9"/>
    <mergeCell ref="P8:P9"/>
    <mergeCell ref="A43:D48"/>
    <mergeCell ref="F43:R43"/>
    <mergeCell ref="M47:M48"/>
    <mergeCell ref="O47:O48"/>
    <mergeCell ref="P47:P48"/>
    <mergeCell ref="R47:R48"/>
    <mergeCell ref="A4:D9"/>
    <mergeCell ref="F4:P4"/>
    <mergeCell ref="Q4:Q8"/>
    <mergeCell ref="K7:K8"/>
    <mergeCell ref="N7:N8"/>
    <mergeCell ref="E8:E9"/>
    <mergeCell ref="E47:E48"/>
    <mergeCell ref="F8:F9"/>
    <mergeCell ref="G8:G9"/>
    <mergeCell ref="I8:I9"/>
    <mergeCell ref="J8:J9"/>
    <mergeCell ref="L8:L9"/>
  </mergeCells>
  <phoneticPr fontId="29"/>
  <pageMargins left="0.59055118110236227" right="0.59055118110236227" top="0.59055118110236227" bottom="0.59055118110236227" header="0.59055118110236227" footer="0.1574803149606299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8"/>
  <sheetViews>
    <sheetView view="pageBreakPreview" zoomScale="136" zoomScaleNormal="50" zoomScaleSheetLayoutView="136" workbookViewId="0"/>
  </sheetViews>
  <sheetFormatPr defaultColWidth="9" defaultRowHeight="16.75" x14ac:dyDescent="0.3"/>
  <cols>
    <col min="1" max="1" width="2.61328125" style="200" customWidth="1"/>
    <col min="2" max="2" width="12.3828125" style="200" customWidth="1"/>
    <col min="3" max="3" width="9.765625" style="200" customWidth="1"/>
    <col min="4" max="4" width="8.61328125" style="200" customWidth="1"/>
    <col min="5" max="18" width="8.3828125" style="200" customWidth="1"/>
    <col min="19" max="19" width="9.3828125" style="200" customWidth="1"/>
    <col min="20" max="20" width="18.61328125" style="963" customWidth="1"/>
    <col min="21" max="21" width="2.61328125" style="201" customWidth="1"/>
    <col min="22" max="16384" width="9" style="200"/>
  </cols>
  <sheetData>
    <row r="1" spans="1:21" s="918" customFormat="1" ht="17.25" customHeight="1" x14ac:dyDescent="0.25">
      <c r="A1" s="915"/>
      <c r="B1" s="915" t="s">
        <v>271</v>
      </c>
      <c r="C1" s="916"/>
      <c r="D1" s="199"/>
      <c r="E1" s="199"/>
      <c r="F1" s="199"/>
      <c r="G1" s="199"/>
      <c r="H1" s="199"/>
      <c r="I1" s="915"/>
      <c r="J1" s="915"/>
      <c r="K1" s="199"/>
      <c r="L1" s="917"/>
      <c r="M1" s="917"/>
      <c r="N1" s="917"/>
      <c r="O1" s="917"/>
      <c r="P1" s="917"/>
      <c r="Q1" s="917"/>
      <c r="U1" s="917"/>
    </row>
    <row r="2" spans="1:21" s="920" customFormat="1" ht="17.25" customHeight="1" x14ac:dyDescent="0.25">
      <c r="A2" s="199"/>
      <c r="B2" s="915" t="s">
        <v>632</v>
      </c>
      <c r="C2" s="916"/>
      <c r="D2" s="199"/>
      <c r="E2" s="199"/>
      <c r="F2" s="199"/>
      <c r="G2" s="915"/>
      <c r="H2" s="915"/>
      <c r="I2" s="915"/>
      <c r="J2" s="915"/>
      <c r="K2" s="199"/>
      <c r="L2" s="919"/>
      <c r="M2" s="919"/>
      <c r="N2" s="919"/>
      <c r="O2" s="919"/>
      <c r="U2" s="919"/>
    </row>
    <row r="3" spans="1:21" s="124" customFormat="1" ht="17.25" customHeight="1" x14ac:dyDescent="0.25">
      <c r="A3" s="921"/>
      <c r="B3" s="242" t="s">
        <v>1030</v>
      </c>
      <c r="C3" s="241"/>
      <c r="D3" s="196"/>
      <c r="E3" s="196"/>
      <c r="F3" s="196"/>
      <c r="G3" s="196"/>
      <c r="H3" s="196"/>
      <c r="I3" s="196"/>
      <c r="J3" s="196"/>
      <c r="K3" s="196"/>
      <c r="L3" s="922"/>
      <c r="M3" s="922"/>
      <c r="N3" s="922"/>
      <c r="O3" s="922"/>
      <c r="P3" s="922"/>
      <c r="Q3" s="159"/>
      <c r="R3" s="922"/>
      <c r="S3" s="174" t="s">
        <v>1031</v>
      </c>
      <c r="T3" s="174"/>
      <c r="U3" s="923"/>
    </row>
    <row r="4" spans="1:21" s="928" customFormat="1" ht="16.5" customHeight="1" x14ac:dyDescent="0.25">
      <c r="A4" s="924"/>
      <c r="B4" s="925"/>
      <c r="C4" s="926"/>
      <c r="D4" s="240"/>
      <c r="E4" s="240"/>
      <c r="F4" s="240"/>
      <c r="G4" s="240"/>
      <c r="H4" s="240"/>
      <c r="I4" s="240"/>
      <c r="J4" s="240"/>
      <c r="K4" s="239"/>
      <c r="L4" s="238"/>
      <c r="M4" s="237"/>
      <c r="N4" s="237"/>
      <c r="O4" s="237"/>
      <c r="P4" s="237"/>
      <c r="Q4" s="236"/>
      <c r="R4" s="235"/>
      <c r="S4" s="234"/>
      <c r="T4" s="927"/>
      <c r="U4" s="162"/>
    </row>
    <row r="5" spans="1:21" s="928" customFormat="1" ht="16.5" customHeight="1" x14ac:dyDescent="0.25">
      <c r="A5" s="929"/>
      <c r="B5" s="930" t="s">
        <v>633</v>
      </c>
      <c r="C5" s="228" t="s">
        <v>270</v>
      </c>
      <c r="D5" s="223" t="s">
        <v>634</v>
      </c>
      <c r="E5" s="223" t="s">
        <v>635</v>
      </c>
      <c r="F5" s="223" t="s">
        <v>636</v>
      </c>
      <c r="G5" s="223" t="s">
        <v>637</v>
      </c>
      <c r="H5" s="223" t="s">
        <v>638</v>
      </c>
      <c r="I5" s="223" t="s">
        <v>639</v>
      </c>
      <c r="J5" s="233"/>
      <c r="K5" s="232"/>
      <c r="L5" s="225" t="s">
        <v>640</v>
      </c>
      <c r="M5" s="226" t="s">
        <v>641</v>
      </c>
      <c r="N5" s="226" t="s">
        <v>1539</v>
      </c>
      <c r="O5" s="226" t="s">
        <v>643</v>
      </c>
      <c r="P5" s="231" t="s">
        <v>644</v>
      </c>
      <c r="Q5" s="230"/>
      <c r="R5" s="229"/>
      <c r="S5" s="224" t="s">
        <v>645</v>
      </c>
      <c r="T5" s="223" t="s">
        <v>269</v>
      </c>
      <c r="U5" s="162"/>
    </row>
    <row r="6" spans="1:21" s="928" customFormat="1" ht="16.5" customHeight="1" x14ac:dyDescent="0.25">
      <c r="A6" s="929"/>
      <c r="B6" s="930"/>
      <c r="C6" s="228"/>
      <c r="D6" s="223" t="s">
        <v>267</v>
      </c>
      <c r="E6" s="223" t="s">
        <v>267</v>
      </c>
      <c r="F6" s="223" t="s">
        <v>268</v>
      </c>
      <c r="G6" s="223"/>
      <c r="H6" s="223"/>
      <c r="I6" s="223" t="s">
        <v>267</v>
      </c>
      <c r="J6" s="223" t="s">
        <v>266</v>
      </c>
      <c r="K6" s="227" t="s">
        <v>265</v>
      </c>
      <c r="L6" s="225"/>
      <c r="M6" s="226"/>
      <c r="N6" s="226"/>
      <c r="O6" s="226"/>
      <c r="P6" s="226"/>
      <c r="Q6" s="226" t="s">
        <v>646</v>
      </c>
      <c r="R6" s="225" t="s">
        <v>647</v>
      </c>
      <c r="S6" s="224"/>
      <c r="T6" s="223"/>
      <c r="U6" s="162"/>
    </row>
    <row r="7" spans="1:21" s="928" customFormat="1" ht="33.75" customHeight="1" x14ac:dyDescent="0.25">
      <c r="A7" s="929"/>
      <c r="B7" s="931"/>
      <c r="C7" s="222" t="s">
        <v>1032</v>
      </c>
      <c r="D7" s="222" t="s">
        <v>264</v>
      </c>
      <c r="E7" s="222" t="s">
        <v>658</v>
      </c>
      <c r="F7" s="222" t="s">
        <v>659</v>
      </c>
      <c r="G7" s="222" t="s">
        <v>263</v>
      </c>
      <c r="H7" s="222" t="s">
        <v>648</v>
      </c>
      <c r="I7" s="222" t="s">
        <v>649</v>
      </c>
      <c r="J7" s="222" t="s">
        <v>660</v>
      </c>
      <c r="K7" s="221" t="s">
        <v>685</v>
      </c>
      <c r="L7" s="220" t="s">
        <v>650</v>
      </c>
      <c r="M7" s="220" t="s">
        <v>262</v>
      </c>
      <c r="N7" s="220" t="s">
        <v>261</v>
      </c>
      <c r="O7" s="219" t="s">
        <v>260</v>
      </c>
      <c r="P7" s="875" t="s">
        <v>662</v>
      </c>
      <c r="Q7" s="218"/>
      <c r="R7" s="218"/>
      <c r="S7" s="873" t="s">
        <v>663</v>
      </c>
      <c r="T7" s="932"/>
      <c r="U7" s="162"/>
    </row>
    <row r="8" spans="1:21" s="147" customFormat="1" ht="15.65" customHeight="1" x14ac:dyDescent="0.25">
      <c r="A8" s="933"/>
      <c r="B8" s="925"/>
      <c r="C8" s="934"/>
      <c r="D8" s="935"/>
      <c r="E8" s="935"/>
      <c r="F8" s="935"/>
      <c r="G8" s="935"/>
      <c r="H8" s="935"/>
      <c r="I8" s="935"/>
      <c r="J8" s="935"/>
      <c r="K8" s="935"/>
      <c r="L8" s="935"/>
      <c r="M8" s="935"/>
      <c r="N8" s="935"/>
      <c r="O8" s="935"/>
      <c r="P8" s="935"/>
      <c r="Q8" s="935"/>
      <c r="R8" s="935"/>
      <c r="S8" s="936"/>
      <c r="T8" s="937"/>
      <c r="U8" s="194"/>
    </row>
    <row r="9" spans="1:21" s="940" customFormat="1" ht="15.65" customHeight="1" x14ac:dyDescent="0.25">
      <c r="A9" s="933"/>
      <c r="B9" s="938" t="s">
        <v>259</v>
      </c>
      <c r="C9" s="213">
        <v>9666523</v>
      </c>
      <c r="D9" s="212">
        <v>1727692</v>
      </c>
      <c r="E9" s="212">
        <v>1457267</v>
      </c>
      <c r="F9" s="212">
        <v>850646</v>
      </c>
      <c r="G9" s="212">
        <v>2300430</v>
      </c>
      <c r="H9" s="212">
        <v>1393019</v>
      </c>
      <c r="I9" s="212">
        <v>1937469</v>
      </c>
      <c r="J9" s="212">
        <v>731248</v>
      </c>
      <c r="K9" s="212">
        <v>1206221</v>
      </c>
      <c r="L9" s="212">
        <v>460599</v>
      </c>
      <c r="M9" s="212">
        <v>208161</v>
      </c>
      <c r="N9" s="212">
        <v>8719</v>
      </c>
      <c r="O9" s="212">
        <v>16254</v>
      </c>
      <c r="P9" s="212">
        <v>1838997</v>
      </c>
      <c r="Q9" s="212">
        <v>1201390</v>
      </c>
      <c r="R9" s="212">
        <v>637607</v>
      </c>
      <c r="S9" s="211">
        <v>105723</v>
      </c>
      <c r="T9" s="939" t="s">
        <v>258</v>
      </c>
      <c r="U9" s="933"/>
    </row>
    <row r="10" spans="1:21" s="147" customFormat="1" ht="15.65" customHeight="1" x14ac:dyDescent="0.25">
      <c r="A10" s="933"/>
      <c r="B10" s="925" t="s">
        <v>257</v>
      </c>
      <c r="C10" s="210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15"/>
      <c r="Q10" s="215"/>
      <c r="R10" s="215"/>
      <c r="S10" s="214"/>
      <c r="T10" s="941"/>
      <c r="U10" s="933"/>
    </row>
    <row r="11" spans="1:21" s="147" customFormat="1" ht="15.65" customHeight="1" x14ac:dyDescent="0.25">
      <c r="A11" s="933"/>
      <c r="B11" s="942" t="s">
        <v>664</v>
      </c>
      <c r="C11" s="210">
        <v>5110010</v>
      </c>
      <c r="D11" s="209">
        <v>753112</v>
      </c>
      <c r="E11" s="217">
        <v>983981</v>
      </c>
      <c r="F11" s="217">
        <v>493039</v>
      </c>
      <c r="G11" s="217">
        <v>948285</v>
      </c>
      <c r="H11" s="217">
        <v>753630</v>
      </c>
      <c r="I11" s="209">
        <v>1177963</v>
      </c>
      <c r="J11" s="217">
        <v>291478</v>
      </c>
      <c r="K11" s="217">
        <v>886485</v>
      </c>
      <c r="L11" s="217">
        <v>170119</v>
      </c>
      <c r="M11" s="217">
        <v>154314</v>
      </c>
      <c r="N11" s="217" t="s">
        <v>754</v>
      </c>
      <c r="O11" s="217">
        <v>4563</v>
      </c>
      <c r="P11" s="209">
        <v>205215</v>
      </c>
      <c r="Q11" s="209">
        <v>75821</v>
      </c>
      <c r="R11" s="209">
        <v>129394</v>
      </c>
      <c r="S11" s="208" t="s">
        <v>754</v>
      </c>
      <c r="T11" s="937" t="s">
        <v>239</v>
      </c>
      <c r="U11" s="933"/>
    </row>
    <row r="12" spans="1:21" s="147" customFormat="1" ht="15.65" customHeight="1" x14ac:dyDescent="0.25">
      <c r="A12" s="933"/>
      <c r="B12" s="942"/>
      <c r="C12" s="210"/>
      <c r="D12" s="209"/>
      <c r="E12" s="217"/>
      <c r="F12" s="217"/>
      <c r="G12" s="217"/>
      <c r="H12" s="217"/>
      <c r="I12" s="209"/>
      <c r="J12" s="217"/>
      <c r="K12" s="217"/>
      <c r="L12" s="217"/>
      <c r="M12" s="217"/>
      <c r="N12" s="217"/>
      <c r="O12" s="217"/>
      <c r="P12" s="217"/>
      <c r="Q12" s="217"/>
      <c r="R12" s="217"/>
      <c r="S12" s="216"/>
      <c r="T12" s="937"/>
      <c r="U12" s="933"/>
    </row>
    <row r="13" spans="1:21" s="147" customFormat="1" ht="23.25" customHeight="1" x14ac:dyDescent="0.25">
      <c r="A13" s="933"/>
      <c r="B13" s="942" t="s">
        <v>665</v>
      </c>
      <c r="C13" s="210">
        <v>4556513</v>
      </c>
      <c r="D13" s="209">
        <v>974580</v>
      </c>
      <c r="E13" s="209">
        <v>473286</v>
      </c>
      <c r="F13" s="209">
        <v>357607</v>
      </c>
      <c r="G13" s="209">
        <v>1352145</v>
      </c>
      <c r="H13" s="209">
        <v>639389</v>
      </c>
      <c r="I13" s="209">
        <v>759506</v>
      </c>
      <c r="J13" s="209">
        <v>439770</v>
      </c>
      <c r="K13" s="209">
        <v>319736</v>
      </c>
      <c r="L13" s="209">
        <v>290480</v>
      </c>
      <c r="M13" s="209">
        <v>53847</v>
      </c>
      <c r="N13" s="209">
        <v>8719</v>
      </c>
      <c r="O13" s="209">
        <v>11691</v>
      </c>
      <c r="P13" s="217">
        <v>1633782</v>
      </c>
      <c r="Q13" s="217">
        <v>1125569</v>
      </c>
      <c r="R13" s="217">
        <v>508213</v>
      </c>
      <c r="S13" s="216">
        <v>105723</v>
      </c>
      <c r="T13" s="937" t="s">
        <v>243</v>
      </c>
      <c r="U13" s="933"/>
    </row>
    <row r="14" spans="1:21" s="147" customFormat="1" ht="15.65" customHeight="1" x14ac:dyDescent="0.25">
      <c r="A14" s="933"/>
      <c r="B14" s="925" t="s">
        <v>257</v>
      </c>
      <c r="C14" s="210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15"/>
      <c r="Q14" s="215"/>
      <c r="R14" s="215"/>
      <c r="S14" s="214"/>
      <c r="T14" s="941"/>
      <c r="U14" s="933"/>
    </row>
    <row r="15" spans="1:21" s="147" customFormat="1" ht="15.65" customHeight="1" x14ac:dyDescent="0.25">
      <c r="A15" s="933"/>
      <c r="B15" s="943" t="s">
        <v>256</v>
      </c>
      <c r="C15" s="213">
        <v>177354575</v>
      </c>
      <c r="D15" s="212">
        <v>48396232</v>
      </c>
      <c r="E15" s="212">
        <v>41411197</v>
      </c>
      <c r="F15" s="212">
        <v>8216337</v>
      </c>
      <c r="G15" s="212">
        <v>16045422</v>
      </c>
      <c r="H15" s="212">
        <v>36201636</v>
      </c>
      <c r="I15" s="212">
        <v>27083751</v>
      </c>
      <c r="J15" s="212">
        <v>11461793</v>
      </c>
      <c r="K15" s="212">
        <v>15621958</v>
      </c>
      <c r="L15" s="212">
        <v>2273970</v>
      </c>
      <c r="M15" s="212">
        <v>2404110</v>
      </c>
      <c r="N15" s="212">
        <v>60269</v>
      </c>
      <c r="O15" s="212">
        <v>84568</v>
      </c>
      <c r="P15" s="212">
        <v>12972160</v>
      </c>
      <c r="Q15" s="212">
        <v>9926740</v>
      </c>
      <c r="R15" s="212">
        <v>3045420</v>
      </c>
      <c r="S15" s="211">
        <v>68521432</v>
      </c>
      <c r="T15" s="944" t="s">
        <v>666</v>
      </c>
      <c r="U15" s="933"/>
    </row>
    <row r="16" spans="1:21" s="147" customFormat="1" ht="15.65" customHeight="1" x14ac:dyDescent="0.25">
      <c r="A16" s="933"/>
      <c r="B16" s="925"/>
      <c r="C16" s="210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15"/>
      <c r="Q16" s="215"/>
      <c r="R16" s="215"/>
      <c r="S16" s="214"/>
      <c r="T16" s="937"/>
      <c r="U16" s="933"/>
    </row>
    <row r="17" spans="1:21" s="147" customFormat="1" ht="15.65" customHeight="1" x14ac:dyDescent="0.25">
      <c r="A17" s="933"/>
      <c r="B17" s="942" t="s">
        <v>651</v>
      </c>
      <c r="C17" s="210">
        <v>138819305</v>
      </c>
      <c r="D17" s="209">
        <v>44134924</v>
      </c>
      <c r="E17" s="209">
        <v>13377814</v>
      </c>
      <c r="F17" s="209">
        <v>8034465</v>
      </c>
      <c r="G17" s="209">
        <v>13252451</v>
      </c>
      <c r="H17" s="209">
        <v>34214167</v>
      </c>
      <c r="I17" s="209">
        <v>25805484</v>
      </c>
      <c r="J17" s="209">
        <v>11103098</v>
      </c>
      <c r="K17" s="209">
        <v>14702386</v>
      </c>
      <c r="L17" s="209">
        <v>2026775</v>
      </c>
      <c r="M17" s="209">
        <v>2387183</v>
      </c>
      <c r="N17" s="209">
        <v>51447</v>
      </c>
      <c r="O17" s="209">
        <v>75415</v>
      </c>
      <c r="P17" s="209">
        <v>3042186</v>
      </c>
      <c r="Q17" s="209">
        <v>1679121</v>
      </c>
      <c r="R17" s="209">
        <v>1363065</v>
      </c>
      <c r="S17" s="208" t="s">
        <v>754</v>
      </c>
      <c r="T17" s="937" t="s">
        <v>255</v>
      </c>
      <c r="U17" s="933"/>
    </row>
    <row r="18" spans="1:21" s="147" customFormat="1" ht="15.65" customHeight="1" x14ac:dyDescent="0.25">
      <c r="A18" s="933"/>
      <c r="B18" s="942"/>
      <c r="C18" s="210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8"/>
      <c r="T18" s="937"/>
      <c r="U18" s="933"/>
    </row>
    <row r="19" spans="1:21" s="147" customFormat="1" ht="15.65" customHeight="1" x14ac:dyDescent="0.25">
      <c r="A19" s="933"/>
      <c r="B19" s="942" t="s">
        <v>667</v>
      </c>
      <c r="C19" s="210">
        <v>34955953</v>
      </c>
      <c r="D19" s="209">
        <v>3127198</v>
      </c>
      <c r="E19" s="209">
        <v>27977796</v>
      </c>
      <c r="F19" s="209">
        <v>92324</v>
      </c>
      <c r="G19" s="209">
        <v>2103609</v>
      </c>
      <c r="H19" s="209">
        <v>1217469</v>
      </c>
      <c r="I19" s="209">
        <v>437557</v>
      </c>
      <c r="J19" s="209">
        <v>123613</v>
      </c>
      <c r="K19" s="209">
        <v>313944</v>
      </c>
      <c r="L19" s="209">
        <v>195920</v>
      </c>
      <c r="M19" s="209">
        <v>8030</v>
      </c>
      <c r="N19" s="209">
        <v>1735</v>
      </c>
      <c r="O19" s="209">
        <v>9153</v>
      </c>
      <c r="P19" s="209">
        <v>9885612</v>
      </c>
      <c r="Q19" s="209">
        <v>8247619</v>
      </c>
      <c r="R19" s="209">
        <v>1637993</v>
      </c>
      <c r="S19" s="208">
        <v>67858212</v>
      </c>
      <c r="T19" s="945" t="s">
        <v>254</v>
      </c>
      <c r="U19" s="933"/>
    </row>
    <row r="20" spans="1:21" s="147" customFormat="1" ht="15.65" customHeight="1" x14ac:dyDescent="0.25">
      <c r="A20" s="933"/>
      <c r="B20" s="942"/>
      <c r="C20" s="210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15"/>
      <c r="Q20" s="215"/>
      <c r="R20" s="215"/>
      <c r="S20" s="214"/>
      <c r="T20" s="945"/>
      <c r="U20" s="933"/>
    </row>
    <row r="21" spans="1:21" s="147" customFormat="1" ht="30.75" customHeight="1" x14ac:dyDescent="0.25">
      <c r="A21" s="933"/>
      <c r="B21" s="942" t="s">
        <v>668</v>
      </c>
      <c r="C21" s="210">
        <v>271608</v>
      </c>
      <c r="D21" s="209">
        <v>4999</v>
      </c>
      <c r="E21" s="209" t="s">
        <v>754</v>
      </c>
      <c r="F21" s="209" t="s">
        <v>754</v>
      </c>
      <c r="G21" s="209">
        <v>48431</v>
      </c>
      <c r="H21" s="209">
        <v>75200</v>
      </c>
      <c r="I21" s="209">
        <v>142978</v>
      </c>
      <c r="J21" s="209">
        <v>97807</v>
      </c>
      <c r="K21" s="209">
        <v>45171</v>
      </c>
      <c r="L21" s="209" t="s">
        <v>754</v>
      </c>
      <c r="M21" s="209">
        <v>90</v>
      </c>
      <c r="N21" s="209">
        <v>7087</v>
      </c>
      <c r="O21" s="209" t="s">
        <v>754</v>
      </c>
      <c r="P21" s="209">
        <v>44362</v>
      </c>
      <c r="Q21" s="209" t="s">
        <v>754</v>
      </c>
      <c r="R21" s="209">
        <v>44362</v>
      </c>
      <c r="S21" s="208">
        <v>1095</v>
      </c>
      <c r="T21" s="945" t="s">
        <v>652</v>
      </c>
      <c r="U21" s="933"/>
    </row>
    <row r="22" spans="1:21" s="147" customFormat="1" ht="15.65" customHeight="1" x14ac:dyDescent="0.25">
      <c r="A22" s="933"/>
      <c r="B22" s="942"/>
      <c r="C22" s="210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15"/>
      <c r="Q22" s="215"/>
      <c r="R22" s="215"/>
      <c r="S22" s="214"/>
      <c r="T22" s="945"/>
      <c r="U22" s="933"/>
    </row>
    <row r="23" spans="1:21" s="147" customFormat="1" ht="22.5" customHeight="1" x14ac:dyDescent="0.25">
      <c r="A23" s="933"/>
      <c r="B23" s="942" t="s">
        <v>253</v>
      </c>
      <c r="C23" s="210" t="s">
        <v>754</v>
      </c>
      <c r="D23" s="209" t="s">
        <v>754</v>
      </c>
      <c r="E23" s="209" t="s">
        <v>754</v>
      </c>
      <c r="F23" s="209" t="s">
        <v>754</v>
      </c>
      <c r="G23" s="209" t="s">
        <v>754</v>
      </c>
      <c r="H23" s="209" t="s">
        <v>754</v>
      </c>
      <c r="I23" s="209" t="s">
        <v>754</v>
      </c>
      <c r="J23" s="209" t="s">
        <v>754</v>
      </c>
      <c r="K23" s="209" t="s">
        <v>754</v>
      </c>
      <c r="L23" s="209" t="s">
        <v>754</v>
      </c>
      <c r="M23" s="209" t="s">
        <v>754</v>
      </c>
      <c r="N23" s="209" t="s">
        <v>754</v>
      </c>
      <c r="O23" s="209" t="s">
        <v>754</v>
      </c>
      <c r="P23" s="209" t="s">
        <v>754</v>
      </c>
      <c r="Q23" s="209" t="s">
        <v>754</v>
      </c>
      <c r="R23" s="209" t="s">
        <v>754</v>
      </c>
      <c r="S23" s="208" t="s">
        <v>754</v>
      </c>
      <c r="T23" s="945" t="s">
        <v>653</v>
      </c>
      <c r="U23" s="933"/>
    </row>
    <row r="24" spans="1:21" s="147" customFormat="1" ht="15.65" customHeight="1" x14ac:dyDescent="0.25">
      <c r="A24" s="933"/>
      <c r="B24" s="942"/>
      <c r="C24" s="210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15"/>
      <c r="Q24" s="215"/>
      <c r="R24" s="215"/>
      <c r="S24" s="214"/>
      <c r="T24" s="945"/>
      <c r="U24" s="933"/>
    </row>
    <row r="25" spans="1:21" s="147" customFormat="1" ht="15.65" customHeight="1" x14ac:dyDescent="0.25">
      <c r="A25" s="933"/>
      <c r="B25" s="946" t="s">
        <v>654</v>
      </c>
      <c r="C25" s="210">
        <v>3307709</v>
      </c>
      <c r="D25" s="209">
        <v>1129111</v>
      </c>
      <c r="E25" s="209">
        <v>55587</v>
      </c>
      <c r="F25" s="209">
        <v>89548</v>
      </c>
      <c r="G25" s="209">
        <v>640931</v>
      </c>
      <c r="H25" s="209">
        <v>694800</v>
      </c>
      <c r="I25" s="209">
        <v>697732</v>
      </c>
      <c r="J25" s="209">
        <v>137275</v>
      </c>
      <c r="K25" s="209">
        <v>560457</v>
      </c>
      <c r="L25" s="209">
        <v>51275</v>
      </c>
      <c r="M25" s="209">
        <v>8807</v>
      </c>
      <c r="N25" s="209" t="s">
        <v>754</v>
      </c>
      <c r="O25" s="209" t="s">
        <v>754</v>
      </c>
      <c r="P25" s="209" t="s">
        <v>754</v>
      </c>
      <c r="Q25" s="209" t="s">
        <v>754</v>
      </c>
      <c r="R25" s="209" t="s">
        <v>754</v>
      </c>
      <c r="S25" s="208">
        <v>662125</v>
      </c>
      <c r="T25" s="945" t="s">
        <v>252</v>
      </c>
      <c r="U25" s="933"/>
    </row>
    <row r="26" spans="1:21" s="147" customFormat="1" ht="15.65" customHeight="1" x14ac:dyDescent="0.25">
      <c r="A26" s="933"/>
      <c r="B26" s="947"/>
      <c r="C26" s="210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8"/>
      <c r="T26" s="945"/>
      <c r="U26" s="933"/>
    </row>
    <row r="27" spans="1:21" s="147" customFormat="1" ht="15.65" customHeight="1" x14ac:dyDescent="0.25">
      <c r="A27" s="933"/>
      <c r="B27" s="943" t="s">
        <v>251</v>
      </c>
      <c r="C27" s="213">
        <v>176764022</v>
      </c>
      <c r="D27" s="212">
        <v>48118363</v>
      </c>
      <c r="E27" s="212">
        <v>41216323</v>
      </c>
      <c r="F27" s="212">
        <v>8283320</v>
      </c>
      <c r="G27" s="212">
        <v>16032364</v>
      </c>
      <c r="H27" s="212">
        <v>35956476</v>
      </c>
      <c r="I27" s="212">
        <v>27157176</v>
      </c>
      <c r="J27" s="212">
        <v>11425505</v>
      </c>
      <c r="K27" s="212">
        <v>15731671</v>
      </c>
      <c r="L27" s="212">
        <v>2266307</v>
      </c>
      <c r="M27" s="212">
        <v>2439072</v>
      </c>
      <c r="N27" s="212">
        <v>61063</v>
      </c>
      <c r="O27" s="212">
        <v>83495</v>
      </c>
      <c r="P27" s="212">
        <v>13355543</v>
      </c>
      <c r="Q27" s="212">
        <v>10247405</v>
      </c>
      <c r="R27" s="212">
        <v>3108138</v>
      </c>
      <c r="S27" s="211">
        <v>68505381</v>
      </c>
      <c r="T27" s="939" t="s">
        <v>669</v>
      </c>
      <c r="U27" s="933"/>
    </row>
    <row r="28" spans="1:21" s="147" customFormat="1" ht="15.65" customHeight="1" x14ac:dyDescent="0.25">
      <c r="A28" s="933"/>
      <c r="B28" s="925"/>
      <c r="C28" s="210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15"/>
      <c r="Q28" s="215"/>
      <c r="R28" s="215"/>
      <c r="S28" s="214"/>
      <c r="T28" s="945"/>
      <c r="U28" s="933"/>
    </row>
    <row r="29" spans="1:21" s="147" customFormat="1" ht="15.65" customHeight="1" x14ac:dyDescent="0.25">
      <c r="A29" s="194"/>
      <c r="B29" s="942" t="s">
        <v>250</v>
      </c>
      <c r="C29" s="210">
        <v>151290077</v>
      </c>
      <c r="D29" s="209">
        <v>45774236</v>
      </c>
      <c r="E29" s="209">
        <v>40055286</v>
      </c>
      <c r="F29" s="209">
        <v>3244887</v>
      </c>
      <c r="G29" s="209">
        <v>14074518</v>
      </c>
      <c r="H29" s="209">
        <v>31888840</v>
      </c>
      <c r="I29" s="209">
        <v>16252310</v>
      </c>
      <c r="J29" s="209">
        <v>10028445</v>
      </c>
      <c r="K29" s="209">
        <v>6223865</v>
      </c>
      <c r="L29" s="209">
        <v>1419764</v>
      </c>
      <c r="M29" s="209">
        <v>1917093</v>
      </c>
      <c r="N29" s="209">
        <v>45723</v>
      </c>
      <c r="O29" s="209">
        <v>39833</v>
      </c>
      <c r="P29" s="209">
        <v>10302518</v>
      </c>
      <c r="Q29" s="209">
        <v>9164956</v>
      </c>
      <c r="R29" s="209">
        <v>1137562</v>
      </c>
      <c r="S29" s="208">
        <v>68501464</v>
      </c>
      <c r="T29" s="945" t="s">
        <v>249</v>
      </c>
      <c r="U29" s="194"/>
    </row>
    <row r="30" spans="1:21" s="147" customFormat="1" ht="15.65" customHeight="1" x14ac:dyDescent="0.25">
      <c r="A30" s="194"/>
      <c r="B30" s="942"/>
      <c r="C30" s="210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8"/>
      <c r="T30" s="945"/>
      <c r="U30" s="194"/>
    </row>
    <row r="31" spans="1:21" s="147" customFormat="1" ht="15.65" customHeight="1" x14ac:dyDescent="0.25">
      <c r="A31" s="933"/>
      <c r="B31" s="942" t="s">
        <v>670</v>
      </c>
      <c r="C31" s="210">
        <v>21330362</v>
      </c>
      <c r="D31" s="209">
        <v>2322527</v>
      </c>
      <c r="E31" s="209" t="s">
        <v>754</v>
      </c>
      <c r="F31" s="209">
        <v>4781020</v>
      </c>
      <c r="G31" s="209">
        <v>1313743</v>
      </c>
      <c r="H31" s="209">
        <v>3962210</v>
      </c>
      <c r="I31" s="209">
        <v>8950862</v>
      </c>
      <c r="J31" s="209">
        <v>1327820</v>
      </c>
      <c r="K31" s="209">
        <v>7623042</v>
      </c>
      <c r="L31" s="209">
        <v>749232</v>
      </c>
      <c r="M31" s="209">
        <v>23765</v>
      </c>
      <c r="N31" s="209">
        <v>633</v>
      </c>
      <c r="O31" s="209">
        <v>42715</v>
      </c>
      <c r="P31" s="209">
        <v>133245</v>
      </c>
      <c r="Q31" s="209">
        <v>110328</v>
      </c>
      <c r="R31" s="209">
        <v>22917</v>
      </c>
      <c r="S31" s="208" t="s">
        <v>754</v>
      </c>
      <c r="T31" s="945" t="s">
        <v>248</v>
      </c>
      <c r="U31" s="933"/>
    </row>
    <row r="32" spans="1:21" s="147" customFormat="1" ht="15.65" customHeight="1" x14ac:dyDescent="0.25">
      <c r="A32" s="933"/>
      <c r="B32" s="942"/>
      <c r="C32" s="210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8"/>
      <c r="T32" s="945"/>
      <c r="U32" s="933"/>
    </row>
    <row r="33" spans="1:21" s="147" customFormat="1" ht="31.5" customHeight="1" x14ac:dyDescent="0.25">
      <c r="A33" s="933"/>
      <c r="B33" s="942" t="s">
        <v>247</v>
      </c>
      <c r="C33" s="210">
        <v>1906194</v>
      </c>
      <c r="D33" s="209">
        <v>10025</v>
      </c>
      <c r="E33" s="209">
        <v>994184</v>
      </c>
      <c r="F33" s="209">
        <v>164040</v>
      </c>
      <c r="G33" s="209">
        <v>421906</v>
      </c>
      <c r="H33" s="209">
        <v>104104</v>
      </c>
      <c r="I33" s="209">
        <v>211935</v>
      </c>
      <c r="J33" s="209">
        <v>1149</v>
      </c>
      <c r="K33" s="209">
        <v>210786</v>
      </c>
      <c r="L33" s="209">
        <v>12258</v>
      </c>
      <c r="M33" s="209">
        <v>6214</v>
      </c>
      <c r="N33" s="209" t="s">
        <v>754</v>
      </c>
      <c r="O33" s="209" t="s">
        <v>754</v>
      </c>
      <c r="P33" s="209">
        <v>705239</v>
      </c>
      <c r="Q33" s="209">
        <v>63514</v>
      </c>
      <c r="R33" s="209">
        <v>641725</v>
      </c>
      <c r="S33" s="208" t="s">
        <v>754</v>
      </c>
      <c r="T33" s="945" t="s">
        <v>655</v>
      </c>
      <c r="U33" s="933"/>
    </row>
    <row r="34" spans="1:21" s="147" customFormat="1" ht="15.65" customHeight="1" x14ac:dyDescent="0.25">
      <c r="A34" s="933"/>
      <c r="B34" s="942"/>
      <c r="C34" s="210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8"/>
      <c r="T34" s="945"/>
      <c r="U34" s="933"/>
    </row>
    <row r="35" spans="1:21" s="147" customFormat="1" ht="15.65" customHeight="1" x14ac:dyDescent="0.25">
      <c r="A35" s="933"/>
      <c r="B35" s="942" t="s">
        <v>671</v>
      </c>
      <c r="C35" s="210">
        <v>1876932</v>
      </c>
      <c r="D35" s="209">
        <v>328</v>
      </c>
      <c r="E35" s="209">
        <v>24131</v>
      </c>
      <c r="F35" s="209" t="s">
        <v>754</v>
      </c>
      <c r="G35" s="209">
        <v>222197</v>
      </c>
      <c r="H35" s="209">
        <v>1322</v>
      </c>
      <c r="I35" s="209">
        <v>1628954</v>
      </c>
      <c r="J35" s="209">
        <v>55983</v>
      </c>
      <c r="K35" s="209">
        <v>1572971</v>
      </c>
      <c r="L35" s="209">
        <v>73836</v>
      </c>
      <c r="M35" s="209">
        <v>472714</v>
      </c>
      <c r="N35" s="209">
        <v>1</v>
      </c>
      <c r="O35" s="209" t="s">
        <v>754</v>
      </c>
      <c r="P35" s="209">
        <v>213253</v>
      </c>
      <c r="Q35" s="209">
        <v>29952</v>
      </c>
      <c r="R35" s="209">
        <v>183301</v>
      </c>
      <c r="S35" s="208">
        <v>854</v>
      </c>
      <c r="T35" s="945" t="s">
        <v>246</v>
      </c>
      <c r="U35" s="933"/>
    </row>
    <row r="36" spans="1:21" s="147" customFormat="1" ht="15.65" customHeight="1" x14ac:dyDescent="0.25">
      <c r="A36" s="933"/>
      <c r="B36" s="942"/>
      <c r="C36" s="210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8"/>
      <c r="T36" s="945"/>
      <c r="U36" s="933"/>
    </row>
    <row r="37" spans="1:21" s="147" customFormat="1" ht="15.65" customHeight="1" x14ac:dyDescent="0.25">
      <c r="A37" s="933"/>
      <c r="B37" s="942" t="s">
        <v>672</v>
      </c>
      <c r="C37" s="210">
        <v>360457</v>
      </c>
      <c r="D37" s="209">
        <v>11247</v>
      </c>
      <c r="E37" s="209">
        <v>142722</v>
      </c>
      <c r="F37" s="209">
        <v>93373</v>
      </c>
      <c r="G37" s="209" t="s">
        <v>754</v>
      </c>
      <c r="H37" s="209" t="s">
        <v>754</v>
      </c>
      <c r="I37" s="209">
        <v>113115</v>
      </c>
      <c r="J37" s="209">
        <v>12108</v>
      </c>
      <c r="K37" s="209">
        <v>101007</v>
      </c>
      <c r="L37" s="209">
        <v>11217</v>
      </c>
      <c r="M37" s="209">
        <v>19286</v>
      </c>
      <c r="N37" s="209">
        <v>14706</v>
      </c>
      <c r="O37" s="209">
        <v>947</v>
      </c>
      <c r="P37" s="209">
        <v>2001288</v>
      </c>
      <c r="Q37" s="209">
        <v>878655</v>
      </c>
      <c r="R37" s="209">
        <v>1122633</v>
      </c>
      <c r="S37" s="208">
        <v>3063</v>
      </c>
      <c r="T37" s="945" t="s">
        <v>245</v>
      </c>
      <c r="U37" s="933"/>
    </row>
    <row r="38" spans="1:21" s="147" customFormat="1" ht="15.65" customHeight="1" x14ac:dyDescent="0.25">
      <c r="A38" s="933"/>
      <c r="B38" s="925"/>
      <c r="C38" s="210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8"/>
      <c r="T38" s="945"/>
      <c r="U38" s="933"/>
    </row>
    <row r="39" spans="1:21" s="147" customFormat="1" ht="15.65" customHeight="1" x14ac:dyDescent="0.25">
      <c r="A39" s="933"/>
      <c r="B39" s="943" t="s">
        <v>244</v>
      </c>
      <c r="C39" s="213">
        <v>10257076</v>
      </c>
      <c r="D39" s="212">
        <v>2005561</v>
      </c>
      <c r="E39" s="212">
        <v>1652141</v>
      </c>
      <c r="F39" s="212">
        <v>783663</v>
      </c>
      <c r="G39" s="212">
        <v>2313488</v>
      </c>
      <c r="H39" s="212">
        <v>1638179</v>
      </c>
      <c r="I39" s="212">
        <v>1864044</v>
      </c>
      <c r="J39" s="212">
        <v>767536</v>
      </c>
      <c r="K39" s="212">
        <v>1096508</v>
      </c>
      <c r="L39" s="212">
        <v>468262</v>
      </c>
      <c r="M39" s="212">
        <v>173199</v>
      </c>
      <c r="N39" s="212">
        <v>7925</v>
      </c>
      <c r="O39" s="212">
        <v>17327</v>
      </c>
      <c r="P39" s="212">
        <v>1455614</v>
      </c>
      <c r="Q39" s="212">
        <v>880725</v>
      </c>
      <c r="R39" s="212">
        <v>574889</v>
      </c>
      <c r="S39" s="211">
        <v>121774</v>
      </c>
      <c r="T39" s="939" t="s">
        <v>673</v>
      </c>
      <c r="U39" s="933"/>
    </row>
    <row r="40" spans="1:21" s="147" customFormat="1" ht="15.65" customHeight="1" x14ac:dyDescent="0.25">
      <c r="A40" s="933"/>
      <c r="B40" s="925"/>
      <c r="C40" s="210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8"/>
      <c r="T40" s="945"/>
      <c r="U40" s="933"/>
    </row>
    <row r="41" spans="1:21" s="147" customFormat="1" ht="15.65" customHeight="1" x14ac:dyDescent="0.25">
      <c r="A41" s="933"/>
      <c r="B41" s="942" t="s">
        <v>664</v>
      </c>
      <c r="C41" s="210">
        <v>5138107</v>
      </c>
      <c r="D41" s="209">
        <v>765604</v>
      </c>
      <c r="E41" s="209">
        <v>1223320</v>
      </c>
      <c r="F41" s="209">
        <v>473706</v>
      </c>
      <c r="G41" s="209">
        <v>854066</v>
      </c>
      <c r="H41" s="209">
        <v>743189</v>
      </c>
      <c r="I41" s="209">
        <v>1078222</v>
      </c>
      <c r="J41" s="209">
        <v>300592</v>
      </c>
      <c r="K41" s="209">
        <v>777630</v>
      </c>
      <c r="L41" s="209">
        <v>182964</v>
      </c>
      <c r="M41" s="209">
        <v>125035</v>
      </c>
      <c r="N41" s="209" t="s">
        <v>754</v>
      </c>
      <c r="O41" s="209">
        <v>5795</v>
      </c>
      <c r="P41" s="209">
        <v>201728</v>
      </c>
      <c r="Q41" s="209">
        <v>72613</v>
      </c>
      <c r="R41" s="209">
        <v>129115</v>
      </c>
      <c r="S41" s="208" t="s">
        <v>754</v>
      </c>
      <c r="T41" s="937" t="s">
        <v>239</v>
      </c>
      <c r="U41" s="933"/>
    </row>
    <row r="42" spans="1:21" s="147" customFormat="1" ht="15.65" customHeight="1" x14ac:dyDescent="0.25">
      <c r="A42" s="933"/>
      <c r="B42" s="942"/>
      <c r="C42" s="210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8"/>
      <c r="T42" s="937"/>
      <c r="U42" s="933"/>
    </row>
    <row r="43" spans="1:21" s="147" customFormat="1" ht="21" customHeight="1" x14ac:dyDescent="0.25">
      <c r="A43" s="933"/>
      <c r="B43" s="942" t="s">
        <v>665</v>
      </c>
      <c r="C43" s="210">
        <v>5118969</v>
      </c>
      <c r="D43" s="209">
        <v>1239957</v>
      </c>
      <c r="E43" s="209">
        <v>428821</v>
      </c>
      <c r="F43" s="209">
        <v>309957</v>
      </c>
      <c r="G43" s="209">
        <v>1459422</v>
      </c>
      <c r="H43" s="209">
        <v>894990</v>
      </c>
      <c r="I43" s="209">
        <v>785822</v>
      </c>
      <c r="J43" s="209">
        <v>466944</v>
      </c>
      <c r="K43" s="209">
        <v>318878</v>
      </c>
      <c r="L43" s="209">
        <v>285298</v>
      </c>
      <c r="M43" s="209">
        <v>48164</v>
      </c>
      <c r="N43" s="209">
        <v>7925</v>
      </c>
      <c r="O43" s="209">
        <v>11532</v>
      </c>
      <c r="P43" s="209">
        <v>1253886</v>
      </c>
      <c r="Q43" s="209">
        <v>808112</v>
      </c>
      <c r="R43" s="209">
        <v>445774</v>
      </c>
      <c r="S43" s="208">
        <v>121774</v>
      </c>
      <c r="T43" s="937" t="s">
        <v>243</v>
      </c>
      <c r="U43" s="933"/>
    </row>
    <row r="44" spans="1:21" s="147" customFormat="1" ht="15.65" customHeight="1" x14ac:dyDescent="0.25">
      <c r="A44" s="933"/>
      <c r="B44" s="948"/>
      <c r="C44" s="207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5"/>
      <c r="T44" s="949"/>
      <c r="U44" s="194"/>
    </row>
    <row r="45" spans="1:21" s="202" customFormat="1" ht="15.65" customHeight="1" x14ac:dyDescent="0.2">
      <c r="A45" s="950"/>
      <c r="B45" s="951" t="s">
        <v>242</v>
      </c>
      <c r="C45" s="952"/>
      <c r="D45" s="952"/>
      <c r="E45" s="953"/>
      <c r="F45" s="953"/>
      <c r="G45" s="953"/>
      <c r="H45" s="952"/>
      <c r="I45" s="952"/>
      <c r="L45" s="954" t="s">
        <v>656</v>
      </c>
      <c r="M45" s="955"/>
      <c r="N45" s="954"/>
      <c r="O45" s="952"/>
      <c r="P45" s="952"/>
      <c r="Q45" s="952"/>
      <c r="R45" s="952"/>
      <c r="S45" s="952"/>
      <c r="T45" s="952"/>
      <c r="U45" s="956"/>
    </row>
    <row r="46" spans="1:21" s="202" customFormat="1" ht="15.65" customHeight="1" x14ac:dyDescent="0.2">
      <c r="A46" s="957"/>
      <c r="B46" s="203" t="s">
        <v>674</v>
      </c>
      <c r="C46" s="958"/>
      <c r="D46" s="958"/>
      <c r="E46" s="955"/>
      <c r="F46" s="959"/>
      <c r="L46" s="204" t="s">
        <v>657</v>
      </c>
      <c r="M46" s="958"/>
      <c r="N46" s="958"/>
      <c r="O46" s="958"/>
      <c r="P46" s="958"/>
      <c r="Q46" s="958"/>
      <c r="R46" s="958"/>
      <c r="S46" s="958"/>
      <c r="T46" s="958"/>
      <c r="U46" s="960"/>
    </row>
    <row r="47" spans="1:21" s="202" customFormat="1" ht="15.65" customHeight="1" x14ac:dyDescent="0.2">
      <c r="A47" s="957"/>
      <c r="B47" s="203" t="s">
        <v>675</v>
      </c>
      <c r="C47" s="958"/>
      <c r="D47" s="958"/>
      <c r="E47" s="958"/>
      <c r="F47" s="958"/>
      <c r="G47" s="958"/>
      <c r="H47" s="958"/>
      <c r="I47" s="958"/>
      <c r="J47" s="958"/>
      <c r="K47" s="958"/>
      <c r="L47" s="958"/>
      <c r="M47" s="958"/>
      <c r="N47" s="958"/>
      <c r="O47" s="958"/>
      <c r="P47" s="958"/>
      <c r="Q47" s="958"/>
      <c r="R47" s="958"/>
      <c r="S47" s="958"/>
      <c r="T47" s="958"/>
      <c r="U47" s="960"/>
    </row>
    <row r="48" spans="1:21" s="202" customFormat="1" ht="17.149999999999999" customHeight="1" x14ac:dyDescent="0.2">
      <c r="A48" s="959"/>
      <c r="B48" s="958"/>
      <c r="C48" s="961"/>
      <c r="D48" s="958"/>
      <c r="E48" s="958"/>
      <c r="F48" s="958"/>
      <c r="G48" s="958"/>
      <c r="H48" s="958"/>
      <c r="I48" s="958"/>
      <c r="J48" s="958"/>
      <c r="K48" s="955"/>
      <c r="L48" s="958"/>
      <c r="M48" s="958"/>
      <c r="N48" s="958"/>
      <c r="O48" s="958"/>
      <c r="P48" s="958"/>
      <c r="Q48" s="958"/>
      <c r="R48" s="958"/>
      <c r="S48" s="958"/>
      <c r="T48" s="958"/>
      <c r="U48" s="962"/>
    </row>
  </sheetData>
  <phoneticPr fontId="29"/>
  <pageMargins left="0.59055118110236227" right="0.55118110236220474" top="0.59055118110236227" bottom="0.59055118110236227" header="0.59055118110236227" footer="0.59055118110236227"/>
  <pageSetup paperSize="9" orientation="portrait" horizontalDpi="400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9"/>
  <sheetViews>
    <sheetView view="pageBreakPreview" topLeftCell="A25" zoomScale="110" zoomScaleNormal="55" zoomScaleSheetLayoutView="110" workbookViewId="0"/>
  </sheetViews>
  <sheetFormatPr defaultColWidth="9" defaultRowHeight="16.75" x14ac:dyDescent="0.3"/>
  <cols>
    <col min="1" max="1" width="2.61328125" style="200" customWidth="1"/>
    <col min="2" max="2" width="12.23046875" style="200" customWidth="1"/>
    <col min="3" max="3" width="8.84375" style="200" customWidth="1"/>
    <col min="4" max="18" width="8.3828125" style="200" customWidth="1"/>
    <col min="19" max="19" width="9.3828125" style="200" customWidth="1"/>
    <col min="20" max="20" width="18.61328125" style="963" customWidth="1"/>
    <col min="21" max="21" width="2.61328125" style="201" customWidth="1"/>
    <col min="22" max="16384" width="9" style="200"/>
  </cols>
  <sheetData>
    <row r="1" spans="1:21" s="918" customFormat="1" ht="17.25" customHeight="1" x14ac:dyDescent="0.2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964"/>
      <c r="M1" s="964"/>
      <c r="N1" s="964"/>
      <c r="O1" s="964"/>
      <c r="P1" s="964"/>
      <c r="Q1" s="964"/>
      <c r="R1" s="940"/>
      <c r="S1" s="940"/>
      <c r="T1" s="940"/>
      <c r="U1" s="964"/>
    </row>
    <row r="2" spans="1:21" s="920" customFormat="1" ht="17.25" customHeight="1" x14ac:dyDescent="0.2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964"/>
      <c r="M2" s="964"/>
      <c r="N2" s="964"/>
      <c r="O2" s="964"/>
      <c r="P2" s="940"/>
      <c r="Q2" s="940"/>
      <c r="R2" s="940"/>
      <c r="S2" s="940"/>
      <c r="T2" s="940"/>
      <c r="U2" s="964"/>
    </row>
    <row r="3" spans="1:21" s="124" customFormat="1" ht="17.25" customHeight="1" x14ac:dyDescent="0.25">
      <c r="A3" s="148"/>
      <c r="B3" s="242" t="s">
        <v>1033</v>
      </c>
      <c r="C3" s="250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74" t="s">
        <v>1034</v>
      </c>
      <c r="T3" s="174"/>
      <c r="U3" s="162"/>
    </row>
    <row r="4" spans="1:21" s="147" customFormat="1" ht="17.25" customHeight="1" x14ac:dyDescent="0.25">
      <c r="A4" s="924"/>
      <c r="B4" s="925"/>
      <c r="C4" s="926"/>
      <c r="D4" s="240"/>
      <c r="E4" s="240"/>
      <c r="F4" s="240"/>
      <c r="G4" s="240"/>
      <c r="H4" s="240"/>
      <c r="I4" s="240"/>
      <c r="J4" s="240"/>
      <c r="K4" s="239"/>
      <c r="L4" s="238"/>
      <c r="M4" s="237"/>
      <c r="N4" s="237"/>
      <c r="O4" s="237"/>
      <c r="P4" s="237"/>
      <c r="Q4" s="236"/>
      <c r="R4" s="235"/>
      <c r="S4" s="234"/>
      <c r="T4" s="927"/>
      <c r="U4" s="162"/>
    </row>
    <row r="5" spans="1:21" s="147" customFormat="1" ht="17.25" customHeight="1" x14ac:dyDescent="0.25">
      <c r="A5" s="929"/>
      <c r="B5" s="930" t="s">
        <v>633</v>
      </c>
      <c r="C5" s="228" t="s">
        <v>270</v>
      </c>
      <c r="D5" s="223" t="s">
        <v>634</v>
      </c>
      <c r="E5" s="223" t="s">
        <v>635</v>
      </c>
      <c r="F5" s="223" t="s">
        <v>636</v>
      </c>
      <c r="G5" s="223" t="s">
        <v>637</v>
      </c>
      <c r="H5" s="223" t="s">
        <v>638</v>
      </c>
      <c r="I5" s="223" t="s">
        <v>639</v>
      </c>
      <c r="J5" s="233"/>
      <c r="K5" s="232"/>
      <c r="L5" s="225" t="s">
        <v>640</v>
      </c>
      <c r="M5" s="226" t="s">
        <v>641</v>
      </c>
      <c r="N5" s="226" t="s">
        <v>642</v>
      </c>
      <c r="O5" s="226" t="s">
        <v>643</v>
      </c>
      <c r="P5" s="231" t="s">
        <v>644</v>
      </c>
      <c r="Q5" s="230"/>
      <c r="R5" s="229"/>
      <c r="S5" s="224" t="s">
        <v>645</v>
      </c>
      <c r="T5" s="223" t="s">
        <v>269</v>
      </c>
      <c r="U5" s="162"/>
    </row>
    <row r="6" spans="1:21" s="147" customFormat="1" ht="17.25" customHeight="1" x14ac:dyDescent="0.25">
      <c r="A6" s="929"/>
      <c r="B6" s="930"/>
      <c r="C6" s="228"/>
      <c r="D6" s="223" t="s">
        <v>267</v>
      </c>
      <c r="E6" s="223" t="s">
        <v>267</v>
      </c>
      <c r="F6" s="223" t="s">
        <v>268</v>
      </c>
      <c r="G6" s="223"/>
      <c r="H6" s="223"/>
      <c r="I6" s="223" t="s">
        <v>267</v>
      </c>
      <c r="J6" s="223" t="s">
        <v>266</v>
      </c>
      <c r="K6" s="227" t="s">
        <v>265</v>
      </c>
      <c r="L6" s="225"/>
      <c r="M6" s="226"/>
      <c r="N6" s="226"/>
      <c r="O6" s="226"/>
      <c r="P6" s="226"/>
      <c r="Q6" s="226" t="s">
        <v>646</v>
      </c>
      <c r="R6" s="225" t="s">
        <v>647</v>
      </c>
      <c r="S6" s="224"/>
      <c r="T6" s="223"/>
      <c r="U6" s="162"/>
    </row>
    <row r="7" spans="1:21" s="147" customFormat="1" ht="34.5" customHeight="1" x14ac:dyDescent="0.25">
      <c r="A7" s="929"/>
      <c r="B7" s="931"/>
      <c r="C7" s="222" t="s">
        <v>1032</v>
      </c>
      <c r="D7" s="222" t="s">
        <v>264</v>
      </c>
      <c r="E7" s="222" t="s">
        <v>658</v>
      </c>
      <c r="F7" s="222" t="s">
        <v>659</v>
      </c>
      <c r="G7" s="222" t="s">
        <v>263</v>
      </c>
      <c r="H7" s="222" t="s">
        <v>648</v>
      </c>
      <c r="I7" s="222" t="s">
        <v>697</v>
      </c>
      <c r="J7" s="222" t="s">
        <v>660</v>
      </c>
      <c r="K7" s="221" t="s">
        <v>661</v>
      </c>
      <c r="L7" s="220" t="s">
        <v>273</v>
      </c>
      <c r="M7" s="220" t="s">
        <v>262</v>
      </c>
      <c r="N7" s="220" t="s">
        <v>261</v>
      </c>
      <c r="O7" s="219" t="s">
        <v>260</v>
      </c>
      <c r="P7" s="875" t="s">
        <v>662</v>
      </c>
      <c r="Q7" s="218"/>
      <c r="R7" s="218"/>
      <c r="S7" s="873" t="s">
        <v>663</v>
      </c>
      <c r="T7" s="932"/>
      <c r="U7" s="162"/>
    </row>
    <row r="8" spans="1:21" s="147" customFormat="1" ht="15.25" customHeight="1" x14ac:dyDescent="0.25">
      <c r="A8" s="933"/>
      <c r="B8" s="925"/>
      <c r="C8" s="249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08"/>
      <c r="T8" s="937"/>
      <c r="U8" s="194"/>
    </row>
    <row r="9" spans="1:21" s="147" customFormat="1" ht="15.25" customHeight="1" x14ac:dyDescent="0.25">
      <c r="A9" s="933"/>
      <c r="B9" s="938" t="s">
        <v>259</v>
      </c>
      <c r="C9" s="213">
        <v>8737380</v>
      </c>
      <c r="D9" s="212">
        <v>1870435</v>
      </c>
      <c r="E9" s="212">
        <v>1424279</v>
      </c>
      <c r="F9" s="212">
        <v>815744</v>
      </c>
      <c r="G9" s="212">
        <v>1445009</v>
      </c>
      <c r="H9" s="212">
        <v>1410072</v>
      </c>
      <c r="I9" s="212">
        <v>1771841</v>
      </c>
      <c r="J9" s="212">
        <v>712128</v>
      </c>
      <c r="K9" s="212">
        <v>1059713</v>
      </c>
      <c r="L9" s="212">
        <v>504522</v>
      </c>
      <c r="M9" s="212">
        <v>223956</v>
      </c>
      <c r="N9" s="212">
        <v>8893</v>
      </c>
      <c r="O9" s="212">
        <v>16275</v>
      </c>
      <c r="P9" s="212">
        <v>1610562</v>
      </c>
      <c r="Q9" s="212">
        <v>1022180</v>
      </c>
      <c r="R9" s="212">
        <v>588382</v>
      </c>
      <c r="S9" s="211">
        <v>86709</v>
      </c>
      <c r="T9" s="939" t="s">
        <v>258</v>
      </c>
      <c r="U9" s="933"/>
    </row>
    <row r="10" spans="1:21" s="147" customFormat="1" ht="15.25" customHeight="1" x14ac:dyDescent="0.25">
      <c r="A10" s="933"/>
      <c r="B10" s="925" t="s">
        <v>257</v>
      </c>
      <c r="C10" s="210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15"/>
      <c r="Q10" s="215"/>
      <c r="R10" s="215"/>
      <c r="S10" s="214"/>
      <c r="T10" s="941"/>
      <c r="U10" s="933"/>
    </row>
    <row r="11" spans="1:21" s="147" customFormat="1" ht="15.25" customHeight="1" x14ac:dyDescent="0.25">
      <c r="A11" s="933"/>
      <c r="B11" s="942" t="s">
        <v>664</v>
      </c>
      <c r="C11" s="210">
        <v>4740549</v>
      </c>
      <c r="D11" s="209">
        <v>778494</v>
      </c>
      <c r="E11" s="217">
        <v>996118</v>
      </c>
      <c r="F11" s="217">
        <v>490115</v>
      </c>
      <c r="G11" s="217">
        <v>700378</v>
      </c>
      <c r="H11" s="217">
        <v>716197</v>
      </c>
      <c r="I11" s="209">
        <v>1059247</v>
      </c>
      <c r="J11" s="217">
        <v>298997</v>
      </c>
      <c r="K11" s="217">
        <v>760250</v>
      </c>
      <c r="L11" s="217">
        <v>204557</v>
      </c>
      <c r="M11" s="217">
        <v>166773</v>
      </c>
      <c r="N11" s="217" t="s">
        <v>754</v>
      </c>
      <c r="O11" s="217">
        <v>3993</v>
      </c>
      <c r="P11" s="209">
        <v>238512</v>
      </c>
      <c r="Q11" s="209">
        <v>92720</v>
      </c>
      <c r="R11" s="209">
        <v>145792</v>
      </c>
      <c r="S11" s="208" t="s">
        <v>754</v>
      </c>
      <c r="T11" s="937" t="s">
        <v>239</v>
      </c>
      <c r="U11" s="933"/>
    </row>
    <row r="12" spans="1:21" s="147" customFormat="1" ht="15.25" customHeight="1" x14ac:dyDescent="0.25">
      <c r="A12" s="933"/>
      <c r="B12" s="942"/>
      <c r="C12" s="210"/>
      <c r="D12" s="209"/>
      <c r="E12" s="217"/>
      <c r="F12" s="217"/>
      <c r="G12" s="217"/>
      <c r="H12" s="217"/>
      <c r="I12" s="209"/>
      <c r="J12" s="217"/>
      <c r="K12" s="217"/>
      <c r="L12" s="217"/>
      <c r="M12" s="217"/>
      <c r="N12" s="217"/>
      <c r="O12" s="217"/>
      <c r="P12" s="217"/>
      <c r="Q12" s="217"/>
      <c r="R12" s="217"/>
      <c r="S12" s="216"/>
      <c r="T12" s="937"/>
      <c r="U12" s="933"/>
    </row>
    <row r="13" spans="1:21" s="147" customFormat="1" ht="21" customHeight="1" x14ac:dyDescent="0.25">
      <c r="A13" s="933"/>
      <c r="B13" s="942" t="s">
        <v>665</v>
      </c>
      <c r="C13" s="210">
        <v>3996831</v>
      </c>
      <c r="D13" s="209">
        <v>1091941</v>
      </c>
      <c r="E13" s="209">
        <v>428161</v>
      </c>
      <c r="F13" s="209">
        <v>325629</v>
      </c>
      <c r="G13" s="209">
        <v>744631</v>
      </c>
      <c r="H13" s="209">
        <v>693875</v>
      </c>
      <c r="I13" s="209">
        <v>712594</v>
      </c>
      <c r="J13" s="209">
        <v>413131</v>
      </c>
      <c r="K13" s="209">
        <v>299463</v>
      </c>
      <c r="L13" s="209">
        <v>299965</v>
      </c>
      <c r="M13" s="209">
        <v>57183</v>
      </c>
      <c r="N13" s="209">
        <v>8893</v>
      </c>
      <c r="O13" s="209">
        <v>12282</v>
      </c>
      <c r="P13" s="217">
        <v>1372050</v>
      </c>
      <c r="Q13" s="217">
        <v>929460</v>
      </c>
      <c r="R13" s="217">
        <v>442590</v>
      </c>
      <c r="S13" s="216">
        <v>86709</v>
      </c>
      <c r="T13" s="937" t="s">
        <v>243</v>
      </c>
      <c r="U13" s="933"/>
    </row>
    <row r="14" spans="1:21" s="147" customFormat="1" ht="15.25" customHeight="1" x14ac:dyDescent="0.25">
      <c r="A14" s="933"/>
      <c r="B14" s="925" t="s">
        <v>257</v>
      </c>
      <c r="C14" s="210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15"/>
      <c r="Q14" s="215"/>
      <c r="R14" s="215"/>
      <c r="S14" s="214"/>
      <c r="T14" s="941"/>
      <c r="U14" s="933"/>
    </row>
    <row r="15" spans="1:21" s="147" customFormat="1" ht="15.25" customHeight="1" x14ac:dyDescent="0.25">
      <c r="A15" s="933"/>
      <c r="B15" s="943" t="s">
        <v>256</v>
      </c>
      <c r="C15" s="213">
        <v>174289778</v>
      </c>
      <c r="D15" s="212">
        <v>47815059</v>
      </c>
      <c r="E15" s="212">
        <v>41368118</v>
      </c>
      <c r="F15" s="212">
        <v>6633491</v>
      </c>
      <c r="G15" s="212">
        <v>16577433</v>
      </c>
      <c r="H15" s="212">
        <v>34962876</v>
      </c>
      <c r="I15" s="212">
        <v>26932801</v>
      </c>
      <c r="J15" s="212">
        <v>11625909</v>
      </c>
      <c r="K15" s="212">
        <v>15306892</v>
      </c>
      <c r="L15" s="212">
        <v>2284761</v>
      </c>
      <c r="M15" s="212">
        <v>2287319</v>
      </c>
      <c r="N15" s="212">
        <v>62728</v>
      </c>
      <c r="O15" s="212">
        <v>89388</v>
      </c>
      <c r="P15" s="212">
        <v>13290184</v>
      </c>
      <c r="Q15" s="212">
        <v>10281744</v>
      </c>
      <c r="R15" s="212">
        <v>3008440</v>
      </c>
      <c r="S15" s="211">
        <v>69162232</v>
      </c>
      <c r="T15" s="944" t="s">
        <v>666</v>
      </c>
      <c r="U15" s="933"/>
    </row>
    <row r="16" spans="1:21" s="147" customFormat="1" ht="15.25" customHeight="1" x14ac:dyDescent="0.25">
      <c r="A16" s="933"/>
      <c r="B16" s="925"/>
      <c r="C16" s="210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15"/>
      <c r="Q16" s="215"/>
      <c r="R16" s="215"/>
      <c r="S16" s="214"/>
      <c r="T16" s="937"/>
      <c r="U16" s="933"/>
    </row>
    <row r="17" spans="1:21" s="147" customFormat="1" ht="15.25" customHeight="1" x14ac:dyDescent="0.25">
      <c r="A17" s="933"/>
      <c r="B17" s="942" t="s">
        <v>651</v>
      </c>
      <c r="C17" s="210">
        <v>133450846</v>
      </c>
      <c r="D17" s="209">
        <v>43478260</v>
      </c>
      <c r="E17" s="209">
        <v>12461657</v>
      </c>
      <c r="F17" s="209">
        <v>6438241</v>
      </c>
      <c r="G17" s="209">
        <v>13090143</v>
      </c>
      <c r="H17" s="209">
        <v>32671129</v>
      </c>
      <c r="I17" s="209">
        <v>25311416</v>
      </c>
      <c r="J17" s="209">
        <v>11323820</v>
      </c>
      <c r="K17" s="209">
        <v>13987596</v>
      </c>
      <c r="L17" s="209">
        <v>2029653</v>
      </c>
      <c r="M17" s="209">
        <v>2276898</v>
      </c>
      <c r="N17" s="209">
        <v>53742</v>
      </c>
      <c r="O17" s="209">
        <v>80355</v>
      </c>
      <c r="P17" s="209">
        <v>3013450</v>
      </c>
      <c r="Q17" s="209">
        <v>1671543</v>
      </c>
      <c r="R17" s="209">
        <v>1341907</v>
      </c>
      <c r="S17" s="208" t="s">
        <v>754</v>
      </c>
      <c r="T17" s="937" t="s">
        <v>255</v>
      </c>
      <c r="U17" s="933"/>
    </row>
    <row r="18" spans="1:21" s="147" customFormat="1" ht="15.25" customHeight="1" x14ac:dyDescent="0.25">
      <c r="A18" s="933"/>
      <c r="B18" s="942"/>
      <c r="C18" s="210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8"/>
      <c r="T18" s="937"/>
      <c r="U18" s="933"/>
    </row>
    <row r="19" spans="1:21" s="147" customFormat="1" ht="15.25" customHeight="1" x14ac:dyDescent="0.25">
      <c r="A19" s="933"/>
      <c r="B19" s="942" t="s">
        <v>667</v>
      </c>
      <c r="C19" s="210">
        <v>36833877</v>
      </c>
      <c r="D19" s="209">
        <v>3013692</v>
      </c>
      <c r="E19" s="209">
        <v>28852839</v>
      </c>
      <c r="F19" s="209">
        <v>78618</v>
      </c>
      <c r="G19" s="209">
        <v>2718329</v>
      </c>
      <c r="H19" s="209">
        <v>1448994</v>
      </c>
      <c r="I19" s="209">
        <v>721405</v>
      </c>
      <c r="J19" s="209">
        <v>115155</v>
      </c>
      <c r="K19" s="209">
        <v>606250</v>
      </c>
      <c r="L19" s="209">
        <v>192810</v>
      </c>
      <c r="M19" s="209">
        <v>7019</v>
      </c>
      <c r="N19" s="209">
        <v>1670</v>
      </c>
      <c r="O19" s="209">
        <v>9033</v>
      </c>
      <c r="P19" s="209">
        <v>10234165</v>
      </c>
      <c r="Q19" s="209">
        <v>8610201</v>
      </c>
      <c r="R19" s="209">
        <v>1623964</v>
      </c>
      <c r="S19" s="208">
        <v>68577881</v>
      </c>
      <c r="T19" s="945" t="s">
        <v>254</v>
      </c>
      <c r="U19" s="933"/>
    </row>
    <row r="20" spans="1:21" s="147" customFormat="1" ht="15.25" customHeight="1" x14ac:dyDescent="0.25">
      <c r="A20" s="933"/>
      <c r="B20" s="942"/>
      <c r="C20" s="210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15"/>
      <c r="Q20" s="215"/>
      <c r="R20" s="215"/>
      <c r="S20" s="214"/>
      <c r="T20" s="945"/>
      <c r="U20" s="933"/>
    </row>
    <row r="21" spans="1:21" s="147" customFormat="1" ht="30.75" customHeight="1" x14ac:dyDescent="0.25">
      <c r="A21" s="933"/>
      <c r="B21" s="942" t="s">
        <v>668</v>
      </c>
      <c r="C21" s="210">
        <v>258770</v>
      </c>
      <c r="D21" s="209">
        <v>5056</v>
      </c>
      <c r="E21" s="209" t="s">
        <v>754</v>
      </c>
      <c r="F21" s="209" t="s">
        <v>754</v>
      </c>
      <c r="G21" s="209">
        <v>71046</v>
      </c>
      <c r="H21" s="209">
        <v>35351</v>
      </c>
      <c r="I21" s="209">
        <v>147317</v>
      </c>
      <c r="J21" s="209">
        <v>96419</v>
      </c>
      <c r="K21" s="209">
        <v>50898</v>
      </c>
      <c r="L21" s="209" t="s">
        <v>754</v>
      </c>
      <c r="M21" s="209">
        <v>30</v>
      </c>
      <c r="N21" s="209">
        <v>7316</v>
      </c>
      <c r="O21" s="209" t="s">
        <v>754</v>
      </c>
      <c r="P21" s="209">
        <v>42569</v>
      </c>
      <c r="Q21" s="209" t="s">
        <v>754</v>
      </c>
      <c r="R21" s="209">
        <v>42569</v>
      </c>
      <c r="S21" s="208">
        <v>1333</v>
      </c>
      <c r="T21" s="945" t="s">
        <v>652</v>
      </c>
      <c r="U21" s="933"/>
    </row>
    <row r="22" spans="1:21" s="147" customFormat="1" ht="15.25" customHeight="1" x14ac:dyDescent="0.25">
      <c r="A22" s="933"/>
      <c r="B22" s="942"/>
      <c r="C22" s="210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15"/>
      <c r="Q22" s="215"/>
      <c r="R22" s="215"/>
      <c r="S22" s="214"/>
      <c r="T22" s="945"/>
      <c r="U22" s="933"/>
    </row>
    <row r="23" spans="1:21" s="147" customFormat="1" ht="23.25" customHeight="1" x14ac:dyDescent="0.25">
      <c r="A23" s="933"/>
      <c r="B23" s="942" t="s">
        <v>272</v>
      </c>
      <c r="C23" s="210" t="s">
        <v>754</v>
      </c>
      <c r="D23" s="209" t="s">
        <v>754</v>
      </c>
      <c r="E23" s="209" t="s">
        <v>754</v>
      </c>
      <c r="F23" s="209" t="s">
        <v>754</v>
      </c>
      <c r="G23" s="209" t="s">
        <v>754</v>
      </c>
      <c r="H23" s="209" t="s">
        <v>754</v>
      </c>
      <c r="I23" s="209" t="s">
        <v>754</v>
      </c>
      <c r="J23" s="209" t="s">
        <v>754</v>
      </c>
      <c r="K23" s="209" t="s">
        <v>754</v>
      </c>
      <c r="L23" s="209" t="s">
        <v>754</v>
      </c>
      <c r="M23" s="209" t="s">
        <v>754</v>
      </c>
      <c r="N23" s="209" t="s">
        <v>754</v>
      </c>
      <c r="O23" s="209" t="s">
        <v>754</v>
      </c>
      <c r="P23" s="209" t="s">
        <v>754</v>
      </c>
      <c r="Q23" s="209" t="s">
        <v>754</v>
      </c>
      <c r="R23" s="209" t="s">
        <v>754</v>
      </c>
      <c r="S23" s="208" t="s">
        <v>754</v>
      </c>
      <c r="T23" s="945" t="s">
        <v>653</v>
      </c>
      <c r="U23" s="933"/>
    </row>
    <row r="24" spans="1:21" s="147" customFormat="1" ht="15.25" customHeight="1" x14ac:dyDescent="0.25">
      <c r="A24" s="933"/>
      <c r="B24" s="942"/>
      <c r="C24" s="210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15"/>
      <c r="Q24" s="215"/>
      <c r="R24" s="215"/>
      <c r="S24" s="214"/>
      <c r="T24" s="945"/>
      <c r="U24" s="933"/>
    </row>
    <row r="25" spans="1:21" s="147" customFormat="1" ht="15.25" customHeight="1" x14ac:dyDescent="0.25">
      <c r="A25" s="933"/>
      <c r="B25" s="946" t="s">
        <v>654</v>
      </c>
      <c r="C25" s="210">
        <v>3746285</v>
      </c>
      <c r="D25" s="209">
        <v>1318051</v>
      </c>
      <c r="E25" s="209">
        <v>53622</v>
      </c>
      <c r="F25" s="209">
        <v>116632</v>
      </c>
      <c r="G25" s="209">
        <v>697915</v>
      </c>
      <c r="H25" s="209">
        <v>807402</v>
      </c>
      <c r="I25" s="209">
        <v>752663</v>
      </c>
      <c r="J25" s="209">
        <v>90515</v>
      </c>
      <c r="K25" s="209">
        <v>662148</v>
      </c>
      <c r="L25" s="209">
        <v>62298</v>
      </c>
      <c r="M25" s="209">
        <v>3372</v>
      </c>
      <c r="N25" s="209" t="s">
        <v>754</v>
      </c>
      <c r="O25" s="209" t="s">
        <v>754</v>
      </c>
      <c r="P25" s="209" t="s">
        <v>754</v>
      </c>
      <c r="Q25" s="209" t="s">
        <v>754</v>
      </c>
      <c r="R25" s="209" t="s">
        <v>754</v>
      </c>
      <c r="S25" s="208">
        <v>583018</v>
      </c>
      <c r="T25" s="945" t="s">
        <v>252</v>
      </c>
      <c r="U25" s="933"/>
    </row>
    <row r="26" spans="1:21" s="147" customFormat="1" ht="15.25" customHeight="1" x14ac:dyDescent="0.25">
      <c r="A26" s="933"/>
      <c r="B26" s="947"/>
      <c r="C26" s="210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15"/>
      <c r="Q26" s="215"/>
      <c r="R26" s="215"/>
      <c r="S26" s="214"/>
      <c r="T26" s="945"/>
      <c r="U26" s="933"/>
    </row>
    <row r="27" spans="1:21" s="147" customFormat="1" ht="15.25" customHeight="1" x14ac:dyDescent="0.25">
      <c r="A27" s="933"/>
      <c r="B27" s="943" t="s">
        <v>251</v>
      </c>
      <c r="C27" s="213">
        <v>174235761</v>
      </c>
      <c r="D27" s="212">
        <v>47694649</v>
      </c>
      <c r="E27" s="212">
        <v>41431344</v>
      </c>
      <c r="F27" s="212">
        <v>6762078</v>
      </c>
      <c r="G27" s="212">
        <v>16538093</v>
      </c>
      <c r="H27" s="212">
        <v>34894118</v>
      </c>
      <c r="I27" s="212">
        <v>26915479</v>
      </c>
      <c r="J27" s="212">
        <v>11625704</v>
      </c>
      <c r="K27" s="212">
        <v>15289775</v>
      </c>
      <c r="L27" s="212">
        <v>2338686</v>
      </c>
      <c r="M27" s="212">
        <v>2349577</v>
      </c>
      <c r="N27" s="212">
        <v>62856</v>
      </c>
      <c r="O27" s="212">
        <v>88698</v>
      </c>
      <c r="P27" s="212">
        <v>13334634</v>
      </c>
      <c r="Q27" s="212">
        <v>10355597</v>
      </c>
      <c r="R27" s="212">
        <v>2979037</v>
      </c>
      <c r="S27" s="211">
        <v>69176782</v>
      </c>
      <c r="T27" s="939" t="s">
        <v>669</v>
      </c>
      <c r="U27" s="933"/>
    </row>
    <row r="28" spans="1:21" s="147" customFormat="1" ht="15.25" customHeight="1" x14ac:dyDescent="0.25">
      <c r="A28" s="933"/>
      <c r="B28" s="925"/>
      <c r="C28" s="210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15"/>
      <c r="Q28" s="215"/>
      <c r="R28" s="215"/>
      <c r="S28" s="214"/>
      <c r="T28" s="945"/>
      <c r="U28" s="933"/>
    </row>
    <row r="29" spans="1:21" s="147" customFormat="1" ht="15.25" customHeight="1" x14ac:dyDescent="0.25">
      <c r="A29" s="194"/>
      <c r="B29" s="942" t="s">
        <v>250</v>
      </c>
      <c r="C29" s="210">
        <v>151539950</v>
      </c>
      <c r="D29" s="209">
        <v>45232859</v>
      </c>
      <c r="E29" s="209">
        <v>40322837</v>
      </c>
      <c r="F29" s="209">
        <v>2733058</v>
      </c>
      <c r="G29" s="209">
        <v>14497990</v>
      </c>
      <c r="H29" s="209">
        <v>31868982</v>
      </c>
      <c r="I29" s="209">
        <v>16884224</v>
      </c>
      <c r="J29" s="209">
        <v>10226050</v>
      </c>
      <c r="K29" s="209">
        <v>6658174</v>
      </c>
      <c r="L29" s="209">
        <v>1430267</v>
      </c>
      <c r="M29" s="209">
        <v>1964628</v>
      </c>
      <c r="N29" s="209">
        <v>46511</v>
      </c>
      <c r="O29" s="209">
        <v>38073</v>
      </c>
      <c r="P29" s="209">
        <v>10334062</v>
      </c>
      <c r="Q29" s="209">
        <v>9284041</v>
      </c>
      <c r="R29" s="209">
        <v>1050021</v>
      </c>
      <c r="S29" s="208">
        <v>69172824</v>
      </c>
      <c r="T29" s="945" t="s">
        <v>249</v>
      </c>
      <c r="U29" s="194"/>
    </row>
    <row r="30" spans="1:21" s="147" customFormat="1" ht="15.25" customHeight="1" x14ac:dyDescent="0.25">
      <c r="A30" s="194"/>
      <c r="B30" s="942"/>
      <c r="C30" s="210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8"/>
      <c r="T30" s="945"/>
      <c r="U30" s="194"/>
    </row>
    <row r="31" spans="1:21" s="147" customFormat="1" ht="15.25" customHeight="1" x14ac:dyDescent="0.25">
      <c r="A31" s="933"/>
      <c r="B31" s="942" t="s">
        <v>670</v>
      </c>
      <c r="C31" s="210">
        <v>18483396</v>
      </c>
      <c r="D31" s="209">
        <v>2451485</v>
      </c>
      <c r="E31" s="209" t="s">
        <v>754</v>
      </c>
      <c r="F31" s="209">
        <v>3780034</v>
      </c>
      <c r="G31" s="209">
        <v>1299995</v>
      </c>
      <c r="H31" s="209">
        <v>2899710</v>
      </c>
      <c r="I31" s="209">
        <v>8052172</v>
      </c>
      <c r="J31" s="209">
        <v>1292047</v>
      </c>
      <c r="K31" s="209">
        <v>6760125</v>
      </c>
      <c r="L31" s="209">
        <v>812851</v>
      </c>
      <c r="M31" s="209">
        <v>17765</v>
      </c>
      <c r="N31" s="209">
        <v>671</v>
      </c>
      <c r="O31" s="209">
        <v>49705</v>
      </c>
      <c r="P31" s="209">
        <v>117480</v>
      </c>
      <c r="Q31" s="209">
        <v>94562</v>
      </c>
      <c r="R31" s="209">
        <v>22918</v>
      </c>
      <c r="S31" s="208" t="s">
        <v>754</v>
      </c>
      <c r="T31" s="945" t="s">
        <v>248</v>
      </c>
      <c r="U31" s="933"/>
    </row>
    <row r="32" spans="1:21" s="147" customFormat="1" ht="15.25" customHeight="1" x14ac:dyDescent="0.25">
      <c r="A32" s="933"/>
      <c r="B32" s="942"/>
      <c r="C32" s="210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8"/>
      <c r="T32" s="945"/>
      <c r="U32" s="933"/>
    </row>
    <row r="33" spans="1:21" s="147" customFormat="1" ht="32.25" customHeight="1" x14ac:dyDescent="0.25">
      <c r="A33" s="933"/>
      <c r="B33" s="942" t="s">
        <v>247</v>
      </c>
      <c r="C33" s="210">
        <v>2116290</v>
      </c>
      <c r="D33" s="209">
        <v>10001</v>
      </c>
      <c r="E33" s="209">
        <v>1078781</v>
      </c>
      <c r="F33" s="209">
        <v>209994</v>
      </c>
      <c r="G33" s="209">
        <v>483755</v>
      </c>
      <c r="H33" s="209">
        <v>124387</v>
      </c>
      <c r="I33" s="209">
        <v>209372</v>
      </c>
      <c r="J33" s="209">
        <v>1149</v>
      </c>
      <c r="K33" s="209">
        <v>208223</v>
      </c>
      <c r="L33" s="209">
        <v>12397</v>
      </c>
      <c r="M33" s="209">
        <v>6214</v>
      </c>
      <c r="N33" s="209" t="s">
        <v>754</v>
      </c>
      <c r="O33" s="209" t="s">
        <v>754</v>
      </c>
      <c r="P33" s="209">
        <v>645216</v>
      </c>
      <c r="Q33" s="209">
        <v>58743</v>
      </c>
      <c r="R33" s="209">
        <v>586473</v>
      </c>
      <c r="S33" s="208" t="s">
        <v>754</v>
      </c>
      <c r="T33" s="945" t="s">
        <v>655</v>
      </c>
      <c r="U33" s="933"/>
    </row>
    <row r="34" spans="1:21" s="147" customFormat="1" ht="15.25" customHeight="1" x14ac:dyDescent="0.25">
      <c r="A34" s="933"/>
      <c r="B34" s="942"/>
      <c r="C34" s="210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8"/>
      <c r="T34" s="945"/>
      <c r="U34" s="933"/>
    </row>
    <row r="35" spans="1:21" s="147" customFormat="1" ht="15.25" customHeight="1" x14ac:dyDescent="0.25">
      <c r="A35" s="933"/>
      <c r="B35" s="942" t="s">
        <v>671</v>
      </c>
      <c r="C35" s="210">
        <v>1965647</v>
      </c>
      <c r="D35" s="209">
        <v>304</v>
      </c>
      <c r="E35" s="209">
        <v>25154</v>
      </c>
      <c r="F35" s="209" t="s">
        <v>754</v>
      </c>
      <c r="G35" s="209">
        <v>256353</v>
      </c>
      <c r="H35" s="209">
        <v>1039</v>
      </c>
      <c r="I35" s="209">
        <v>1682797</v>
      </c>
      <c r="J35" s="209">
        <v>74250</v>
      </c>
      <c r="K35" s="209">
        <v>1608547</v>
      </c>
      <c r="L35" s="209">
        <v>75220</v>
      </c>
      <c r="M35" s="209">
        <v>328407</v>
      </c>
      <c r="N35" s="209" t="s">
        <v>754</v>
      </c>
      <c r="O35" s="209" t="s">
        <v>754</v>
      </c>
      <c r="P35" s="209">
        <v>209630</v>
      </c>
      <c r="Q35" s="209">
        <v>27041</v>
      </c>
      <c r="R35" s="209">
        <v>182589</v>
      </c>
      <c r="S35" s="208">
        <v>895</v>
      </c>
      <c r="T35" s="945" t="s">
        <v>246</v>
      </c>
      <c r="U35" s="933"/>
    </row>
    <row r="36" spans="1:21" s="147" customFormat="1" ht="15.25" customHeight="1" x14ac:dyDescent="0.25">
      <c r="A36" s="933"/>
      <c r="B36" s="942"/>
      <c r="C36" s="210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8"/>
      <c r="T36" s="945"/>
      <c r="U36" s="933"/>
    </row>
    <row r="37" spans="1:21" s="147" customFormat="1" ht="15.25" customHeight="1" x14ac:dyDescent="0.25">
      <c r="A37" s="933"/>
      <c r="B37" s="946" t="s">
        <v>672</v>
      </c>
      <c r="C37" s="210">
        <v>130478</v>
      </c>
      <c r="D37" s="209" t="s">
        <v>754</v>
      </c>
      <c r="E37" s="209">
        <v>4572</v>
      </c>
      <c r="F37" s="209">
        <v>38992</v>
      </c>
      <c r="G37" s="209" t="s">
        <v>754</v>
      </c>
      <c r="H37" s="209" t="s">
        <v>754</v>
      </c>
      <c r="I37" s="209">
        <v>86914</v>
      </c>
      <c r="J37" s="209">
        <v>32208</v>
      </c>
      <c r="K37" s="209">
        <v>54706</v>
      </c>
      <c r="L37" s="209">
        <v>7951</v>
      </c>
      <c r="M37" s="209">
        <v>32563</v>
      </c>
      <c r="N37" s="209">
        <v>15674</v>
      </c>
      <c r="O37" s="209">
        <v>920</v>
      </c>
      <c r="P37" s="209">
        <v>2028246</v>
      </c>
      <c r="Q37" s="209">
        <v>891210</v>
      </c>
      <c r="R37" s="209">
        <v>1137036</v>
      </c>
      <c r="S37" s="208">
        <v>3063</v>
      </c>
      <c r="T37" s="945" t="s">
        <v>245</v>
      </c>
      <c r="U37" s="933"/>
    </row>
    <row r="38" spans="1:21" s="147" customFormat="1" ht="15.25" customHeight="1" x14ac:dyDescent="0.25">
      <c r="A38" s="933"/>
      <c r="B38" s="925"/>
      <c r="C38" s="210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8"/>
      <c r="T38" s="945"/>
      <c r="U38" s="933"/>
    </row>
    <row r="39" spans="1:21" s="147" customFormat="1" ht="15.25" customHeight="1" x14ac:dyDescent="0.25">
      <c r="A39" s="933"/>
      <c r="B39" s="943" t="s">
        <v>244</v>
      </c>
      <c r="C39" s="213">
        <v>8791397</v>
      </c>
      <c r="D39" s="212">
        <v>1990845</v>
      </c>
      <c r="E39" s="212">
        <v>1361053</v>
      </c>
      <c r="F39" s="212">
        <v>687157</v>
      </c>
      <c r="G39" s="212">
        <v>1484349</v>
      </c>
      <c r="H39" s="212">
        <v>1478830</v>
      </c>
      <c r="I39" s="212">
        <v>1789163</v>
      </c>
      <c r="J39" s="212">
        <v>712333</v>
      </c>
      <c r="K39" s="212">
        <v>1076830</v>
      </c>
      <c r="L39" s="212">
        <v>450597</v>
      </c>
      <c r="M39" s="212">
        <v>161698</v>
      </c>
      <c r="N39" s="212">
        <v>8765</v>
      </c>
      <c r="O39" s="212">
        <v>16965</v>
      </c>
      <c r="P39" s="212">
        <v>1566112</v>
      </c>
      <c r="Q39" s="212">
        <v>948327</v>
      </c>
      <c r="R39" s="212">
        <v>617785</v>
      </c>
      <c r="S39" s="211">
        <v>72159</v>
      </c>
      <c r="T39" s="939" t="s">
        <v>673</v>
      </c>
      <c r="U39" s="933"/>
    </row>
    <row r="40" spans="1:21" s="147" customFormat="1" ht="15.25" customHeight="1" x14ac:dyDescent="0.25">
      <c r="A40" s="933"/>
      <c r="B40" s="925"/>
      <c r="C40" s="210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8"/>
      <c r="T40" s="945"/>
      <c r="U40" s="933"/>
    </row>
    <row r="41" spans="1:21" s="147" customFormat="1" ht="15.25" customHeight="1" x14ac:dyDescent="0.25">
      <c r="A41" s="933"/>
      <c r="B41" s="942" t="s">
        <v>664</v>
      </c>
      <c r="C41" s="210">
        <v>4398952</v>
      </c>
      <c r="D41" s="209">
        <v>708226</v>
      </c>
      <c r="E41" s="209">
        <v>1035663</v>
      </c>
      <c r="F41" s="209">
        <v>396546</v>
      </c>
      <c r="G41" s="209">
        <v>664580</v>
      </c>
      <c r="H41" s="209">
        <v>571374</v>
      </c>
      <c r="I41" s="209">
        <v>1022563</v>
      </c>
      <c r="J41" s="209">
        <v>290919</v>
      </c>
      <c r="K41" s="209">
        <v>731644</v>
      </c>
      <c r="L41" s="209">
        <v>177166</v>
      </c>
      <c r="M41" s="209">
        <v>118465</v>
      </c>
      <c r="N41" s="209" t="s">
        <v>754</v>
      </c>
      <c r="O41" s="209">
        <v>5021</v>
      </c>
      <c r="P41" s="209">
        <v>207791</v>
      </c>
      <c r="Q41" s="209">
        <v>81736</v>
      </c>
      <c r="R41" s="209">
        <v>126055</v>
      </c>
      <c r="S41" s="208" t="s">
        <v>754</v>
      </c>
      <c r="T41" s="937" t="s">
        <v>239</v>
      </c>
      <c r="U41" s="933"/>
    </row>
    <row r="42" spans="1:21" s="147" customFormat="1" ht="15.25" customHeight="1" x14ac:dyDescent="0.25">
      <c r="A42" s="933"/>
      <c r="B42" s="942"/>
      <c r="C42" s="210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8"/>
      <c r="T42" s="937"/>
      <c r="U42" s="933"/>
    </row>
    <row r="43" spans="1:21" s="147" customFormat="1" ht="21" customHeight="1" x14ac:dyDescent="0.25">
      <c r="A43" s="933"/>
      <c r="B43" s="942" t="s">
        <v>665</v>
      </c>
      <c r="C43" s="246">
        <v>4392445</v>
      </c>
      <c r="D43" s="245">
        <v>1282619</v>
      </c>
      <c r="E43" s="244">
        <v>325390</v>
      </c>
      <c r="F43" s="245">
        <v>290611</v>
      </c>
      <c r="G43" s="245">
        <v>819769</v>
      </c>
      <c r="H43" s="245">
        <v>907456</v>
      </c>
      <c r="I43" s="244">
        <v>766600</v>
      </c>
      <c r="J43" s="244">
        <v>421414</v>
      </c>
      <c r="K43" s="245">
        <v>345186</v>
      </c>
      <c r="L43" s="244">
        <v>273431</v>
      </c>
      <c r="M43" s="244">
        <v>43233</v>
      </c>
      <c r="N43" s="244">
        <v>8765</v>
      </c>
      <c r="O43" s="244">
        <v>11944</v>
      </c>
      <c r="P43" s="244">
        <v>1358321</v>
      </c>
      <c r="Q43" s="244">
        <v>866591</v>
      </c>
      <c r="R43" s="244">
        <v>491730</v>
      </c>
      <c r="S43" s="243">
        <v>72159</v>
      </c>
      <c r="T43" s="937" t="s">
        <v>243</v>
      </c>
      <c r="U43" s="933"/>
    </row>
    <row r="44" spans="1:21" s="147" customFormat="1" ht="15.25" customHeight="1" x14ac:dyDescent="0.25">
      <c r="A44" s="933"/>
      <c r="B44" s="948"/>
      <c r="C44" s="207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5"/>
      <c r="T44" s="949"/>
      <c r="U44" s="194"/>
    </row>
    <row r="45" spans="1:21" s="202" customFormat="1" ht="15.25" customHeight="1" x14ac:dyDescent="0.2">
      <c r="A45" s="950"/>
      <c r="B45" s="951" t="s">
        <v>242</v>
      </c>
      <c r="C45" s="952"/>
      <c r="D45" s="952"/>
      <c r="E45" s="953"/>
      <c r="F45" s="953"/>
      <c r="G45" s="953"/>
      <c r="H45" s="952"/>
      <c r="I45" s="952"/>
      <c r="L45" s="954" t="s">
        <v>656</v>
      </c>
      <c r="M45" s="955"/>
      <c r="N45" s="954"/>
      <c r="O45" s="952"/>
      <c r="P45" s="952"/>
      <c r="Q45" s="952"/>
      <c r="R45" s="952"/>
      <c r="S45" s="952"/>
      <c r="T45" s="952"/>
      <c r="U45" s="956"/>
    </row>
    <row r="46" spans="1:21" s="202" customFormat="1" ht="15.25" customHeight="1" x14ac:dyDescent="0.2">
      <c r="A46" s="957"/>
      <c r="B46" s="203" t="s">
        <v>674</v>
      </c>
      <c r="C46" s="958"/>
      <c r="D46" s="958"/>
      <c r="E46" s="955"/>
      <c r="F46" s="959"/>
      <c r="L46" s="204" t="s">
        <v>657</v>
      </c>
      <c r="M46" s="958"/>
      <c r="N46" s="958"/>
      <c r="O46" s="958"/>
      <c r="P46" s="958"/>
      <c r="Q46" s="958"/>
      <c r="R46" s="958"/>
      <c r="S46" s="958"/>
      <c r="T46" s="958"/>
      <c r="U46" s="960"/>
    </row>
    <row r="47" spans="1:21" s="202" customFormat="1" ht="15.25" customHeight="1" x14ac:dyDescent="0.2">
      <c r="A47" s="957"/>
      <c r="B47" s="203" t="s">
        <v>675</v>
      </c>
      <c r="C47" s="958"/>
      <c r="D47" s="958"/>
      <c r="E47" s="958"/>
      <c r="F47" s="959"/>
      <c r="G47" s="204"/>
      <c r="H47" s="958"/>
      <c r="I47" s="955"/>
      <c r="J47" s="958"/>
      <c r="K47" s="958"/>
      <c r="L47" s="958"/>
      <c r="M47" s="958"/>
      <c r="N47" s="958"/>
      <c r="O47" s="958"/>
      <c r="P47" s="958"/>
      <c r="Q47" s="958"/>
      <c r="R47" s="958"/>
      <c r="S47" s="958"/>
      <c r="T47" s="958"/>
      <c r="U47" s="960"/>
    </row>
    <row r="48" spans="1:21" s="202" customFormat="1" ht="15.25" customHeight="1" x14ac:dyDescent="0.2">
      <c r="A48" s="959"/>
      <c r="B48" s="958"/>
      <c r="C48" s="958"/>
      <c r="D48" s="958"/>
      <c r="E48" s="958"/>
      <c r="F48" s="958"/>
      <c r="G48" s="958"/>
      <c r="H48" s="958"/>
      <c r="I48" s="958"/>
      <c r="J48" s="958"/>
      <c r="K48" s="958"/>
      <c r="L48" s="958"/>
      <c r="M48" s="958"/>
      <c r="N48" s="958"/>
      <c r="O48" s="958"/>
      <c r="P48" s="958"/>
      <c r="Q48" s="958"/>
      <c r="R48" s="958"/>
      <c r="S48" s="958"/>
      <c r="T48" s="958"/>
      <c r="U48" s="962"/>
    </row>
    <row r="49" spans="21:21" s="202" customFormat="1" ht="15.25" customHeight="1" x14ac:dyDescent="0.2">
      <c r="U49" s="965"/>
    </row>
  </sheetData>
  <phoneticPr fontId="29"/>
  <pageMargins left="0.59055118110236227" right="0.59055118110236227" top="0.59055118110236227" bottom="0.59055118110236227" header="0.59055118110236227" footer="0.15748031496062992"/>
  <pageSetup paperSize="9" fitToHeight="0"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45"/>
  <sheetViews>
    <sheetView view="pageBreakPreview" zoomScale="130" zoomScaleNormal="50" zoomScaleSheetLayoutView="130" workbookViewId="0"/>
  </sheetViews>
  <sheetFormatPr defaultColWidth="9" defaultRowHeight="16.75" x14ac:dyDescent="0.3"/>
  <cols>
    <col min="1" max="1" width="2.61328125" style="252" customWidth="1"/>
    <col min="2" max="2" width="12.3828125" style="252" customWidth="1"/>
    <col min="3" max="3" width="8.84375" style="252" customWidth="1"/>
    <col min="4" max="18" width="8.3828125" style="252" customWidth="1"/>
    <col min="19" max="19" width="9.3828125" style="252" customWidth="1"/>
    <col min="20" max="20" width="18.61328125" style="254" customWidth="1"/>
    <col min="21" max="21" width="2.61328125" style="253" customWidth="1"/>
    <col min="22" max="22" width="6.4609375" style="252" customWidth="1"/>
    <col min="23" max="16384" width="9" style="252"/>
  </cols>
  <sheetData>
    <row r="1" spans="1:21" s="312" customFormat="1" ht="17.25" customHeight="1" x14ac:dyDescent="0.3">
      <c r="A1" s="314"/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T1" s="313"/>
      <c r="U1" s="302"/>
    </row>
    <row r="2" spans="1:21" s="302" customFormat="1" ht="17.25" customHeight="1" x14ac:dyDescent="0.3">
      <c r="A2" s="309"/>
      <c r="B2" s="311" t="s">
        <v>1035</v>
      </c>
      <c r="C2" s="308"/>
      <c r="D2" s="308"/>
      <c r="E2" s="303"/>
      <c r="F2" s="310"/>
      <c r="G2" s="309"/>
      <c r="H2" s="309"/>
      <c r="I2" s="245"/>
      <c r="J2" s="307"/>
      <c r="K2" s="303"/>
      <c r="L2" s="306"/>
      <c r="M2" s="303"/>
      <c r="N2" s="305"/>
      <c r="O2" s="305"/>
      <c r="P2" s="305"/>
      <c r="Q2" s="305"/>
      <c r="R2" s="305"/>
      <c r="S2" s="245"/>
      <c r="T2" s="304"/>
      <c r="U2" s="303"/>
    </row>
    <row r="3" spans="1:21" s="302" customFormat="1" ht="17.25" customHeight="1" x14ac:dyDescent="0.3">
      <c r="A3" s="309"/>
      <c r="B3" s="311" t="s">
        <v>676</v>
      </c>
      <c r="C3" s="308"/>
      <c r="D3" s="308"/>
      <c r="E3" s="303"/>
      <c r="F3" s="310"/>
      <c r="G3" s="309"/>
      <c r="H3" s="309"/>
      <c r="I3" s="308"/>
      <c r="J3" s="307"/>
      <c r="K3" s="303"/>
      <c r="L3" s="306"/>
      <c r="M3" s="303"/>
      <c r="N3" s="305"/>
      <c r="O3" s="305"/>
      <c r="P3" s="305"/>
      <c r="Q3" s="305"/>
      <c r="R3" s="305"/>
      <c r="S3" s="305"/>
      <c r="T3" s="304"/>
      <c r="U3" s="303"/>
    </row>
    <row r="4" spans="1:21" ht="17.25" customHeight="1" x14ac:dyDescent="0.3">
      <c r="A4" s="301"/>
      <c r="B4" s="242" t="s">
        <v>1036</v>
      </c>
      <c r="C4" s="299"/>
      <c r="D4" s="299"/>
      <c r="E4" s="299"/>
      <c r="F4" s="300" t="s">
        <v>257</v>
      </c>
      <c r="G4" s="299" t="s">
        <v>257</v>
      </c>
      <c r="H4" s="299"/>
      <c r="I4" s="299"/>
      <c r="J4" s="299"/>
      <c r="K4" s="299"/>
      <c r="L4" s="298"/>
      <c r="M4" s="298"/>
      <c r="N4" s="297"/>
      <c r="O4" s="922"/>
      <c r="P4" s="922"/>
      <c r="Q4" s="159"/>
      <c r="R4" s="922"/>
      <c r="S4" s="174" t="s">
        <v>1037</v>
      </c>
      <c r="T4" s="296"/>
      <c r="U4" s="295"/>
    </row>
    <row r="5" spans="1:21" s="257" customFormat="1" ht="17.25" customHeight="1" x14ac:dyDescent="0.25">
      <c r="A5" s="294"/>
      <c r="B5" s="293"/>
      <c r="C5" s="926"/>
      <c r="D5" s="240"/>
      <c r="E5" s="240"/>
      <c r="F5" s="240"/>
      <c r="G5" s="240"/>
      <c r="H5" s="240"/>
      <c r="I5" s="240"/>
      <c r="J5" s="240"/>
      <c r="K5" s="239"/>
      <c r="L5" s="238"/>
      <c r="M5" s="237"/>
      <c r="N5" s="237"/>
      <c r="O5" s="237"/>
      <c r="P5" s="237"/>
      <c r="Q5" s="236"/>
      <c r="R5" s="292"/>
      <c r="S5" s="234"/>
      <c r="T5" s="927"/>
      <c r="U5" s="236"/>
    </row>
    <row r="6" spans="1:21" s="257" customFormat="1" ht="17.25" customHeight="1" x14ac:dyDescent="0.25">
      <c r="A6" s="288"/>
      <c r="B6" s="289" t="s">
        <v>633</v>
      </c>
      <c r="C6" s="228" t="s">
        <v>270</v>
      </c>
      <c r="D6" s="223" t="s">
        <v>634</v>
      </c>
      <c r="E6" s="223" t="s">
        <v>635</v>
      </c>
      <c r="F6" s="223" t="s">
        <v>636</v>
      </c>
      <c r="G6" s="223" t="s">
        <v>637</v>
      </c>
      <c r="H6" s="223" t="s">
        <v>638</v>
      </c>
      <c r="I6" s="223" t="s">
        <v>639</v>
      </c>
      <c r="J6" s="233"/>
      <c r="K6" s="232"/>
      <c r="L6" s="225" t="s">
        <v>640</v>
      </c>
      <c r="M6" s="226" t="s">
        <v>641</v>
      </c>
      <c r="N6" s="226" t="s">
        <v>642</v>
      </c>
      <c r="O6" s="226" t="s">
        <v>643</v>
      </c>
      <c r="P6" s="231" t="s">
        <v>684</v>
      </c>
      <c r="Q6" s="291"/>
      <c r="R6" s="290"/>
      <c r="S6" s="224" t="s">
        <v>645</v>
      </c>
      <c r="T6" s="223" t="s">
        <v>269</v>
      </c>
      <c r="U6" s="236"/>
    </row>
    <row r="7" spans="1:21" s="257" customFormat="1" ht="17.25" customHeight="1" x14ac:dyDescent="0.25">
      <c r="A7" s="288"/>
      <c r="B7" s="289"/>
      <c r="C7" s="228"/>
      <c r="D7" s="223" t="s">
        <v>267</v>
      </c>
      <c r="E7" s="223" t="s">
        <v>267</v>
      </c>
      <c r="F7" s="223" t="s">
        <v>268</v>
      </c>
      <c r="G7" s="223"/>
      <c r="H7" s="223"/>
      <c r="I7" s="223" t="s">
        <v>267</v>
      </c>
      <c r="J7" s="223" t="s">
        <v>266</v>
      </c>
      <c r="K7" s="227" t="s">
        <v>265</v>
      </c>
      <c r="L7" s="225"/>
      <c r="M7" s="226"/>
      <c r="N7" s="226"/>
      <c r="O7" s="226"/>
      <c r="P7" s="226"/>
      <c r="Q7" s="226" t="s">
        <v>646</v>
      </c>
      <c r="R7" s="225" t="s">
        <v>647</v>
      </c>
      <c r="S7" s="224"/>
      <c r="T7" s="223"/>
      <c r="U7" s="236"/>
    </row>
    <row r="8" spans="1:21" s="257" customFormat="1" ht="34.5" customHeight="1" x14ac:dyDescent="0.25">
      <c r="A8" s="288"/>
      <c r="B8" s="287"/>
      <c r="C8" s="222" t="s">
        <v>1032</v>
      </c>
      <c r="D8" s="222" t="s">
        <v>264</v>
      </c>
      <c r="E8" s="222" t="s">
        <v>658</v>
      </c>
      <c r="F8" s="222" t="s">
        <v>659</v>
      </c>
      <c r="G8" s="222" t="s">
        <v>263</v>
      </c>
      <c r="H8" s="222" t="s">
        <v>648</v>
      </c>
      <c r="I8" s="222" t="s">
        <v>649</v>
      </c>
      <c r="J8" s="222" t="s">
        <v>660</v>
      </c>
      <c r="K8" s="221" t="s">
        <v>685</v>
      </c>
      <c r="L8" s="220" t="s">
        <v>677</v>
      </c>
      <c r="M8" s="220" t="s">
        <v>262</v>
      </c>
      <c r="N8" s="220" t="s">
        <v>261</v>
      </c>
      <c r="O8" s="219" t="s">
        <v>260</v>
      </c>
      <c r="P8" s="875" t="s">
        <v>662</v>
      </c>
      <c r="Q8" s="218"/>
      <c r="R8" s="218"/>
      <c r="S8" s="873" t="s">
        <v>663</v>
      </c>
      <c r="T8" s="932"/>
      <c r="U8" s="236"/>
    </row>
    <row r="9" spans="1:21" s="257" customFormat="1" ht="15" customHeight="1" x14ac:dyDescent="0.25">
      <c r="A9" s="244"/>
      <c r="B9" s="286"/>
      <c r="C9" s="285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3"/>
      <c r="Q9" s="283"/>
      <c r="R9" s="283"/>
      <c r="S9" s="283"/>
      <c r="T9" s="231"/>
      <c r="U9" s="244"/>
    </row>
    <row r="10" spans="1:21" s="257" customFormat="1" ht="15" customHeight="1" x14ac:dyDescent="0.25">
      <c r="A10" s="244"/>
      <c r="B10" s="275" t="s">
        <v>686</v>
      </c>
      <c r="C10" s="274">
        <v>4556513</v>
      </c>
      <c r="D10" s="245">
        <v>974580</v>
      </c>
      <c r="E10" s="245">
        <v>473286</v>
      </c>
      <c r="F10" s="245">
        <v>357607</v>
      </c>
      <c r="G10" s="245">
        <v>1352145</v>
      </c>
      <c r="H10" s="245">
        <v>639389</v>
      </c>
      <c r="I10" s="245">
        <v>759506</v>
      </c>
      <c r="J10" s="245">
        <v>439770</v>
      </c>
      <c r="K10" s="245">
        <v>319736</v>
      </c>
      <c r="L10" s="245">
        <v>290480</v>
      </c>
      <c r="M10" s="245">
        <v>53847</v>
      </c>
      <c r="N10" s="245">
        <v>8719</v>
      </c>
      <c r="O10" s="245">
        <v>11691</v>
      </c>
      <c r="P10" s="245">
        <v>1633782</v>
      </c>
      <c r="Q10" s="245">
        <v>1125569</v>
      </c>
      <c r="R10" s="245">
        <v>508213</v>
      </c>
      <c r="S10" s="245">
        <v>105723</v>
      </c>
      <c r="T10" s="273" t="s">
        <v>258</v>
      </c>
      <c r="U10" s="244"/>
    </row>
    <row r="11" spans="1:21" s="257" customFormat="1" ht="15" customHeight="1" x14ac:dyDescent="0.25">
      <c r="A11" s="244"/>
      <c r="B11" s="275"/>
      <c r="C11" s="27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73"/>
      <c r="U11" s="244"/>
    </row>
    <row r="12" spans="1:21" s="257" customFormat="1" ht="15" customHeight="1" x14ac:dyDescent="0.25">
      <c r="A12" s="244"/>
      <c r="B12" s="280" t="s">
        <v>256</v>
      </c>
      <c r="C12" s="279">
        <v>411278980</v>
      </c>
      <c r="D12" s="278">
        <v>118080908</v>
      </c>
      <c r="E12" s="278">
        <v>80910819</v>
      </c>
      <c r="F12" s="278">
        <v>17100135</v>
      </c>
      <c r="G12" s="278">
        <v>44369581</v>
      </c>
      <c r="H12" s="278">
        <v>89273008</v>
      </c>
      <c r="I12" s="278">
        <v>61544529</v>
      </c>
      <c r="J12" s="278">
        <v>29140326</v>
      </c>
      <c r="K12" s="278">
        <v>32404203</v>
      </c>
      <c r="L12" s="278">
        <v>6048076</v>
      </c>
      <c r="M12" s="278">
        <v>4764470</v>
      </c>
      <c r="N12" s="278">
        <v>98541</v>
      </c>
      <c r="O12" s="278">
        <v>119715</v>
      </c>
      <c r="P12" s="278">
        <v>27352270</v>
      </c>
      <c r="Q12" s="278">
        <v>20883173</v>
      </c>
      <c r="R12" s="278">
        <v>6469097</v>
      </c>
      <c r="S12" s="278">
        <v>70200832</v>
      </c>
      <c r="T12" s="282" t="s">
        <v>666</v>
      </c>
      <c r="U12" s="244"/>
    </row>
    <row r="13" spans="1:21" s="257" customFormat="1" ht="15" customHeight="1" x14ac:dyDescent="0.25">
      <c r="A13" s="244"/>
      <c r="B13" s="275"/>
      <c r="C13" s="274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73"/>
      <c r="U13" s="244"/>
    </row>
    <row r="14" spans="1:21" s="257" customFormat="1" ht="21" customHeight="1" x14ac:dyDescent="0.25">
      <c r="A14" s="244"/>
      <c r="B14" s="276" t="s">
        <v>678</v>
      </c>
      <c r="C14" s="274">
        <v>171189802</v>
      </c>
      <c r="D14" s="245">
        <v>47807129</v>
      </c>
      <c r="E14" s="245">
        <v>36544258</v>
      </c>
      <c r="F14" s="245">
        <v>8351607</v>
      </c>
      <c r="G14" s="245">
        <v>14412478</v>
      </c>
      <c r="H14" s="245">
        <v>36425889</v>
      </c>
      <c r="I14" s="245">
        <v>27648441</v>
      </c>
      <c r="J14" s="245">
        <v>11637273</v>
      </c>
      <c r="K14" s="245">
        <v>16011168</v>
      </c>
      <c r="L14" s="245">
        <v>2564898</v>
      </c>
      <c r="M14" s="245">
        <v>2130811</v>
      </c>
      <c r="N14" s="245">
        <v>51447</v>
      </c>
      <c r="O14" s="245">
        <v>80992</v>
      </c>
      <c r="P14" s="245">
        <v>4193494</v>
      </c>
      <c r="Q14" s="245">
        <v>2475719</v>
      </c>
      <c r="R14" s="245">
        <v>1717775</v>
      </c>
      <c r="S14" s="245">
        <v>63</v>
      </c>
      <c r="T14" s="273" t="s">
        <v>255</v>
      </c>
      <c r="U14" s="244"/>
    </row>
    <row r="15" spans="1:21" s="257" customFormat="1" ht="15" customHeight="1" x14ac:dyDescent="0.25">
      <c r="A15" s="244"/>
      <c r="B15" s="276"/>
      <c r="C15" s="274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73"/>
      <c r="U15" s="244"/>
    </row>
    <row r="16" spans="1:21" s="257" customFormat="1" ht="15" customHeight="1" x14ac:dyDescent="0.25">
      <c r="A16" s="244"/>
      <c r="B16" s="276" t="s">
        <v>1038</v>
      </c>
      <c r="C16" s="274">
        <v>34955953</v>
      </c>
      <c r="D16" s="245">
        <v>3127198</v>
      </c>
      <c r="E16" s="245">
        <v>27977796</v>
      </c>
      <c r="F16" s="245">
        <v>92324</v>
      </c>
      <c r="G16" s="245">
        <v>2103609</v>
      </c>
      <c r="H16" s="245">
        <v>1217469</v>
      </c>
      <c r="I16" s="245">
        <v>437557</v>
      </c>
      <c r="J16" s="245">
        <v>123613</v>
      </c>
      <c r="K16" s="245">
        <v>313944</v>
      </c>
      <c r="L16" s="245">
        <v>195920</v>
      </c>
      <c r="M16" s="245">
        <v>8030</v>
      </c>
      <c r="N16" s="245">
        <v>1735</v>
      </c>
      <c r="O16" s="245">
        <v>9153</v>
      </c>
      <c r="P16" s="245">
        <v>9885612</v>
      </c>
      <c r="Q16" s="245">
        <v>8247619</v>
      </c>
      <c r="R16" s="245">
        <v>1637993</v>
      </c>
      <c r="S16" s="245">
        <v>67858212</v>
      </c>
      <c r="T16" s="273" t="s">
        <v>254</v>
      </c>
      <c r="U16" s="244"/>
    </row>
    <row r="17" spans="1:21" s="257" customFormat="1" ht="15" customHeight="1" x14ac:dyDescent="0.25">
      <c r="A17" s="244"/>
      <c r="B17" s="276"/>
      <c r="C17" s="274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73"/>
      <c r="U17" s="244"/>
    </row>
    <row r="18" spans="1:21" s="257" customFormat="1" ht="31.5" customHeight="1" x14ac:dyDescent="0.25">
      <c r="A18" s="244"/>
      <c r="B18" s="281" t="s">
        <v>278</v>
      </c>
      <c r="C18" s="274">
        <v>126005617</v>
      </c>
      <c r="D18" s="245">
        <v>38073795</v>
      </c>
      <c r="E18" s="245">
        <v>13865318</v>
      </c>
      <c r="F18" s="245">
        <v>5571881</v>
      </c>
      <c r="G18" s="245">
        <v>15151061</v>
      </c>
      <c r="H18" s="245">
        <v>30901535</v>
      </c>
      <c r="I18" s="245">
        <v>22442027</v>
      </c>
      <c r="J18" s="245">
        <v>9988994</v>
      </c>
      <c r="K18" s="245">
        <v>12453033</v>
      </c>
      <c r="L18" s="245">
        <v>1874009</v>
      </c>
      <c r="M18" s="245">
        <v>2056325</v>
      </c>
      <c r="N18" s="245">
        <v>20029</v>
      </c>
      <c r="O18" s="245">
        <v>20785</v>
      </c>
      <c r="P18" s="245">
        <v>8587889</v>
      </c>
      <c r="Q18" s="245">
        <v>6123274</v>
      </c>
      <c r="R18" s="245">
        <v>2464615</v>
      </c>
      <c r="S18" s="245">
        <v>118205</v>
      </c>
      <c r="T18" s="273" t="s">
        <v>1039</v>
      </c>
      <c r="U18" s="244"/>
    </row>
    <row r="19" spans="1:21" s="257" customFormat="1" ht="15" customHeight="1" x14ac:dyDescent="0.25">
      <c r="A19" s="244"/>
      <c r="B19" s="276"/>
      <c r="C19" s="274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73"/>
      <c r="U19" s="244"/>
    </row>
    <row r="20" spans="1:21" s="257" customFormat="1" ht="25.5" customHeight="1" x14ac:dyDescent="0.25">
      <c r="A20" s="244"/>
      <c r="B20" s="276" t="s">
        <v>1040</v>
      </c>
      <c r="C20" s="274">
        <v>7942963</v>
      </c>
      <c r="D20" s="245">
        <v>3249441</v>
      </c>
      <c r="E20" s="245">
        <v>44</v>
      </c>
      <c r="F20" s="245">
        <v>15203</v>
      </c>
      <c r="G20" s="245">
        <v>1555727</v>
      </c>
      <c r="H20" s="245">
        <v>1481916</v>
      </c>
      <c r="I20" s="245">
        <v>1640632</v>
      </c>
      <c r="J20" s="245">
        <v>1296963</v>
      </c>
      <c r="K20" s="245">
        <v>343669</v>
      </c>
      <c r="L20" s="245">
        <v>54867</v>
      </c>
      <c r="M20" s="245">
        <v>38162</v>
      </c>
      <c r="N20" s="245">
        <v>732</v>
      </c>
      <c r="O20" s="245">
        <v>5742</v>
      </c>
      <c r="P20" s="245">
        <v>1549440</v>
      </c>
      <c r="Q20" s="245">
        <v>1335747</v>
      </c>
      <c r="R20" s="245">
        <v>213693</v>
      </c>
      <c r="S20" s="245">
        <v>1412808</v>
      </c>
      <c r="T20" s="273" t="s">
        <v>1041</v>
      </c>
      <c r="U20" s="244"/>
    </row>
    <row r="21" spans="1:21" s="257" customFormat="1" ht="15" customHeight="1" x14ac:dyDescent="0.25">
      <c r="A21" s="244"/>
      <c r="B21" s="276"/>
      <c r="C21" s="274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73"/>
      <c r="U21" s="244"/>
    </row>
    <row r="22" spans="1:21" s="257" customFormat="1" ht="30.75" customHeight="1" x14ac:dyDescent="0.25">
      <c r="A22" s="244"/>
      <c r="B22" s="276" t="s">
        <v>687</v>
      </c>
      <c r="C22" s="274">
        <v>311270</v>
      </c>
      <c r="D22" s="245">
        <v>6379</v>
      </c>
      <c r="E22" s="245" t="s">
        <v>754</v>
      </c>
      <c r="F22" s="245">
        <v>633</v>
      </c>
      <c r="G22" s="245">
        <v>87751</v>
      </c>
      <c r="H22" s="245">
        <v>64283</v>
      </c>
      <c r="I22" s="245">
        <v>152224</v>
      </c>
      <c r="J22" s="245">
        <v>78254</v>
      </c>
      <c r="K22" s="245">
        <v>73970</v>
      </c>
      <c r="L22" s="245">
        <v>272</v>
      </c>
      <c r="M22" s="245">
        <v>96</v>
      </c>
      <c r="N22" s="245">
        <v>7087</v>
      </c>
      <c r="O22" s="245" t="s">
        <v>754</v>
      </c>
      <c r="P22" s="245">
        <v>44431</v>
      </c>
      <c r="Q22" s="245">
        <v>61</v>
      </c>
      <c r="R22" s="245">
        <v>44370</v>
      </c>
      <c r="S22" s="245">
        <v>1095</v>
      </c>
      <c r="T22" s="273" t="s">
        <v>688</v>
      </c>
      <c r="U22" s="244"/>
    </row>
    <row r="23" spans="1:21" s="257" customFormat="1" ht="15" customHeight="1" x14ac:dyDescent="0.25">
      <c r="A23" s="244"/>
      <c r="B23" s="276"/>
      <c r="C23" s="274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73"/>
      <c r="U23" s="244"/>
    </row>
    <row r="24" spans="1:21" s="257" customFormat="1" ht="21" customHeight="1" x14ac:dyDescent="0.25">
      <c r="A24" s="244"/>
      <c r="B24" s="942" t="s">
        <v>253</v>
      </c>
      <c r="C24" s="274" t="s">
        <v>754</v>
      </c>
      <c r="D24" s="245" t="s">
        <v>754</v>
      </c>
      <c r="E24" s="245" t="s">
        <v>754</v>
      </c>
      <c r="F24" s="245" t="s">
        <v>754</v>
      </c>
      <c r="G24" s="245" t="s">
        <v>754</v>
      </c>
      <c r="H24" s="245" t="s">
        <v>754</v>
      </c>
      <c r="I24" s="245" t="s">
        <v>754</v>
      </c>
      <c r="J24" s="245" t="s">
        <v>754</v>
      </c>
      <c r="K24" s="245" t="s">
        <v>754</v>
      </c>
      <c r="L24" s="245" t="s">
        <v>754</v>
      </c>
      <c r="M24" s="245" t="s">
        <v>754</v>
      </c>
      <c r="N24" s="245" t="s">
        <v>754</v>
      </c>
      <c r="O24" s="245" t="s">
        <v>754</v>
      </c>
      <c r="P24" s="245" t="s">
        <v>754</v>
      </c>
      <c r="Q24" s="245" t="s">
        <v>754</v>
      </c>
      <c r="R24" s="245" t="s">
        <v>754</v>
      </c>
      <c r="S24" s="245" t="s">
        <v>754</v>
      </c>
      <c r="T24" s="273" t="s">
        <v>277</v>
      </c>
      <c r="U24" s="244"/>
    </row>
    <row r="25" spans="1:21" s="257" customFormat="1" ht="15" customHeight="1" x14ac:dyDescent="0.25">
      <c r="A25" s="244"/>
      <c r="B25" s="276"/>
      <c r="C25" s="274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73"/>
      <c r="U25" s="244"/>
    </row>
    <row r="26" spans="1:21" s="257" customFormat="1" ht="15" customHeight="1" x14ac:dyDescent="0.25">
      <c r="A26" s="244"/>
      <c r="B26" s="276" t="s">
        <v>1042</v>
      </c>
      <c r="C26" s="274">
        <v>70873375</v>
      </c>
      <c r="D26" s="245">
        <v>25816966</v>
      </c>
      <c r="E26" s="245">
        <v>2523403</v>
      </c>
      <c r="F26" s="245">
        <v>3068487</v>
      </c>
      <c r="G26" s="245">
        <v>11058955</v>
      </c>
      <c r="H26" s="245">
        <v>19181916</v>
      </c>
      <c r="I26" s="245">
        <v>9223648</v>
      </c>
      <c r="J26" s="245">
        <v>6015229</v>
      </c>
      <c r="K26" s="245">
        <v>3208419</v>
      </c>
      <c r="L26" s="245">
        <v>1358110</v>
      </c>
      <c r="M26" s="245">
        <v>531046</v>
      </c>
      <c r="N26" s="245">
        <v>17511</v>
      </c>
      <c r="O26" s="245">
        <v>3043</v>
      </c>
      <c r="P26" s="245">
        <v>3091404</v>
      </c>
      <c r="Q26" s="245">
        <v>2700753</v>
      </c>
      <c r="R26" s="245">
        <v>390651</v>
      </c>
      <c r="S26" s="245">
        <v>810449</v>
      </c>
      <c r="T26" s="273" t="s">
        <v>689</v>
      </c>
      <c r="U26" s="244"/>
    </row>
    <row r="27" spans="1:21" s="257" customFormat="1" ht="15" customHeight="1" x14ac:dyDescent="0.25">
      <c r="A27" s="244"/>
      <c r="B27" s="275"/>
      <c r="C27" s="274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73"/>
      <c r="U27" s="244"/>
    </row>
    <row r="28" spans="1:21" s="257" customFormat="1" ht="15" customHeight="1" x14ac:dyDescent="0.25">
      <c r="A28" s="244"/>
      <c r="B28" s="280" t="s">
        <v>251</v>
      </c>
      <c r="C28" s="279">
        <v>410716524</v>
      </c>
      <c r="D28" s="278">
        <v>117815531</v>
      </c>
      <c r="E28" s="278">
        <v>80955284</v>
      </c>
      <c r="F28" s="278">
        <v>17147785</v>
      </c>
      <c r="G28" s="278">
        <v>44262304</v>
      </c>
      <c r="H28" s="278">
        <v>89017407</v>
      </c>
      <c r="I28" s="278">
        <v>61518213</v>
      </c>
      <c r="J28" s="278">
        <v>29113152</v>
      </c>
      <c r="K28" s="278">
        <v>32405061</v>
      </c>
      <c r="L28" s="278">
        <v>6053258</v>
      </c>
      <c r="M28" s="278">
        <v>4770153</v>
      </c>
      <c r="N28" s="278">
        <v>99335</v>
      </c>
      <c r="O28" s="278">
        <v>119874</v>
      </c>
      <c r="P28" s="278">
        <v>27732166</v>
      </c>
      <c r="Q28" s="278">
        <v>21200630</v>
      </c>
      <c r="R28" s="278">
        <v>6531536</v>
      </c>
      <c r="S28" s="278">
        <v>70184781</v>
      </c>
      <c r="T28" s="277" t="s">
        <v>669</v>
      </c>
      <c r="U28" s="244"/>
    </row>
    <row r="29" spans="1:21" s="257" customFormat="1" ht="15" customHeight="1" x14ac:dyDescent="0.25">
      <c r="A29" s="244"/>
      <c r="B29" s="275"/>
      <c r="C29" s="274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73"/>
      <c r="U29" s="244"/>
    </row>
    <row r="30" spans="1:21" s="257" customFormat="1" ht="21" customHeight="1" x14ac:dyDescent="0.25">
      <c r="A30" s="244"/>
      <c r="B30" s="276" t="s">
        <v>276</v>
      </c>
      <c r="C30" s="274">
        <v>183201314</v>
      </c>
      <c r="D30" s="245">
        <v>53624191</v>
      </c>
      <c r="E30" s="245">
        <v>48057741</v>
      </c>
      <c r="F30" s="245">
        <v>3247658</v>
      </c>
      <c r="G30" s="245">
        <v>17917768</v>
      </c>
      <c r="H30" s="245">
        <v>38012781</v>
      </c>
      <c r="I30" s="245">
        <v>22341175</v>
      </c>
      <c r="J30" s="245">
        <v>13177257</v>
      </c>
      <c r="K30" s="245">
        <v>9163918</v>
      </c>
      <c r="L30" s="245">
        <v>2085210</v>
      </c>
      <c r="M30" s="245">
        <v>2675863</v>
      </c>
      <c r="N30" s="245">
        <v>53086</v>
      </c>
      <c r="O30" s="245">
        <v>47816</v>
      </c>
      <c r="P30" s="245">
        <v>13453526</v>
      </c>
      <c r="Q30" s="245">
        <v>10158847</v>
      </c>
      <c r="R30" s="245">
        <v>3294679</v>
      </c>
      <c r="S30" s="245">
        <v>69011495</v>
      </c>
      <c r="T30" s="273" t="s">
        <v>690</v>
      </c>
      <c r="U30" s="244"/>
    </row>
    <row r="31" spans="1:21" s="257" customFormat="1" ht="15" customHeight="1" x14ac:dyDescent="0.25">
      <c r="A31" s="244"/>
      <c r="B31" s="276"/>
      <c r="C31" s="274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73"/>
      <c r="U31" s="244"/>
    </row>
    <row r="32" spans="1:21" s="257" customFormat="1" ht="31.5" customHeight="1" x14ac:dyDescent="0.25">
      <c r="A32" s="244"/>
      <c r="B32" s="276" t="s">
        <v>275</v>
      </c>
      <c r="C32" s="274">
        <v>137904252</v>
      </c>
      <c r="D32" s="245">
        <v>37162214</v>
      </c>
      <c r="E32" s="245">
        <v>30280704</v>
      </c>
      <c r="F32" s="245">
        <v>5966401</v>
      </c>
      <c r="G32" s="245">
        <v>14545520</v>
      </c>
      <c r="H32" s="245">
        <v>28436754</v>
      </c>
      <c r="I32" s="245">
        <v>21512659</v>
      </c>
      <c r="J32" s="245">
        <v>8688272</v>
      </c>
      <c r="K32" s="245">
        <v>12824387</v>
      </c>
      <c r="L32" s="245">
        <v>1835612</v>
      </c>
      <c r="M32" s="245">
        <v>1528911</v>
      </c>
      <c r="N32" s="245">
        <v>13398</v>
      </c>
      <c r="O32" s="245">
        <v>25353</v>
      </c>
      <c r="P32" s="245">
        <v>9007230</v>
      </c>
      <c r="Q32" s="245">
        <v>7306582</v>
      </c>
      <c r="R32" s="245">
        <v>1700648</v>
      </c>
      <c r="S32" s="245">
        <v>1021045</v>
      </c>
      <c r="T32" s="273" t="s">
        <v>691</v>
      </c>
      <c r="U32" s="244"/>
    </row>
    <row r="33" spans="1:22" s="257" customFormat="1" ht="15" customHeight="1" x14ac:dyDescent="0.25">
      <c r="A33" s="244"/>
      <c r="B33" s="276"/>
      <c r="C33" s="274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73"/>
      <c r="U33" s="244"/>
    </row>
    <row r="34" spans="1:22" s="257" customFormat="1" ht="15" customHeight="1" x14ac:dyDescent="0.25">
      <c r="A34" s="244"/>
      <c r="B34" s="276" t="s">
        <v>679</v>
      </c>
      <c r="C34" s="274">
        <v>21330362</v>
      </c>
      <c r="D34" s="245">
        <v>2322527</v>
      </c>
      <c r="E34" s="245" t="s">
        <v>754</v>
      </c>
      <c r="F34" s="245">
        <v>4781020</v>
      </c>
      <c r="G34" s="245">
        <v>1313743</v>
      </c>
      <c r="H34" s="245">
        <v>3962210</v>
      </c>
      <c r="I34" s="245">
        <v>8950862</v>
      </c>
      <c r="J34" s="245">
        <v>1327820</v>
      </c>
      <c r="K34" s="245">
        <v>7623042</v>
      </c>
      <c r="L34" s="245">
        <v>749232</v>
      </c>
      <c r="M34" s="245">
        <v>23765</v>
      </c>
      <c r="N34" s="245">
        <v>633</v>
      </c>
      <c r="O34" s="245">
        <v>42715</v>
      </c>
      <c r="P34" s="245">
        <v>133245</v>
      </c>
      <c r="Q34" s="245">
        <v>110328</v>
      </c>
      <c r="R34" s="245">
        <v>22917</v>
      </c>
      <c r="S34" s="245" t="s">
        <v>754</v>
      </c>
      <c r="T34" s="273" t="s">
        <v>248</v>
      </c>
      <c r="U34" s="244"/>
    </row>
    <row r="35" spans="1:22" s="257" customFormat="1" ht="15" customHeight="1" x14ac:dyDescent="0.25">
      <c r="A35" s="244"/>
      <c r="B35" s="276"/>
      <c r="C35" s="274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73"/>
      <c r="U35" s="244"/>
    </row>
    <row r="36" spans="1:22" s="257" customFormat="1" ht="31.5" customHeight="1" x14ac:dyDescent="0.25">
      <c r="A36" s="244"/>
      <c r="B36" s="276" t="s">
        <v>680</v>
      </c>
      <c r="C36" s="274">
        <v>311542</v>
      </c>
      <c r="D36" s="245">
        <v>7297</v>
      </c>
      <c r="E36" s="245">
        <v>6240</v>
      </c>
      <c r="F36" s="245">
        <v>80394</v>
      </c>
      <c r="G36" s="245">
        <v>64556</v>
      </c>
      <c r="H36" s="245">
        <v>117937</v>
      </c>
      <c r="I36" s="245">
        <v>35118</v>
      </c>
      <c r="J36" s="245">
        <v>3894</v>
      </c>
      <c r="K36" s="245">
        <v>31224</v>
      </c>
      <c r="L36" s="245">
        <v>7177</v>
      </c>
      <c r="M36" s="245">
        <v>6</v>
      </c>
      <c r="N36" s="245" t="s">
        <v>754</v>
      </c>
      <c r="O36" s="245" t="s">
        <v>754</v>
      </c>
      <c r="P36" s="245">
        <v>45473</v>
      </c>
      <c r="Q36" s="245">
        <v>45465</v>
      </c>
      <c r="R36" s="245">
        <v>8</v>
      </c>
      <c r="S36" s="245" t="s">
        <v>754</v>
      </c>
      <c r="T36" s="273" t="s">
        <v>681</v>
      </c>
      <c r="U36" s="244"/>
    </row>
    <row r="37" spans="1:22" s="257" customFormat="1" ht="15" customHeight="1" x14ac:dyDescent="0.25">
      <c r="A37" s="244"/>
      <c r="B37" s="276"/>
      <c r="C37" s="274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73"/>
      <c r="U37" s="244"/>
    </row>
    <row r="38" spans="1:22" s="257" customFormat="1" ht="15" customHeight="1" x14ac:dyDescent="0.25">
      <c r="A38" s="244"/>
      <c r="B38" s="276" t="s">
        <v>682</v>
      </c>
      <c r="C38" s="274">
        <v>42931</v>
      </c>
      <c r="D38" s="245">
        <v>200</v>
      </c>
      <c r="E38" s="245">
        <v>61</v>
      </c>
      <c r="F38" s="245" t="s">
        <v>754</v>
      </c>
      <c r="G38" s="245">
        <v>2693</v>
      </c>
      <c r="H38" s="245">
        <v>609</v>
      </c>
      <c r="I38" s="245">
        <v>39368</v>
      </c>
      <c r="J38" s="245">
        <v>25847</v>
      </c>
      <c r="K38" s="245">
        <v>13521</v>
      </c>
      <c r="L38" s="245">
        <v>57975</v>
      </c>
      <c r="M38" s="245">
        <v>83</v>
      </c>
      <c r="N38" s="245">
        <v>1</v>
      </c>
      <c r="O38" s="245" t="s">
        <v>754</v>
      </c>
      <c r="P38" s="245" t="s">
        <v>754</v>
      </c>
      <c r="Q38" s="245" t="s">
        <v>754</v>
      </c>
      <c r="R38" s="245" t="s">
        <v>754</v>
      </c>
      <c r="S38" s="245">
        <v>854</v>
      </c>
      <c r="T38" s="273" t="s">
        <v>246</v>
      </c>
      <c r="U38" s="244"/>
    </row>
    <row r="39" spans="1:22" s="257" customFormat="1" ht="15" customHeight="1" x14ac:dyDescent="0.25">
      <c r="A39" s="244"/>
      <c r="B39" s="276"/>
      <c r="C39" s="274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73"/>
      <c r="U39" s="244"/>
    </row>
    <row r="40" spans="1:22" s="257" customFormat="1" ht="15" customHeight="1" x14ac:dyDescent="0.25">
      <c r="A40" s="244"/>
      <c r="B40" s="276" t="s">
        <v>1043</v>
      </c>
      <c r="C40" s="274">
        <v>67926123</v>
      </c>
      <c r="D40" s="245">
        <v>24699102</v>
      </c>
      <c r="E40" s="245">
        <v>2610538</v>
      </c>
      <c r="F40" s="245">
        <v>3072312</v>
      </c>
      <c r="G40" s="245">
        <v>10418024</v>
      </c>
      <c r="H40" s="245">
        <v>18487116</v>
      </c>
      <c r="I40" s="245">
        <v>8639031</v>
      </c>
      <c r="J40" s="245">
        <v>5890062</v>
      </c>
      <c r="K40" s="245">
        <v>2748969</v>
      </c>
      <c r="L40" s="245">
        <v>1318052</v>
      </c>
      <c r="M40" s="245">
        <v>541525</v>
      </c>
      <c r="N40" s="245">
        <v>32217</v>
      </c>
      <c r="O40" s="245">
        <v>3990</v>
      </c>
      <c r="P40" s="245">
        <v>5092692</v>
      </c>
      <c r="Q40" s="245">
        <v>3579408</v>
      </c>
      <c r="R40" s="245">
        <v>1513284</v>
      </c>
      <c r="S40" s="245">
        <v>151387</v>
      </c>
      <c r="T40" s="273" t="s">
        <v>245</v>
      </c>
      <c r="U40" s="244"/>
    </row>
    <row r="41" spans="1:22" s="257" customFormat="1" ht="15" customHeight="1" x14ac:dyDescent="0.25">
      <c r="A41" s="244"/>
      <c r="B41" s="275"/>
      <c r="C41" s="274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73"/>
      <c r="U41" s="244"/>
    </row>
    <row r="42" spans="1:22" ht="15" customHeight="1" x14ac:dyDescent="0.25">
      <c r="A42" s="244"/>
      <c r="B42" s="272" t="s">
        <v>683</v>
      </c>
      <c r="C42" s="245">
        <v>5118969</v>
      </c>
      <c r="D42" s="245">
        <v>1239957</v>
      </c>
      <c r="E42" s="245">
        <v>428821</v>
      </c>
      <c r="F42" s="245">
        <v>309957</v>
      </c>
      <c r="G42" s="245">
        <v>1459422</v>
      </c>
      <c r="H42" s="245">
        <v>894990</v>
      </c>
      <c r="I42" s="245">
        <v>785822</v>
      </c>
      <c r="J42" s="245">
        <v>466944</v>
      </c>
      <c r="K42" s="245">
        <v>318878</v>
      </c>
      <c r="L42" s="245">
        <v>285298</v>
      </c>
      <c r="M42" s="245">
        <v>48164</v>
      </c>
      <c r="N42" s="245">
        <v>7925</v>
      </c>
      <c r="O42" s="245">
        <v>11532</v>
      </c>
      <c r="P42" s="245">
        <v>1253886</v>
      </c>
      <c r="Q42" s="245">
        <v>808112</v>
      </c>
      <c r="R42" s="245">
        <v>445774</v>
      </c>
      <c r="S42" s="271">
        <v>121774</v>
      </c>
      <c r="T42" s="270" t="s">
        <v>274</v>
      </c>
      <c r="U42" s="244"/>
    </row>
    <row r="43" spans="1:22" ht="15" customHeight="1" x14ac:dyDescent="0.3">
      <c r="A43" s="269"/>
      <c r="B43" s="268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6"/>
      <c r="T43" s="265"/>
      <c r="U43" s="264"/>
      <c r="V43" s="263"/>
    </row>
    <row r="44" spans="1:22" s="257" customFormat="1" ht="15" customHeight="1" x14ac:dyDescent="0.2">
      <c r="A44" s="262"/>
      <c r="B44" s="203" t="s">
        <v>692</v>
      </c>
      <c r="C44" s="261"/>
      <c r="D44" s="261"/>
      <c r="E44" s="261"/>
      <c r="F44" s="261"/>
      <c r="G44" s="261"/>
      <c r="H44" s="261"/>
      <c r="I44" s="261"/>
      <c r="J44" s="234"/>
      <c r="K44" s="261"/>
      <c r="L44" s="204" t="s">
        <v>693</v>
      </c>
      <c r="M44" s="261"/>
      <c r="N44" s="261"/>
      <c r="O44" s="261"/>
      <c r="P44" s="261"/>
      <c r="Q44" s="261"/>
      <c r="R44" s="261"/>
      <c r="S44" s="261"/>
      <c r="T44" s="260"/>
      <c r="U44" s="259"/>
      <c r="V44" s="258"/>
    </row>
    <row r="45" spans="1:22" x14ac:dyDescent="0.3">
      <c r="A45" s="256"/>
      <c r="B45" s="203" t="s">
        <v>700</v>
      </c>
      <c r="U45" s="255"/>
    </row>
  </sheetData>
  <phoneticPr fontId="29"/>
  <pageMargins left="0.59055118110236227" right="0.59055118110236227" top="0.59055118110236227" bottom="0.59055118110236227" header="0.59055118110236227" footer="0.118110236220472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44"/>
  <sheetViews>
    <sheetView view="pageBreakPreview" zoomScale="130" zoomScaleNormal="50" zoomScaleSheetLayoutView="130" workbookViewId="0"/>
  </sheetViews>
  <sheetFormatPr defaultColWidth="9" defaultRowHeight="16.75" x14ac:dyDescent="0.3"/>
  <cols>
    <col min="1" max="1" width="2.61328125" style="315" customWidth="1"/>
    <col min="2" max="2" width="12.3828125" style="315" customWidth="1"/>
    <col min="3" max="3" width="8.84375" style="315" customWidth="1"/>
    <col min="4" max="6" width="8.3828125" style="315" customWidth="1"/>
    <col min="7" max="7" width="8.84375" style="315" customWidth="1"/>
    <col min="8" max="18" width="8.3828125" style="315" customWidth="1"/>
    <col min="19" max="19" width="9.3828125" style="315" customWidth="1"/>
    <col min="20" max="20" width="18.61328125" style="317" customWidth="1"/>
    <col min="21" max="21" width="2.61328125" style="316" customWidth="1"/>
    <col min="22" max="22" width="6.4609375" style="315" customWidth="1"/>
    <col min="23" max="16384" width="9" style="315"/>
  </cols>
  <sheetData>
    <row r="1" spans="1:22" s="331" customFormat="1" ht="17.25" customHeight="1" x14ac:dyDescent="0.3">
      <c r="A1" s="333"/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T1" s="332"/>
      <c r="U1" s="325"/>
    </row>
    <row r="2" spans="1:22" s="325" customFormat="1" ht="17.25" customHeight="1" x14ac:dyDescent="0.3">
      <c r="A2" s="309"/>
      <c r="B2" s="330"/>
      <c r="C2" s="327"/>
      <c r="D2" s="327"/>
      <c r="E2" s="303"/>
      <c r="F2" s="329"/>
      <c r="G2" s="328"/>
      <c r="H2" s="328"/>
      <c r="I2" s="327"/>
      <c r="J2" s="307"/>
      <c r="K2" s="303"/>
      <c r="L2" s="326"/>
      <c r="M2" s="303"/>
      <c r="N2" s="305"/>
      <c r="O2" s="305"/>
      <c r="P2" s="305"/>
      <c r="Q2" s="305"/>
      <c r="R2" s="305"/>
      <c r="S2" s="305"/>
      <c r="T2" s="304"/>
      <c r="U2" s="303"/>
      <c r="V2" s="302"/>
    </row>
    <row r="3" spans="1:22" ht="17.25" customHeight="1" x14ac:dyDescent="0.3">
      <c r="A3" s="301"/>
      <c r="B3" s="242" t="s">
        <v>1044</v>
      </c>
      <c r="C3" s="299"/>
      <c r="D3" s="299"/>
      <c r="E3" s="299"/>
      <c r="F3" s="324" t="s">
        <v>257</v>
      </c>
      <c r="G3" s="299" t="s">
        <v>257</v>
      </c>
      <c r="H3" s="299"/>
      <c r="I3" s="299"/>
      <c r="J3" s="299"/>
      <c r="K3" s="299"/>
      <c r="L3" s="323"/>
      <c r="M3" s="323"/>
      <c r="N3" s="322"/>
      <c r="O3" s="922"/>
      <c r="P3" s="922"/>
      <c r="Q3" s="159"/>
      <c r="R3" s="922"/>
      <c r="S3" s="174" t="s">
        <v>1037</v>
      </c>
      <c r="T3" s="321"/>
      <c r="U3" s="295"/>
    </row>
    <row r="4" spans="1:22" s="320" customFormat="1" ht="17.25" customHeight="1" x14ac:dyDescent="0.25">
      <c r="A4" s="294"/>
      <c r="B4" s="293"/>
      <c r="C4" s="926"/>
      <c r="D4" s="240"/>
      <c r="E4" s="240"/>
      <c r="F4" s="240"/>
      <c r="G4" s="240"/>
      <c r="H4" s="240"/>
      <c r="I4" s="240"/>
      <c r="J4" s="240"/>
      <c r="K4" s="239"/>
      <c r="L4" s="238"/>
      <c r="M4" s="237"/>
      <c r="N4" s="237"/>
      <c r="O4" s="237"/>
      <c r="P4" s="237"/>
      <c r="Q4" s="236"/>
      <c r="R4" s="235"/>
      <c r="S4" s="234"/>
      <c r="T4" s="927"/>
      <c r="U4" s="236"/>
    </row>
    <row r="5" spans="1:22" s="320" customFormat="1" ht="17.25" customHeight="1" x14ac:dyDescent="0.25">
      <c r="A5" s="288"/>
      <c r="B5" s="289" t="s">
        <v>633</v>
      </c>
      <c r="C5" s="228" t="s">
        <v>270</v>
      </c>
      <c r="D5" s="223" t="s">
        <v>1045</v>
      </c>
      <c r="E5" s="223" t="s">
        <v>635</v>
      </c>
      <c r="F5" s="223" t="s">
        <v>636</v>
      </c>
      <c r="G5" s="223" t="s">
        <v>637</v>
      </c>
      <c r="H5" s="223" t="s">
        <v>638</v>
      </c>
      <c r="I5" s="223" t="s">
        <v>1046</v>
      </c>
      <c r="J5" s="233"/>
      <c r="K5" s="232"/>
      <c r="L5" s="225" t="s">
        <v>640</v>
      </c>
      <c r="M5" s="226" t="s">
        <v>641</v>
      </c>
      <c r="N5" s="226" t="s">
        <v>1047</v>
      </c>
      <c r="O5" s="226" t="s">
        <v>1048</v>
      </c>
      <c r="P5" s="231" t="s">
        <v>684</v>
      </c>
      <c r="Q5" s="230"/>
      <c r="R5" s="229"/>
      <c r="S5" s="224" t="s">
        <v>645</v>
      </c>
      <c r="T5" s="223" t="s">
        <v>269</v>
      </c>
      <c r="U5" s="236"/>
    </row>
    <row r="6" spans="1:22" s="320" customFormat="1" ht="17.25" customHeight="1" x14ac:dyDescent="0.25">
      <c r="A6" s="288"/>
      <c r="B6" s="289"/>
      <c r="C6" s="228"/>
      <c r="D6" s="223" t="s">
        <v>267</v>
      </c>
      <c r="E6" s="223" t="s">
        <v>267</v>
      </c>
      <c r="F6" s="223" t="s">
        <v>268</v>
      </c>
      <c r="G6" s="223"/>
      <c r="H6" s="223"/>
      <c r="I6" s="223" t="s">
        <v>267</v>
      </c>
      <c r="J6" s="223" t="s">
        <v>266</v>
      </c>
      <c r="K6" s="227" t="s">
        <v>265</v>
      </c>
      <c r="L6" s="225"/>
      <c r="M6" s="226"/>
      <c r="N6" s="226"/>
      <c r="O6" s="226"/>
      <c r="P6" s="226"/>
      <c r="Q6" s="226" t="s">
        <v>646</v>
      </c>
      <c r="R6" s="225" t="s">
        <v>647</v>
      </c>
      <c r="S6" s="224"/>
      <c r="T6" s="223"/>
      <c r="U6" s="236"/>
    </row>
    <row r="7" spans="1:22" s="320" customFormat="1" ht="34.5" customHeight="1" x14ac:dyDescent="0.25">
      <c r="A7" s="288"/>
      <c r="B7" s="287"/>
      <c r="C7" s="222" t="s">
        <v>1032</v>
      </c>
      <c r="D7" s="222" t="s">
        <v>264</v>
      </c>
      <c r="E7" s="222" t="s">
        <v>658</v>
      </c>
      <c r="F7" s="222" t="s">
        <v>659</v>
      </c>
      <c r="G7" s="222" t="s">
        <v>263</v>
      </c>
      <c r="H7" s="222" t="s">
        <v>648</v>
      </c>
      <c r="I7" s="222" t="s">
        <v>649</v>
      </c>
      <c r="J7" s="222" t="s">
        <v>660</v>
      </c>
      <c r="K7" s="221" t="s">
        <v>685</v>
      </c>
      <c r="L7" s="220" t="s">
        <v>677</v>
      </c>
      <c r="M7" s="220" t="s">
        <v>262</v>
      </c>
      <c r="N7" s="220" t="s">
        <v>261</v>
      </c>
      <c r="O7" s="219" t="s">
        <v>260</v>
      </c>
      <c r="P7" s="875" t="s">
        <v>1049</v>
      </c>
      <c r="Q7" s="218"/>
      <c r="R7" s="218"/>
      <c r="S7" s="873" t="s">
        <v>663</v>
      </c>
      <c r="T7" s="932"/>
      <c r="U7" s="236"/>
    </row>
    <row r="8" spans="1:22" s="320" customFormat="1" ht="15" customHeight="1" x14ac:dyDescent="0.25">
      <c r="A8" s="288"/>
      <c r="B8" s="286"/>
      <c r="C8" s="285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3"/>
      <c r="Q8" s="283"/>
      <c r="R8" s="283"/>
      <c r="S8" s="283"/>
      <c r="T8" s="231"/>
      <c r="U8" s="244"/>
    </row>
    <row r="9" spans="1:22" s="320" customFormat="1" ht="15" customHeight="1" x14ac:dyDescent="0.25">
      <c r="A9" s="244"/>
      <c r="B9" s="275" t="s">
        <v>686</v>
      </c>
      <c r="C9" s="274">
        <v>3996831</v>
      </c>
      <c r="D9" s="245">
        <v>1091941</v>
      </c>
      <c r="E9" s="245">
        <v>428161</v>
      </c>
      <c r="F9" s="245">
        <v>325629</v>
      </c>
      <c r="G9" s="245">
        <v>744631</v>
      </c>
      <c r="H9" s="245">
        <v>693875</v>
      </c>
      <c r="I9" s="245">
        <v>712594</v>
      </c>
      <c r="J9" s="245">
        <v>413131</v>
      </c>
      <c r="K9" s="245">
        <v>299463</v>
      </c>
      <c r="L9" s="245">
        <v>299965</v>
      </c>
      <c r="M9" s="245">
        <v>57183</v>
      </c>
      <c r="N9" s="245">
        <v>8893</v>
      </c>
      <c r="O9" s="245">
        <v>12282</v>
      </c>
      <c r="P9" s="245">
        <v>1372050</v>
      </c>
      <c r="Q9" s="245">
        <v>929460</v>
      </c>
      <c r="R9" s="245">
        <v>442590</v>
      </c>
      <c r="S9" s="245">
        <v>86709</v>
      </c>
      <c r="T9" s="273" t="s">
        <v>258</v>
      </c>
      <c r="U9" s="244"/>
    </row>
    <row r="10" spans="1:22" s="320" customFormat="1" ht="15" customHeight="1" x14ac:dyDescent="0.25">
      <c r="A10" s="244"/>
      <c r="B10" s="275"/>
      <c r="C10" s="274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73"/>
      <c r="U10" s="244"/>
    </row>
    <row r="11" spans="1:22" s="320" customFormat="1" ht="15" customHeight="1" x14ac:dyDescent="0.25">
      <c r="A11" s="244"/>
      <c r="B11" s="280" t="s">
        <v>256</v>
      </c>
      <c r="C11" s="279">
        <v>407458917</v>
      </c>
      <c r="D11" s="278">
        <v>117241999</v>
      </c>
      <c r="E11" s="278">
        <v>80840693</v>
      </c>
      <c r="F11" s="278">
        <v>14255738</v>
      </c>
      <c r="G11" s="278">
        <v>45137862</v>
      </c>
      <c r="H11" s="278">
        <v>89064508</v>
      </c>
      <c r="I11" s="278">
        <v>60918117</v>
      </c>
      <c r="J11" s="278">
        <v>29061332</v>
      </c>
      <c r="K11" s="278">
        <v>31856785</v>
      </c>
      <c r="L11" s="278">
        <v>6156458</v>
      </c>
      <c r="M11" s="278">
        <v>4944582</v>
      </c>
      <c r="N11" s="278">
        <v>101699</v>
      </c>
      <c r="O11" s="278">
        <v>123992</v>
      </c>
      <c r="P11" s="278">
        <v>27294564</v>
      </c>
      <c r="Q11" s="278">
        <v>20918726</v>
      </c>
      <c r="R11" s="278">
        <v>6375838</v>
      </c>
      <c r="S11" s="278">
        <v>70871624</v>
      </c>
      <c r="T11" s="282" t="s">
        <v>666</v>
      </c>
      <c r="U11" s="244"/>
    </row>
    <row r="12" spans="1:22" s="320" customFormat="1" ht="15" customHeight="1" x14ac:dyDescent="0.25">
      <c r="A12" s="244"/>
      <c r="B12" s="275"/>
      <c r="C12" s="274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73"/>
      <c r="U12" s="244"/>
    </row>
    <row r="13" spans="1:22" s="320" customFormat="1" ht="21" customHeight="1" x14ac:dyDescent="0.25">
      <c r="A13" s="244"/>
      <c r="B13" s="276" t="s">
        <v>678</v>
      </c>
      <c r="C13" s="274">
        <v>165482825</v>
      </c>
      <c r="D13" s="245">
        <v>46957451</v>
      </c>
      <c r="E13" s="245">
        <v>35352143</v>
      </c>
      <c r="F13" s="245">
        <v>6719458</v>
      </c>
      <c r="G13" s="245">
        <v>14516815</v>
      </c>
      <c r="H13" s="245">
        <v>34997645</v>
      </c>
      <c r="I13" s="245">
        <v>26939313</v>
      </c>
      <c r="J13" s="245">
        <v>11846767</v>
      </c>
      <c r="K13" s="245">
        <v>15092546</v>
      </c>
      <c r="L13" s="245">
        <v>2611737</v>
      </c>
      <c r="M13" s="245">
        <v>2173097</v>
      </c>
      <c r="N13" s="245">
        <v>53742</v>
      </c>
      <c r="O13" s="245">
        <v>86167</v>
      </c>
      <c r="P13" s="245">
        <v>4148953</v>
      </c>
      <c r="Q13" s="245">
        <v>2412083</v>
      </c>
      <c r="R13" s="245">
        <v>1736870</v>
      </c>
      <c r="S13" s="245">
        <v>63</v>
      </c>
      <c r="T13" s="273" t="s">
        <v>255</v>
      </c>
      <c r="U13" s="244"/>
    </row>
    <row r="14" spans="1:22" s="320" customFormat="1" ht="15" customHeight="1" x14ac:dyDescent="0.25">
      <c r="A14" s="244"/>
      <c r="B14" s="276"/>
      <c r="C14" s="274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73"/>
      <c r="U14" s="244"/>
    </row>
    <row r="15" spans="1:22" s="320" customFormat="1" ht="15" customHeight="1" x14ac:dyDescent="0.25">
      <c r="A15" s="244"/>
      <c r="B15" s="276" t="s">
        <v>1038</v>
      </c>
      <c r="C15" s="274">
        <v>36833877</v>
      </c>
      <c r="D15" s="245">
        <v>3013692</v>
      </c>
      <c r="E15" s="245">
        <v>28852839</v>
      </c>
      <c r="F15" s="245">
        <v>78618</v>
      </c>
      <c r="G15" s="245">
        <v>2718329</v>
      </c>
      <c r="H15" s="245">
        <v>1448994</v>
      </c>
      <c r="I15" s="245">
        <v>721405</v>
      </c>
      <c r="J15" s="245">
        <v>115155</v>
      </c>
      <c r="K15" s="245">
        <v>606250</v>
      </c>
      <c r="L15" s="245">
        <v>192810</v>
      </c>
      <c r="M15" s="245">
        <v>7019</v>
      </c>
      <c r="N15" s="245">
        <v>1670</v>
      </c>
      <c r="O15" s="245">
        <v>9033</v>
      </c>
      <c r="P15" s="245">
        <v>10234165</v>
      </c>
      <c r="Q15" s="245">
        <v>8610201</v>
      </c>
      <c r="R15" s="245">
        <v>1623964</v>
      </c>
      <c r="S15" s="245">
        <v>68577881</v>
      </c>
      <c r="T15" s="273" t="s">
        <v>254</v>
      </c>
      <c r="U15" s="244"/>
    </row>
    <row r="16" spans="1:22" s="320" customFormat="1" ht="15" customHeight="1" x14ac:dyDescent="0.25">
      <c r="A16" s="244"/>
      <c r="B16" s="276"/>
      <c r="C16" s="274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73"/>
      <c r="U16" s="244"/>
    </row>
    <row r="17" spans="1:21" s="320" customFormat="1" ht="31.5" customHeight="1" x14ac:dyDescent="0.25">
      <c r="A17" s="244"/>
      <c r="B17" s="281" t="s">
        <v>1050</v>
      </c>
      <c r="C17" s="274">
        <v>124752851</v>
      </c>
      <c r="D17" s="245">
        <v>37860584</v>
      </c>
      <c r="E17" s="245">
        <v>14168571</v>
      </c>
      <c r="F17" s="245">
        <v>4777413</v>
      </c>
      <c r="G17" s="245">
        <v>14695775</v>
      </c>
      <c r="H17" s="245">
        <v>30887140</v>
      </c>
      <c r="I17" s="245">
        <v>22363368</v>
      </c>
      <c r="J17" s="245">
        <v>9806362</v>
      </c>
      <c r="K17" s="245">
        <v>12557006</v>
      </c>
      <c r="L17" s="245">
        <v>1919417</v>
      </c>
      <c r="M17" s="245">
        <v>2198477</v>
      </c>
      <c r="N17" s="245">
        <v>20752</v>
      </c>
      <c r="O17" s="245">
        <v>19951</v>
      </c>
      <c r="P17" s="245">
        <v>8317356</v>
      </c>
      <c r="Q17" s="245">
        <v>5885491</v>
      </c>
      <c r="R17" s="245">
        <v>2431865</v>
      </c>
      <c r="S17" s="245">
        <v>157044</v>
      </c>
      <c r="T17" s="273" t="s">
        <v>1039</v>
      </c>
      <c r="U17" s="244"/>
    </row>
    <row r="18" spans="1:21" s="320" customFormat="1" ht="15" customHeight="1" x14ac:dyDescent="0.25">
      <c r="A18" s="244"/>
      <c r="B18" s="276"/>
      <c r="C18" s="274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73"/>
      <c r="U18" s="244"/>
    </row>
    <row r="19" spans="1:21" s="320" customFormat="1" ht="25.5" customHeight="1" x14ac:dyDescent="0.25">
      <c r="A19" s="244"/>
      <c r="B19" s="276" t="s">
        <v>1040</v>
      </c>
      <c r="C19" s="274">
        <v>7899344</v>
      </c>
      <c r="D19" s="245">
        <v>3217419</v>
      </c>
      <c r="E19" s="245">
        <v>44</v>
      </c>
      <c r="F19" s="245">
        <v>5155</v>
      </c>
      <c r="G19" s="245">
        <v>1588379</v>
      </c>
      <c r="H19" s="245">
        <v>1433791</v>
      </c>
      <c r="I19" s="245">
        <v>1654556</v>
      </c>
      <c r="J19" s="245">
        <v>1330686</v>
      </c>
      <c r="K19" s="245">
        <v>323870</v>
      </c>
      <c r="L19" s="245">
        <v>53608</v>
      </c>
      <c r="M19" s="245">
        <v>44338</v>
      </c>
      <c r="N19" s="245">
        <v>619</v>
      </c>
      <c r="O19" s="245">
        <v>5793</v>
      </c>
      <c r="P19" s="245">
        <v>1513622</v>
      </c>
      <c r="Q19" s="245">
        <v>1298083</v>
      </c>
      <c r="R19" s="245">
        <v>215539</v>
      </c>
      <c r="S19" s="245">
        <v>1386919</v>
      </c>
      <c r="T19" s="273" t="s">
        <v>1051</v>
      </c>
      <c r="U19" s="244"/>
    </row>
    <row r="20" spans="1:21" s="320" customFormat="1" ht="15" customHeight="1" x14ac:dyDescent="0.25">
      <c r="A20" s="244"/>
      <c r="B20" s="276"/>
      <c r="C20" s="274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73"/>
      <c r="U20" s="244"/>
    </row>
    <row r="21" spans="1:21" s="320" customFormat="1" ht="31.5" customHeight="1" x14ac:dyDescent="0.25">
      <c r="A21" s="244"/>
      <c r="B21" s="276" t="s">
        <v>687</v>
      </c>
      <c r="C21" s="274">
        <v>271791</v>
      </c>
      <c r="D21" s="245">
        <v>4299</v>
      </c>
      <c r="E21" s="245" t="s">
        <v>754</v>
      </c>
      <c r="F21" s="245">
        <v>633</v>
      </c>
      <c r="G21" s="245">
        <v>84630</v>
      </c>
      <c r="H21" s="245">
        <v>28381</v>
      </c>
      <c r="I21" s="245">
        <v>153848</v>
      </c>
      <c r="J21" s="245">
        <v>76681</v>
      </c>
      <c r="K21" s="245">
        <v>77167</v>
      </c>
      <c r="L21" s="245">
        <v>305</v>
      </c>
      <c r="M21" s="245">
        <v>36</v>
      </c>
      <c r="N21" s="245">
        <v>7316</v>
      </c>
      <c r="O21" s="245" t="s">
        <v>754</v>
      </c>
      <c r="P21" s="245">
        <v>42585</v>
      </c>
      <c r="Q21" s="245">
        <v>8</v>
      </c>
      <c r="R21" s="245">
        <v>42577</v>
      </c>
      <c r="S21" s="245">
        <v>1333</v>
      </c>
      <c r="T21" s="273" t="s">
        <v>1052</v>
      </c>
      <c r="U21" s="244"/>
    </row>
    <row r="22" spans="1:21" s="320" customFormat="1" ht="15" customHeight="1" x14ac:dyDescent="0.25">
      <c r="A22" s="244"/>
      <c r="B22" s="276"/>
      <c r="C22" s="274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73"/>
      <c r="U22" s="244"/>
    </row>
    <row r="23" spans="1:21" s="320" customFormat="1" ht="21" customHeight="1" x14ac:dyDescent="0.25">
      <c r="A23" s="244"/>
      <c r="B23" s="942" t="s">
        <v>253</v>
      </c>
      <c r="C23" s="274" t="s">
        <v>754</v>
      </c>
      <c r="D23" s="245" t="s">
        <v>754</v>
      </c>
      <c r="E23" s="245" t="s">
        <v>754</v>
      </c>
      <c r="F23" s="245" t="s">
        <v>754</v>
      </c>
      <c r="G23" s="245" t="s">
        <v>754</v>
      </c>
      <c r="H23" s="245" t="s">
        <v>754</v>
      </c>
      <c r="I23" s="245" t="s">
        <v>754</v>
      </c>
      <c r="J23" s="245" t="s">
        <v>754</v>
      </c>
      <c r="K23" s="245" t="s">
        <v>754</v>
      </c>
      <c r="L23" s="245" t="s">
        <v>754</v>
      </c>
      <c r="M23" s="245" t="s">
        <v>754</v>
      </c>
      <c r="N23" s="245" t="s">
        <v>754</v>
      </c>
      <c r="O23" s="245" t="s">
        <v>754</v>
      </c>
      <c r="P23" s="245" t="s">
        <v>754</v>
      </c>
      <c r="Q23" s="245" t="s">
        <v>754</v>
      </c>
      <c r="R23" s="245" t="s">
        <v>754</v>
      </c>
      <c r="S23" s="245" t="s">
        <v>754</v>
      </c>
      <c r="T23" s="273" t="s">
        <v>277</v>
      </c>
      <c r="U23" s="244"/>
    </row>
    <row r="24" spans="1:21" s="320" customFormat="1" ht="15" customHeight="1" x14ac:dyDescent="0.25">
      <c r="A24" s="244"/>
      <c r="B24" s="276"/>
      <c r="C24" s="274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73"/>
      <c r="U24" s="244"/>
    </row>
    <row r="25" spans="1:21" s="320" customFormat="1" ht="15" customHeight="1" x14ac:dyDescent="0.25">
      <c r="A25" s="244"/>
      <c r="B25" s="276" t="s">
        <v>1042</v>
      </c>
      <c r="C25" s="274">
        <v>72218229</v>
      </c>
      <c r="D25" s="245">
        <v>26188554</v>
      </c>
      <c r="E25" s="245">
        <v>2467096</v>
      </c>
      <c r="F25" s="245">
        <v>2674461</v>
      </c>
      <c r="G25" s="245">
        <v>11533934</v>
      </c>
      <c r="H25" s="245">
        <v>20268557</v>
      </c>
      <c r="I25" s="245">
        <v>9085627</v>
      </c>
      <c r="J25" s="245">
        <v>5885681</v>
      </c>
      <c r="K25" s="245">
        <v>3199946</v>
      </c>
      <c r="L25" s="245">
        <v>1378581</v>
      </c>
      <c r="M25" s="245">
        <v>521615</v>
      </c>
      <c r="N25" s="245">
        <v>17600</v>
      </c>
      <c r="O25" s="245">
        <v>3048</v>
      </c>
      <c r="P25" s="245">
        <v>3037883</v>
      </c>
      <c r="Q25" s="245">
        <v>2712860</v>
      </c>
      <c r="R25" s="245">
        <v>325023</v>
      </c>
      <c r="S25" s="245">
        <v>748384</v>
      </c>
      <c r="T25" s="273" t="s">
        <v>689</v>
      </c>
      <c r="U25" s="244"/>
    </row>
    <row r="26" spans="1:21" s="320" customFormat="1" ht="15" customHeight="1" x14ac:dyDescent="0.25">
      <c r="A26" s="244"/>
      <c r="B26" s="275"/>
      <c r="C26" s="274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73"/>
      <c r="U26" s="244"/>
    </row>
    <row r="27" spans="1:21" s="320" customFormat="1" ht="15" customHeight="1" x14ac:dyDescent="0.25">
      <c r="A27" s="244"/>
      <c r="B27" s="280" t="s">
        <v>251</v>
      </c>
      <c r="C27" s="279">
        <v>407063303</v>
      </c>
      <c r="D27" s="278">
        <v>117051321</v>
      </c>
      <c r="E27" s="278">
        <v>80943464</v>
      </c>
      <c r="F27" s="278">
        <v>14290756</v>
      </c>
      <c r="G27" s="278">
        <v>45062724</v>
      </c>
      <c r="H27" s="278">
        <v>88850927</v>
      </c>
      <c r="I27" s="278">
        <v>60864111</v>
      </c>
      <c r="J27" s="278">
        <v>29053049</v>
      </c>
      <c r="K27" s="278">
        <v>31811062</v>
      </c>
      <c r="L27" s="278">
        <v>6182992</v>
      </c>
      <c r="M27" s="278">
        <v>4958532</v>
      </c>
      <c r="N27" s="278">
        <v>101827</v>
      </c>
      <c r="O27" s="278">
        <v>124330</v>
      </c>
      <c r="P27" s="278">
        <v>27308293</v>
      </c>
      <c r="Q27" s="278">
        <v>20981595</v>
      </c>
      <c r="R27" s="278">
        <v>6326698</v>
      </c>
      <c r="S27" s="278">
        <v>70886174</v>
      </c>
      <c r="T27" s="277" t="s">
        <v>669</v>
      </c>
      <c r="U27" s="244"/>
    </row>
    <row r="28" spans="1:21" s="320" customFormat="1" ht="15" customHeight="1" x14ac:dyDescent="0.25">
      <c r="A28" s="244"/>
      <c r="B28" s="275"/>
      <c r="C28" s="274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73"/>
      <c r="U28" s="244"/>
    </row>
    <row r="29" spans="1:21" s="320" customFormat="1" ht="21" customHeight="1" x14ac:dyDescent="0.25">
      <c r="A29" s="244"/>
      <c r="B29" s="276" t="s">
        <v>276</v>
      </c>
      <c r="C29" s="274">
        <v>183576853</v>
      </c>
      <c r="D29" s="245">
        <v>52924510</v>
      </c>
      <c r="E29" s="245">
        <v>48560508</v>
      </c>
      <c r="F29" s="245">
        <v>2719125</v>
      </c>
      <c r="G29" s="245">
        <v>18197629</v>
      </c>
      <c r="H29" s="245">
        <v>38244540</v>
      </c>
      <c r="I29" s="245">
        <v>22930541</v>
      </c>
      <c r="J29" s="245">
        <v>13219140</v>
      </c>
      <c r="K29" s="245">
        <v>9711401</v>
      </c>
      <c r="L29" s="245">
        <v>2103328</v>
      </c>
      <c r="M29" s="245">
        <v>2753866</v>
      </c>
      <c r="N29" s="245">
        <v>54196</v>
      </c>
      <c r="O29" s="245">
        <v>47761</v>
      </c>
      <c r="P29" s="245">
        <v>13420512</v>
      </c>
      <c r="Q29" s="245">
        <v>10265992</v>
      </c>
      <c r="R29" s="245">
        <v>3154520</v>
      </c>
      <c r="S29" s="245">
        <v>69874885</v>
      </c>
      <c r="T29" s="273" t="s">
        <v>690</v>
      </c>
      <c r="U29" s="244"/>
    </row>
    <row r="30" spans="1:21" s="320" customFormat="1" ht="15" customHeight="1" x14ac:dyDescent="0.25">
      <c r="A30" s="244"/>
      <c r="B30" s="276"/>
      <c r="C30" s="274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73"/>
      <c r="U30" s="244"/>
    </row>
    <row r="31" spans="1:21" s="320" customFormat="1" ht="31.5" customHeight="1" x14ac:dyDescent="0.25">
      <c r="A31" s="244"/>
      <c r="B31" s="276" t="s">
        <v>275</v>
      </c>
      <c r="C31" s="274">
        <v>136080663</v>
      </c>
      <c r="D31" s="245">
        <v>36798401</v>
      </c>
      <c r="E31" s="245">
        <v>29960690</v>
      </c>
      <c r="F31" s="245">
        <v>5116246</v>
      </c>
      <c r="G31" s="245">
        <v>14697965</v>
      </c>
      <c r="H31" s="245">
        <v>28120649</v>
      </c>
      <c r="I31" s="245">
        <v>21386712</v>
      </c>
      <c r="J31" s="245">
        <v>8676621</v>
      </c>
      <c r="K31" s="245">
        <v>12710091</v>
      </c>
      <c r="L31" s="245">
        <v>1877668</v>
      </c>
      <c r="M31" s="245">
        <v>1636006</v>
      </c>
      <c r="N31" s="245">
        <v>13686</v>
      </c>
      <c r="O31" s="245">
        <v>22896</v>
      </c>
      <c r="P31" s="245">
        <v>8660254</v>
      </c>
      <c r="Q31" s="245">
        <v>6973061</v>
      </c>
      <c r="R31" s="245">
        <v>1687193</v>
      </c>
      <c r="S31" s="245">
        <v>841965</v>
      </c>
      <c r="T31" s="273" t="s">
        <v>691</v>
      </c>
      <c r="U31" s="244"/>
    </row>
    <row r="32" spans="1:21" s="320" customFormat="1" ht="15" customHeight="1" x14ac:dyDescent="0.25">
      <c r="A32" s="244"/>
      <c r="B32" s="276"/>
      <c r="C32" s="274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73"/>
      <c r="U32" s="244"/>
    </row>
    <row r="33" spans="1:22" s="320" customFormat="1" ht="15" customHeight="1" x14ac:dyDescent="0.25">
      <c r="A33" s="244"/>
      <c r="B33" s="276" t="s">
        <v>679</v>
      </c>
      <c r="C33" s="274">
        <v>18483396</v>
      </c>
      <c r="D33" s="245">
        <v>2451485</v>
      </c>
      <c r="E33" s="245" t="s">
        <v>754</v>
      </c>
      <c r="F33" s="245">
        <v>3780034</v>
      </c>
      <c r="G33" s="245">
        <v>1299995</v>
      </c>
      <c r="H33" s="245">
        <v>2899710</v>
      </c>
      <c r="I33" s="245">
        <v>8052172</v>
      </c>
      <c r="J33" s="245">
        <v>1292047</v>
      </c>
      <c r="K33" s="245">
        <v>6760125</v>
      </c>
      <c r="L33" s="245">
        <v>812851</v>
      </c>
      <c r="M33" s="245">
        <v>17765</v>
      </c>
      <c r="N33" s="245">
        <v>671</v>
      </c>
      <c r="O33" s="245">
        <v>49705</v>
      </c>
      <c r="P33" s="245">
        <v>117480</v>
      </c>
      <c r="Q33" s="245">
        <v>94562</v>
      </c>
      <c r="R33" s="245">
        <v>22918</v>
      </c>
      <c r="S33" s="245" t="s">
        <v>754</v>
      </c>
      <c r="T33" s="273" t="s">
        <v>248</v>
      </c>
      <c r="U33" s="244"/>
    </row>
    <row r="34" spans="1:22" s="320" customFormat="1" ht="15" customHeight="1" x14ac:dyDescent="0.25">
      <c r="A34" s="244"/>
      <c r="B34" s="276"/>
      <c r="C34" s="274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73"/>
      <c r="U34" s="244"/>
    </row>
    <row r="35" spans="1:22" s="320" customFormat="1" ht="31.5" customHeight="1" x14ac:dyDescent="0.25">
      <c r="A35" s="244"/>
      <c r="B35" s="276" t="s">
        <v>680</v>
      </c>
      <c r="C35" s="274">
        <v>272096</v>
      </c>
      <c r="D35" s="245">
        <v>6244</v>
      </c>
      <c r="E35" s="245">
        <v>4160</v>
      </c>
      <c r="F35" s="245">
        <v>78530</v>
      </c>
      <c r="G35" s="245">
        <v>28688</v>
      </c>
      <c r="H35" s="245">
        <v>124342</v>
      </c>
      <c r="I35" s="245">
        <v>30132</v>
      </c>
      <c r="J35" s="245">
        <v>3863</v>
      </c>
      <c r="K35" s="245">
        <v>26269</v>
      </c>
      <c r="L35" s="245">
        <v>7346</v>
      </c>
      <c r="M35" s="245">
        <v>6</v>
      </c>
      <c r="N35" s="245" t="s">
        <v>754</v>
      </c>
      <c r="O35" s="245" t="s">
        <v>754</v>
      </c>
      <c r="P35" s="245">
        <v>43918</v>
      </c>
      <c r="Q35" s="245">
        <v>43910</v>
      </c>
      <c r="R35" s="245">
        <v>8</v>
      </c>
      <c r="S35" s="245" t="s">
        <v>754</v>
      </c>
      <c r="T35" s="273" t="s">
        <v>681</v>
      </c>
      <c r="U35" s="244"/>
    </row>
    <row r="36" spans="1:22" s="320" customFormat="1" ht="15" customHeight="1" x14ac:dyDescent="0.25">
      <c r="A36" s="244"/>
      <c r="B36" s="276"/>
      <c r="C36" s="274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73"/>
      <c r="U36" s="244"/>
    </row>
    <row r="37" spans="1:22" s="320" customFormat="1" ht="15" customHeight="1" x14ac:dyDescent="0.25">
      <c r="A37" s="244"/>
      <c r="B37" s="276" t="s">
        <v>682</v>
      </c>
      <c r="C37" s="274">
        <v>47873</v>
      </c>
      <c r="D37" s="245">
        <v>178</v>
      </c>
      <c r="E37" s="245">
        <v>60</v>
      </c>
      <c r="F37" s="245" t="s">
        <v>754</v>
      </c>
      <c r="G37" s="245">
        <v>2428</v>
      </c>
      <c r="H37" s="245">
        <v>531</v>
      </c>
      <c r="I37" s="245">
        <v>44676</v>
      </c>
      <c r="J37" s="245">
        <v>34004</v>
      </c>
      <c r="K37" s="245">
        <v>10672</v>
      </c>
      <c r="L37" s="245">
        <v>57565</v>
      </c>
      <c r="M37" s="245">
        <v>83</v>
      </c>
      <c r="N37" s="245" t="s">
        <v>754</v>
      </c>
      <c r="O37" s="245" t="s">
        <v>754</v>
      </c>
      <c r="P37" s="245" t="s">
        <v>754</v>
      </c>
      <c r="Q37" s="245" t="s">
        <v>754</v>
      </c>
      <c r="R37" s="245" t="s">
        <v>754</v>
      </c>
      <c r="S37" s="245">
        <v>895</v>
      </c>
      <c r="T37" s="273" t="s">
        <v>246</v>
      </c>
      <c r="U37" s="244"/>
    </row>
    <row r="38" spans="1:22" s="320" customFormat="1" ht="15" customHeight="1" x14ac:dyDescent="0.25">
      <c r="A38" s="244"/>
      <c r="B38" s="276"/>
      <c r="C38" s="274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73"/>
      <c r="U38" s="244"/>
    </row>
    <row r="39" spans="1:22" s="320" customFormat="1" ht="15" customHeight="1" x14ac:dyDescent="0.25">
      <c r="A39" s="244"/>
      <c r="B39" s="276" t="s">
        <v>1043</v>
      </c>
      <c r="C39" s="274">
        <v>68602422</v>
      </c>
      <c r="D39" s="245">
        <v>24870503</v>
      </c>
      <c r="E39" s="245">
        <v>2418046</v>
      </c>
      <c r="F39" s="245">
        <v>2596821</v>
      </c>
      <c r="G39" s="245">
        <v>10836019</v>
      </c>
      <c r="H39" s="245">
        <v>19461155</v>
      </c>
      <c r="I39" s="245">
        <v>8419878</v>
      </c>
      <c r="J39" s="245">
        <v>5827374</v>
      </c>
      <c r="K39" s="245">
        <v>2592504</v>
      </c>
      <c r="L39" s="245">
        <v>1324234</v>
      </c>
      <c r="M39" s="245">
        <v>550806</v>
      </c>
      <c r="N39" s="245">
        <v>33274</v>
      </c>
      <c r="O39" s="245">
        <v>3968</v>
      </c>
      <c r="P39" s="245">
        <v>5066129</v>
      </c>
      <c r="Q39" s="245">
        <v>3604070</v>
      </c>
      <c r="R39" s="245">
        <v>1462059</v>
      </c>
      <c r="S39" s="245">
        <v>168429</v>
      </c>
      <c r="T39" s="273" t="s">
        <v>245</v>
      </c>
      <c r="U39" s="244"/>
    </row>
    <row r="40" spans="1:22" s="320" customFormat="1" ht="15" customHeight="1" x14ac:dyDescent="0.25">
      <c r="A40" s="244"/>
      <c r="B40" s="275"/>
      <c r="C40" s="274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73"/>
      <c r="U40" s="244"/>
    </row>
    <row r="41" spans="1:22" ht="15" customHeight="1" x14ac:dyDescent="0.25">
      <c r="A41" s="244"/>
      <c r="B41" s="272" t="s">
        <v>1053</v>
      </c>
      <c r="C41" s="245">
        <v>4392445</v>
      </c>
      <c r="D41" s="245">
        <v>1282619</v>
      </c>
      <c r="E41" s="245">
        <v>325390</v>
      </c>
      <c r="F41" s="245">
        <v>290611</v>
      </c>
      <c r="G41" s="245">
        <v>819769</v>
      </c>
      <c r="H41" s="245">
        <v>907456</v>
      </c>
      <c r="I41" s="245">
        <v>766600</v>
      </c>
      <c r="J41" s="245">
        <v>421414</v>
      </c>
      <c r="K41" s="245">
        <v>345186</v>
      </c>
      <c r="L41" s="245">
        <v>273431</v>
      </c>
      <c r="M41" s="245">
        <v>43233</v>
      </c>
      <c r="N41" s="245">
        <v>8765</v>
      </c>
      <c r="O41" s="245">
        <v>11944</v>
      </c>
      <c r="P41" s="245">
        <v>1358321</v>
      </c>
      <c r="Q41" s="245">
        <v>866591</v>
      </c>
      <c r="R41" s="245">
        <v>491730</v>
      </c>
      <c r="S41" s="271">
        <v>72159</v>
      </c>
      <c r="T41" s="270" t="s">
        <v>274</v>
      </c>
      <c r="U41" s="244"/>
    </row>
    <row r="42" spans="1:22" ht="15" customHeight="1" x14ac:dyDescent="0.3">
      <c r="A42" s="269"/>
      <c r="B42" s="268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6"/>
      <c r="T42" s="265"/>
      <c r="U42" s="264"/>
      <c r="V42" s="263"/>
    </row>
    <row r="43" spans="1:22" s="320" customFormat="1" ht="15" customHeight="1" x14ac:dyDescent="0.2">
      <c r="A43" s="262"/>
      <c r="B43" s="203" t="s">
        <v>692</v>
      </c>
      <c r="C43" s="261"/>
      <c r="D43" s="261"/>
      <c r="E43" s="261"/>
      <c r="F43" s="261"/>
      <c r="G43" s="261"/>
      <c r="H43" s="261"/>
      <c r="I43" s="261"/>
      <c r="J43" s="234"/>
      <c r="K43" s="261"/>
      <c r="L43" s="204" t="s">
        <v>693</v>
      </c>
      <c r="M43" s="261"/>
      <c r="N43" s="261"/>
      <c r="O43" s="261"/>
      <c r="P43" s="261"/>
      <c r="Q43" s="261"/>
      <c r="R43" s="261"/>
      <c r="S43" s="261"/>
      <c r="T43" s="260"/>
      <c r="U43" s="259"/>
      <c r="V43" s="258"/>
    </row>
    <row r="44" spans="1:22" x14ac:dyDescent="0.3">
      <c r="A44" s="319"/>
      <c r="B44" s="203" t="s">
        <v>700</v>
      </c>
      <c r="U44" s="318"/>
    </row>
  </sheetData>
  <phoneticPr fontId="29"/>
  <pageMargins left="0.59055118110236227" right="0.59055118110236227" top="0.59055118110236227" bottom="0.59055118110236227" header="0.59055118110236227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20</vt:i4>
      </vt:variant>
    </vt:vector>
  </HeadingPairs>
  <TitlesOfParts>
    <vt:vector size="42" baseType="lpstr">
      <vt:lpstr>●目次(Contents)●</vt:lpstr>
      <vt:lpstr>１（１）原油地域別、国別輸入</vt:lpstr>
      <vt:lpstr>１（２）原油油種別輸入</vt:lpstr>
      <vt:lpstr>１（３）非精製用出荷内訳</vt:lpstr>
      <vt:lpstr>１（４）原油処理及び原油在庫</vt:lpstr>
      <vt:lpstr>２（１）①石油製品需給総括暦年</vt:lpstr>
      <vt:lpstr>２（１）②石油製品需給総括年度</vt:lpstr>
      <vt:lpstr>２（２）①製造業者・輸入業者受払暦年</vt:lpstr>
      <vt:lpstr>２（２）②製造業者・輸入業者受払年度</vt:lpstr>
      <vt:lpstr>２（３）石油製品国内向月別販売</vt:lpstr>
      <vt:lpstr>２（４）①石油製品月別輸入</vt:lpstr>
      <vt:lpstr>２（４）②石油製品国・地域別月別輸入</vt:lpstr>
      <vt:lpstr>２（４）③石油製品月別輸出</vt:lpstr>
      <vt:lpstr>２（４）④石油製品国・地域別月別輸出</vt:lpstr>
      <vt:lpstr>２（５）石油製品月別業態別在庫</vt:lpstr>
      <vt:lpstr>２（６）製造業者・輸入業者月別消費者、販売業者向販売</vt:lpstr>
      <vt:lpstr>２（７）品種別、月別消費者・販売業者向販売及び在庫内訳</vt:lpstr>
      <vt:lpstr>参考資料１、２備蓄量推移、輸入価格推移</vt:lpstr>
      <vt:lpstr>参考資料３（１）（２）</vt:lpstr>
      <vt:lpstr>参考資料３（３）（４）</vt:lpstr>
      <vt:lpstr>参考資料３（５）（６）</vt:lpstr>
      <vt:lpstr>参考資料３（７）（８）</vt:lpstr>
      <vt:lpstr>'●目次(Contents)●'!Print_Area</vt:lpstr>
      <vt:lpstr>'１（１）原油地域別、国別輸入'!Print_Area</vt:lpstr>
      <vt:lpstr>'１（２）原油油種別輸入'!Print_Area</vt:lpstr>
      <vt:lpstr>'１（３）非精製用出荷内訳'!Print_Area</vt:lpstr>
      <vt:lpstr>'１（４）原油処理及び原油在庫'!Print_Area</vt:lpstr>
      <vt:lpstr>'２（１）①石油製品需給総括暦年'!Print_Area</vt:lpstr>
      <vt:lpstr>'２（１）②石油製品需給総括年度'!Print_Area</vt:lpstr>
      <vt:lpstr>'２（２）①製造業者・輸入業者受払暦年'!Print_Area</vt:lpstr>
      <vt:lpstr>'２（２）②製造業者・輸入業者受払年度'!Print_Area</vt:lpstr>
      <vt:lpstr>'２（３）石油製品国内向月別販売'!Print_Area</vt:lpstr>
      <vt:lpstr>'２（４）②石油製品国・地域別月別輸入'!Print_Area</vt:lpstr>
      <vt:lpstr>'２（４）③石油製品月別輸出'!Print_Area</vt:lpstr>
      <vt:lpstr>'２（４）④石油製品国・地域別月別輸出'!Print_Area</vt:lpstr>
      <vt:lpstr>'２（５）石油製品月別業態別在庫'!Print_Area</vt:lpstr>
      <vt:lpstr>'２（６）製造業者・輸入業者月別消費者、販売業者向販売'!Print_Area</vt:lpstr>
      <vt:lpstr>'２（７）品種別、月別消費者・販売業者向販売及び在庫内訳'!Print_Area</vt:lpstr>
      <vt:lpstr>'参考資料３（１）（２）'!Print_Area</vt:lpstr>
      <vt:lpstr>'参考資料３（３）（４）'!Print_Area</vt:lpstr>
      <vt:lpstr>'参考資料３（５）（６）'!Print_Area</vt:lpstr>
      <vt:lpstr>'参考資料３（７）（８）'!Print_Area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2022-01-17T05:22:47Z</dcterms:modified>
</cp:coreProperties>
</file>